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100" firstSheet="11" activeTab="16"/>
  </bookViews>
  <sheets>
    <sheet name="Rekapitulace stavby" sheetId="1" r:id="rId1"/>
    <sheet name="1 - Protipožární podhled ..." sheetId="2" r:id="rId2"/>
    <sheet name="2 - Malby" sheetId="3" r:id="rId3"/>
    <sheet name="3 - Podlahy" sheetId="4" r:id="rId4"/>
    <sheet name="4 - Nátěr plechové střechy" sheetId="5" r:id="rId5"/>
    <sheet name="5 - Spojovací krček" sheetId="6" r:id="rId6"/>
    <sheet name="6 - Vyčištění budov" sheetId="7" r:id="rId7"/>
    <sheet name="1 - Nábytek" sheetId="8" r:id="rId8"/>
    <sheet name="2 - Malby_01" sheetId="9" r:id="rId9"/>
    <sheet name="3 - Nátěry radiátorů" sheetId="10" r:id="rId10"/>
    <sheet name="4 - Podlahové krytiny" sheetId="11" r:id="rId11"/>
    <sheet name="5 - Vnitřní dveře" sheetId="12" r:id="rId12"/>
    <sheet name="6 - Vyčištění budov_01" sheetId="13" r:id="rId13"/>
    <sheet name="7 - Změna užívání pokoje ..." sheetId="14" r:id="rId14"/>
    <sheet name="12 - Kolej - pokoje, učebny" sheetId="15" r:id="rId15"/>
    <sheet name="3 - Koupelny s KK + přívo..." sheetId="16" r:id="rId16"/>
    <sheet name="11 - Kabeláž" sheetId="17" r:id="rId17"/>
    <sheet name="4 - EPS + ERO - Koncové p..." sheetId="18" r:id="rId18"/>
    <sheet name="VRN - Ostatní a vedlejší ..." sheetId="19" r:id="rId19"/>
    <sheet name="Pokyny pro vyplnění" sheetId="20" r:id="rId20"/>
  </sheets>
  <definedNames>
    <definedName name="_xlnm._FilterDatabase" localSheetId="7" hidden="1">'1 - Nábytek'!$C$94:$K$214</definedName>
    <definedName name="_xlnm._FilterDatabase" localSheetId="1" hidden="1">'1 - Protipožární podhled ...'!$C$94:$K$118</definedName>
    <definedName name="_xlnm._FilterDatabase" localSheetId="16" hidden="1">'11 - Kabeláž'!$C$95:$K$130</definedName>
    <definedName name="_xlnm._FilterDatabase" localSheetId="14" hidden="1">'12 - Kolej - pokoje, učebny'!$C$96:$K$132</definedName>
    <definedName name="_xlnm._FilterDatabase" localSheetId="2" hidden="1">'2 - Malby'!$C$95:$K$180</definedName>
    <definedName name="_xlnm._FilterDatabase" localSheetId="8" hidden="1">'2 - Malby_01'!$C$95:$K$175</definedName>
    <definedName name="_xlnm._FilterDatabase" localSheetId="15" hidden="1">'3 - Koupelny s KK + přívo...'!$C$96:$K$183</definedName>
    <definedName name="_xlnm._FilterDatabase" localSheetId="9" hidden="1">'3 - Nátěry radiátorů'!$C$92:$K$129</definedName>
    <definedName name="_xlnm._FilterDatabase" localSheetId="3" hidden="1">'3 - Podlahy'!$C$96:$K$213</definedName>
    <definedName name="_xlnm._FilterDatabase" localSheetId="17" hidden="1">'4 - EPS + ERO - Koncové p...'!$C$95:$K$135</definedName>
    <definedName name="_xlnm._FilterDatabase" localSheetId="4" hidden="1">'4 - Nátěr plechové střechy'!$C$93:$K$111</definedName>
    <definedName name="_xlnm._FilterDatabase" localSheetId="10" hidden="1">'4 - Podlahové krytiny'!$C$94:$K$161</definedName>
    <definedName name="_xlnm._FilterDatabase" localSheetId="5" hidden="1">'5 - Spojovací krček'!$C$109:$K$687</definedName>
    <definedName name="_xlnm._FilterDatabase" localSheetId="11" hidden="1">'5 - Vnitřní dveře'!$C$96:$K$149</definedName>
    <definedName name="_xlnm._FilterDatabase" localSheetId="6" hidden="1">'6 - Vyčištění budov'!$C$92:$K$106</definedName>
    <definedName name="_xlnm._FilterDatabase" localSheetId="12" hidden="1">'6 - Vyčištění budov_01'!$C$92:$K$106</definedName>
    <definedName name="_xlnm._FilterDatabase" localSheetId="13" hidden="1">'7 - Změna užívání pokoje ...'!$C$97:$K$160</definedName>
    <definedName name="_xlnm._FilterDatabase" localSheetId="18" hidden="1">'VRN - Ostatní a vedlejší ...'!$C$85:$K$93</definedName>
    <definedName name="_xlnm.Print_Area" localSheetId="7">'1 - Nábytek'!$C$4:$J$43,'1 - Nábytek'!$C$49:$J$72,'1 - Nábytek'!$C$78:$K$214</definedName>
    <definedName name="_xlnm.Print_Area" localSheetId="1">'1 - Protipožární podhled ...'!$C$4:$J$43,'1 - Protipožární podhled ...'!$C$49:$J$72,'1 - Protipožární podhled ...'!$C$78:$K$118</definedName>
    <definedName name="_xlnm.Print_Area" localSheetId="16">'11 - Kabeláž'!$C$4:$J$43,'11 - Kabeláž'!$C$49:$J$73,'11 - Kabeláž'!$C$79:$K$130</definedName>
    <definedName name="_xlnm.Print_Area" localSheetId="14">'12 - Kolej - pokoje, učebny'!$C$4:$J$43,'12 - Kolej - pokoje, učebny'!$C$49:$J$74,'12 - Kolej - pokoje, učebny'!$C$80:$K$132</definedName>
    <definedName name="_xlnm.Print_Area" localSheetId="2">'2 - Malby'!$C$4:$J$43,'2 - Malby'!$C$49:$J$73,'2 - Malby'!$C$79:$K$180</definedName>
    <definedName name="_xlnm.Print_Area" localSheetId="8">'2 - Malby_01'!$C$4:$J$43,'2 - Malby_01'!$C$49:$J$73,'2 - Malby_01'!$C$79:$K$175</definedName>
    <definedName name="_xlnm.Print_Area" localSheetId="15">'3 - Koupelny s KK + přívo...'!$C$4:$J$43,'3 - Koupelny s KK + přívo...'!$C$49:$J$74,'3 - Koupelny s KK + přívo...'!$C$80:$K$183</definedName>
    <definedName name="_xlnm.Print_Area" localSheetId="9">'3 - Nátěry radiátorů'!$C$4:$J$43,'3 - Nátěry radiátorů'!$C$49:$J$70,'3 - Nátěry radiátorů'!$C$76:$K$129</definedName>
    <definedName name="_xlnm.Print_Area" localSheetId="3">'3 - Podlahy'!$C$4:$J$43,'3 - Podlahy'!$C$49:$J$74,'3 - Podlahy'!$C$80:$K$213</definedName>
    <definedName name="_xlnm.Print_Area" localSheetId="17">'4 - EPS + ERO - Koncové p...'!$C$4:$J$43,'4 - EPS + ERO - Koncové p...'!$C$49:$J$73,'4 - EPS + ERO - Koncové p...'!$C$79:$K$135</definedName>
    <definedName name="_xlnm.Print_Area" localSheetId="4">'4 - Nátěr plechové střechy'!$C$4:$J$43,'4 - Nátěr plechové střechy'!$C$49:$J$71,'4 - Nátěr plechové střechy'!$C$77:$K$111</definedName>
    <definedName name="_xlnm.Print_Area" localSheetId="10">'4 - Podlahové krytiny'!$C$4:$J$43,'4 - Podlahové krytiny'!$C$49:$J$72,'4 - Podlahové krytiny'!$C$78:$K$161</definedName>
    <definedName name="_xlnm.Print_Area" localSheetId="5">'5 - Spojovací krček'!$C$4:$J$43,'5 - Spojovací krček'!$C$49:$J$87,'5 - Spojovací krček'!$C$93:$K$687</definedName>
    <definedName name="_xlnm.Print_Area" localSheetId="11">'5 - Vnitřní dveře'!$C$4:$J$43,'5 - Vnitřní dveře'!$C$49:$J$74,'5 - Vnitřní dveře'!$C$80:$K$149</definedName>
    <definedName name="_xlnm.Print_Area" localSheetId="6">'6 - Vyčištění budov'!$C$4:$J$43,'6 - Vyčištění budov'!$C$49:$J$70,'6 - Vyčištění budov'!$C$76:$K$106</definedName>
    <definedName name="_xlnm.Print_Area" localSheetId="12">'6 - Vyčištění budov_01'!$C$4:$J$43,'6 - Vyčištění budov_01'!$C$49:$J$70,'6 - Vyčištění budov_01'!$C$76:$K$106</definedName>
    <definedName name="_xlnm.Print_Area" localSheetId="13">'7 - Změna užívání pokoje ...'!$C$4:$J$43,'7 - Změna užívání pokoje ...'!$C$49:$J$75,'7 - Změna užívání pokoje ...'!$C$81:$K$160</definedName>
    <definedName name="_xlnm.Print_Area" localSheetId="19">'Pokyny pro vyplnění'!$B$2:$K$71,'Pokyny pro vyplnění'!$B$74:$K$118,'Pokyny pro vyplnění'!$B$121:$K$161,'Pokyny pro vyplnění'!$B$164:$K$218</definedName>
    <definedName name="_xlnm.Print_Area" localSheetId="0">'Rekapitulace stavby'!$D$4:$AO$36,'Rekapitulace stavby'!$C$42:$AQ$79</definedName>
    <definedName name="_xlnm.Print_Area" localSheetId="18">'VRN - Ostatní a vedlejší ...'!$C$4:$J$41,'VRN - Ostatní a vedlejší ...'!$C$47:$J$65,'VRN - Ostatní a vedlejší ...'!$C$71:$K$93</definedName>
    <definedName name="_xlnm.Print_Titles" localSheetId="0">'Rekapitulace stavby'!$52:$52</definedName>
    <definedName name="_xlnm.Print_Titles" localSheetId="1">'1 - Protipožární podhled ...'!$94:$94</definedName>
    <definedName name="_xlnm.Print_Titles" localSheetId="2">'2 - Malby'!$95:$95</definedName>
    <definedName name="_xlnm.Print_Titles" localSheetId="3">'3 - Podlahy'!$96:$96</definedName>
    <definedName name="_xlnm.Print_Titles" localSheetId="4">'4 - Nátěr plechové střechy'!$93:$93</definedName>
    <definedName name="_xlnm.Print_Titles" localSheetId="5">'5 - Spojovací krček'!$109:$109</definedName>
    <definedName name="_xlnm.Print_Titles" localSheetId="6">'6 - Vyčištění budov'!$92:$92</definedName>
    <definedName name="_xlnm.Print_Titles" localSheetId="7">'1 - Nábytek'!$94:$94</definedName>
    <definedName name="_xlnm.Print_Titles" localSheetId="8">'2 - Malby_01'!$95:$95</definedName>
    <definedName name="_xlnm.Print_Titles" localSheetId="9">'3 - Nátěry radiátorů'!$92:$92</definedName>
    <definedName name="_xlnm.Print_Titles" localSheetId="10">'4 - Podlahové krytiny'!$94:$94</definedName>
    <definedName name="_xlnm.Print_Titles" localSheetId="11">'5 - Vnitřní dveře'!$96:$96</definedName>
    <definedName name="_xlnm.Print_Titles" localSheetId="12">'6 - Vyčištění budov_01'!$92:$92</definedName>
    <definedName name="_xlnm.Print_Titles" localSheetId="13">'7 - Změna užívání pokoje ...'!$97:$97</definedName>
    <definedName name="_xlnm.Print_Titles" localSheetId="15">'3 - Koupelny s KK + přívo...'!$96:$96</definedName>
    <definedName name="_xlnm.Print_Titles" localSheetId="16">'11 - Kabeláž'!$95:$95</definedName>
    <definedName name="_xlnm.Print_Titles" localSheetId="17">'4 - EPS + ERO - Koncové p...'!$95:$95</definedName>
    <definedName name="_xlnm.Print_Titles" localSheetId="18">'VRN - Ostatní a vedlejší ...'!$85:$85</definedName>
  </definedNames>
  <calcPr calcId="181029"/>
</workbook>
</file>

<file path=xl/sharedStrings.xml><?xml version="1.0" encoding="utf-8"?>
<sst xmlns="http://schemas.openxmlformats.org/spreadsheetml/2006/main" count="17415" uniqueCount="1972">
  <si>
    <t>Export Komplet</t>
  </si>
  <si>
    <t>VZ</t>
  </si>
  <si>
    <t>2.0</t>
  </si>
  <si>
    <t/>
  </si>
  <si>
    <t>False</t>
  </si>
  <si>
    <t>{6af8f465-619e-479d-95e5-838c475849ea}</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</si>
  <si>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</si>
  <si>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</si>
  <si>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</si>
  <si>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</si>
  <si>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</si>
  <si>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</si>
  <si>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</si>
  <si>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</si>
  <si>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</si>
  <si>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</si>
  <si>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</si>
  <si>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</si>
  <si>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Pozemní (stavební) objekt Koleje Jarov</t>
  </si>
  <si>
    <t>KSO:</t>
  </si>
  <si>
    <t>CC-CZ:</t>
  </si>
  <si>
    <t>Místo:</t>
  </si>
  <si>
    <t xml:space="preserve"> </t>
  </si>
  <si>
    <t>Datum:</t>
  </si>
  <si>
    <t>9. 11. 2022</t>
  </si>
  <si>
    <t>Zadavatel:</t>
  </si>
  <si>
    <t>IČ:</t>
  </si>
  <si>
    <t>DIČ:</t>
  </si>
  <si>
    <t>Uchazeč:</t>
  </si>
  <si>
    <t>Vyplň údaj</t>
  </si>
  <si>
    <t>Projektant:</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</si>
  <si>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</si>
  <si>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</si>
  <si>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</si>
  <si>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</si>
  <si>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</si>
  <si>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</si>
  <si>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</si>
  <si>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</si>
  <si>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</si>
  <si>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</si>
  <si>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</si>
  <si>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</si>
  <si>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</si>
  <si>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</si>
  <si>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</si>
  <si>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</si>
  <si>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</si>
  <si>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</si>
  <si>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</si>
  <si>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</si>
  <si>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</si>
  <si>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</si>
  <si>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</si>
  <si>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</si>
  <si>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</si>
  <si>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</si>
  <si>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</si>
  <si>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</si>
  <si>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</si>
  <si>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</si>
  <si>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</si>
  <si>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</si>
  <si>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</si>
  <si>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</si>
  <si>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</si>
  <si>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</si>
  <si>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</si>
  <si>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</si>
  <si>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</si>
  <si>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</si>
  <si>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</si>
  <si>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</si>
  <si>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11</t>
  </si>
  <si>
    <t>Blok A</t>
  </si>
  <si>
    <t>STA</t>
  </si>
  <si>
    <t>{62b35e07-af26-4f66-b539-9089af9fb7b4}</t>
  </si>
  <si>
    <t>2</t>
  </si>
  <si>
    <t>Společné prostory</t>
  </si>
  <si>
    <t>Soupis</t>
  </si>
  <si>
    <t>{c9e8e945-edf2-4e21-b9bf-5f1a5628375b}</t>
  </si>
  <si>
    <t>/</t>
  </si>
  <si>
    <t>Protipožární podhled na chodbách</t>
  </si>
  <si>
    <t>3</t>
  </si>
  <si>
    <t>{19190105-4672-45ba-8bb1-2e43dec19f31}</t>
  </si>
  <si>
    <t>Malby</t>
  </si>
  <si>
    <t>{6a7fe7b8-53e0-47a0-8de6-7b21adf22373}</t>
  </si>
  <si>
    <t>Podlahy</t>
  </si>
  <si>
    <t>{f2cd5969-e06c-4857-9da3-0f3af546aae6}</t>
  </si>
  <si>
    <t>4</t>
  </si>
  <si>
    <t>Nátěr plechové střechy</t>
  </si>
  <si>
    <t>{ae853335-4246-412e-aa0f-88510a1f5863}</t>
  </si>
  <si>
    <t>5</t>
  </si>
  <si>
    <t>Spojovací krček</t>
  </si>
  <si>
    <t>{4199bf69-a2f3-4435-8327-5891f3a46fcf}</t>
  </si>
  <si>
    <t>6</t>
  </si>
  <si>
    <t>Vyčištění budov</t>
  </si>
  <si>
    <t>{cbd53c1b-cbed-49e8-af5d-bbd3e2491d44}</t>
  </si>
  <si>
    <t>Pokoje</t>
  </si>
  <si>
    <t>{4c1ea95d-3f9c-49b1-abfa-f1a69150f62e}</t>
  </si>
  <si>
    <t>Nábytek</t>
  </si>
  <si>
    <t>{fe9d06d7-d2d0-47ed-a8b0-47639695cf81}</t>
  </si>
  <si>
    <t>{2f8a9200-9893-42b3-beff-00f4dfdfaef4}</t>
  </si>
  <si>
    <t>Nátěry radiátorů</t>
  </si>
  <si>
    <t>{eedb5ce8-afed-4b58-b4d3-7fc17205533c}</t>
  </si>
  <si>
    <t>Podlahové krytiny</t>
  </si>
  <si>
    <t>{08d8a7fb-b5c8-447e-ac29-79d35a92c7b6}</t>
  </si>
  <si>
    <t>Vnitřní dveře</t>
  </si>
  <si>
    <t>{e0ebd913-41ce-43cb-8b9f-86f4d2bd33ee}</t>
  </si>
  <si>
    <t>{dc8871df-0beb-4790-9c15-e30e84d54e04}</t>
  </si>
  <si>
    <t>7</t>
  </si>
  <si>
    <t>Změna užívání pokoje č. 420</t>
  </si>
  <si>
    <t>{c63e4348-50ff-46de-a178-d49b8e14bfd0}</t>
  </si>
  <si>
    <t>TZB</t>
  </si>
  <si>
    <t>{73740e63-8791-41c9-9c69-e6afe48d448e}</t>
  </si>
  <si>
    <t>Silnoproud</t>
  </si>
  <si>
    <t>{65392d1d-ce81-4d6b-84cd-f58ac63c7d07}</t>
  </si>
  <si>
    <t>12</t>
  </si>
  <si>
    <t>Kolej - pokoje, učebny</t>
  </si>
  <si>
    <t>{197a5736-56a9-410d-b9ac-babebd49d608}</t>
  </si>
  <si>
    <t>Koupelny s KK + přívod a společné prostory</t>
  </si>
  <si>
    <t>{99f61f31-a7c7-43c8-9e39-2fa525c74dd4}</t>
  </si>
  <si>
    <t>EPS</t>
  </si>
  <si>
    <t>{b3be655e-2650-4915-939c-afa302160700}</t>
  </si>
  <si>
    <t>Kabeláž</t>
  </si>
  <si>
    <t>{51a9bac4-4f10-4ea3-88a0-6c5d0d75e5c8}</t>
  </si>
  <si>
    <t>EPS + ERO - Koncové prvky</t>
  </si>
  <si>
    <t>{acdbbcf1-3a09-49b5-a496-4e5977cd16ec}</t>
  </si>
  <si>
    <t>VRN</t>
  </si>
  <si>
    <t>Ostatní a vedlejší náklady</t>
  </si>
  <si>
    <t>{9db15dd6-6d4b-4017-96e4-05edf8b6c622}</t>
  </si>
  <si>
    <t>KRYCÍ LIST SOUPISU PRACÍ</t>
  </si>
  <si>
    <t>Objekt:</t>
  </si>
  <si>
    <t>11 - Blok A</t>
  </si>
  <si>
    <t>Soupis:</t>
  </si>
  <si>
    <t>1 - Společné prostory</t>
  </si>
  <si>
    <t>Úroveň 3:</t>
  </si>
  <si>
    <t>1 - Protipožární podhled na chodbách</t>
  </si>
  <si>
    <t>REKAPITULACE ČLENĚNÍ SOUPISU PRACÍ</t>
  </si>
  <si>
    <t>Kód dílu - Popis</t>
  </si>
  <si>
    <t>Cena celkem [CZK]</t>
  </si>
  <si>
    <t>-1</t>
  </si>
  <si>
    <t>HSV - Práce a dodávky HSV</t>
  </si>
  <si>
    <t xml:space="preserve">    9 - Ostatní konstrukce a práce, bourání</t>
  </si>
  <si>
    <t>PSV - Práce a dodávky PSV</t>
  </si>
  <si>
    <t xml:space="preserve">    763 - Konstrukce suché výstavby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</si>
  <si>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</si>
  <si>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</si>
  <si>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</si>
  <si>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</si>
  <si>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</si>
  <si>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</si>
  <si>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</si>
  <si>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</si>
  <si>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</si>
  <si>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</si>
  <si>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</si>
  <si>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</si>
  <si>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</si>
  <si>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</si>
  <si>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</si>
  <si>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</si>
  <si>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</si>
  <si>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</si>
  <si>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</si>
  <si>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949101111</t>
  </si>
  <si>
    <t>Lešení pomocné pracovní pro objekty pozemních staveb pro zatížení do 150 kg/m2, o výšce lešeňové podlahy do 1,9 m</t>
  </si>
  <si>
    <t>m2</t>
  </si>
  <si>
    <t>CS ÚRS 2022 02</t>
  </si>
  <si>
    <t>-918961440</t>
  </si>
  <si>
    <t>Online PSC</t>
  </si>
  <si>
    <t>https://podminky.urs.cz/item/CS_URS_2022_02/949101111</t>
  </si>
  <si>
    <t>PSV</t>
  </si>
  <si>
    <t>Práce a dodávky PSV</t>
  </si>
  <si>
    <t>763</t>
  </si>
  <si>
    <t>Konstrukce suché výstavby</t>
  </si>
  <si>
    <t>763131532</t>
  </si>
  <si>
    <t>Podhled ze sádrokartonových desek jednovrstvá zavěšená spodní konstrukce z ocelových profilů CD, UD jednoduše opláštěná deskou protipožární DF, tl. 15 mm, bez izolace</t>
  </si>
  <si>
    <t>16</t>
  </si>
  <si>
    <t>-480863095</t>
  </si>
  <si>
    <t>https://podminky.urs.cz/item/CS_URS_2022_02/763131532</t>
  </si>
  <si>
    <t>VV</t>
  </si>
  <si>
    <t>1NP</t>
  </si>
  <si>
    <t>95,5</t>
  </si>
  <si>
    <t>2NP</t>
  </si>
  <si>
    <t>113,8</t>
  </si>
  <si>
    <t>3NP</t>
  </si>
  <si>
    <t>4NP</t>
  </si>
  <si>
    <t>Součet</t>
  </si>
  <si>
    <t>763131752</t>
  </si>
  <si>
    <t>Podhled ze sádrokartonových desek ostatní práce a konstrukce na podhledech ze sádrokartonových desek montáž jedné vrstvy tepelné izolace</t>
  </si>
  <si>
    <t>921245928</t>
  </si>
  <si>
    <t>https://podminky.urs.cz/item/CS_URS_2022_02/763131752</t>
  </si>
  <si>
    <t>M</t>
  </si>
  <si>
    <t>63150970</t>
  </si>
  <si>
    <t>role akustická a tepelně izolační ze skelných vláken tl 60mm</t>
  </si>
  <si>
    <t>32</t>
  </si>
  <si>
    <t>1207250560</t>
  </si>
  <si>
    <t>436,9*1,02 'Přepočtené koeficientem množství</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</si>
  <si>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</si>
  <si>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</si>
  <si>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t</t>
  </si>
  <si>
    <t>-354622184</t>
  </si>
  <si>
    <t>https://podminky.urs.cz/item/CS_URS_2022_02/998763302</t>
  </si>
  <si>
    <t>2 - Malby</t>
  </si>
  <si>
    <t xml:space="preserve">    6 - Úpravy povrchů, podlahy a osazování výplní</t>
  </si>
  <si>
    <t xml:space="preserve">    997 - Přesun sutě</t>
  </si>
  <si>
    <t xml:space="preserve">    784 - Dokončovací práce - malby a tapety</t>
  </si>
  <si>
    <t>Úpravy povrchů, podlahy a osazování výplní</t>
  </si>
  <si>
    <t>619991001</t>
  </si>
  <si>
    <t>Zakrytí vnitřních ploch před znečištěním včetně pozdějšího odkrytí podlah fólií přilepenou lepící páskou</t>
  </si>
  <si>
    <t>220297929</t>
  </si>
  <si>
    <t>https://podminky.urs.cz/item/CS_URS_2022_02/619991001</t>
  </si>
  <si>
    <t>95,5+3,0</t>
  </si>
  <si>
    <t>113,8+3,0</t>
  </si>
  <si>
    <t>629991011</t>
  </si>
  <si>
    <t>Zakrytí vnějších ploch před znečištěním včetně pozdějšího odkrytí výplní otvorů a svislých ploch fólií přilepenou lepící páskou</t>
  </si>
  <si>
    <t>1542714962</t>
  </si>
  <si>
    <t>https://podminky.urs.cz/item/CS_URS_2022_02/629991011</t>
  </si>
  <si>
    <t>(0,8*2,0*20+1,6*2,0)</t>
  </si>
  <si>
    <t>(4,0*1,5)</t>
  </si>
  <si>
    <t>(0,8*2,0*23+1,6*2,0*2)</t>
  </si>
  <si>
    <t>997</t>
  </si>
  <si>
    <t>Přesun sutě</t>
  </si>
  <si>
    <t>997013213</t>
  </si>
  <si>
    <t>Vnitrostaveništní doprava suti a vybouraných hmot vodorovně do 50 m svisle ručně pro budovy a haly výšky přes 9 do 12 m</t>
  </si>
  <si>
    <t>105967764</t>
  </si>
  <si>
    <t>https://podminky.urs.cz/item/CS_URS_2022_02/997013213</t>
  </si>
  <si>
    <t>997013501</t>
  </si>
  <si>
    <t>Odvoz suti a vybouraných hmot na skládku nebo meziskládku se složením, na vzdálenost do 1 km</t>
  </si>
  <si>
    <t>936538456</t>
  </si>
  <si>
    <t>https://podminky.urs.cz/item/CS_URS_2022_02/997013501</t>
  </si>
  <si>
    <t>997013509</t>
  </si>
  <si>
    <t>Odvoz suti a vybouraných hmot na skládku nebo meziskládku se složením, na vzdálenost Příplatek k ceně za každý další i započatý 1 km přes 1 km</t>
  </si>
  <si>
    <t>-487979552</t>
  </si>
  <si>
    <t>https://podminky.urs.cz/item/CS_URS_2022_02/997013509</t>
  </si>
  <si>
    <t>0,383*15 'Přepočtené koeficientem množství</t>
  </si>
  <si>
    <t>997013631</t>
  </si>
  <si>
    <t>Poplatek za uložení stavebního odpadu na skládce (skládkovné) směsného stavebního a demoličního zatříděného do Katalogu odpadů pod kódem 17 09 04</t>
  </si>
  <si>
    <t>1670991942</t>
  </si>
  <si>
    <t>https://podminky.urs.cz/item/CS_URS_2022_02/997013631</t>
  </si>
  <si>
    <t>784</t>
  </si>
  <si>
    <t>Dokončovací práce - malby a tapety</t>
  </si>
  <si>
    <t>8</t>
  </si>
  <si>
    <t>784121001</t>
  </si>
  <si>
    <t>Oškrabání malby v místnostech výšky do 3,80 m</t>
  </si>
  <si>
    <t>-1102438192</t>
  </si>
  <si>
    <t>https://podminky.urs.cz/item/CS_URS_2022_02/784121001</t>
  </si>
  <si>
    <t>108,0*2,8</t>
  </si>
  <si>
    <t>-(0,8*2,0*20+1,6*2,0)</t>
  </si>
  <si>
    <t>-(4,0*1,5)</t>
  </si>
  <si>
    <t>133,5*2,8</t>
  </si>
  <si>
    <t>-(0,8*2,0*23+1,6*2,0*2)</t>
  </si>
  <si>
    <t>784181101</t>
  </si>
  <si>
    <t>Penetrace podkladu jednonásobná základní akrylátová bezbarvá v místnostech výšky do 3,80 m</t>
  </si>
  <si>
    <t>749738331</t>
  </si>
  <si>
    <t>https://podminky.urs.cz/item/CS_URS_2022_02/784181101</t>
  </si>
  <si>
    <t>10</t>
  </si>
  <si>
    <t>784221101</t>
  </si>
  <si>
    <t>Malby z malířských směsí otěruvzdorných za sucha dvojnásobné, bílé za sucha otěruvzdorné dobře v místnostech výšky do 3,80 m</t>
  </si>
  <si>
    <t>2113533906</t>
  </si>
  <si>
    <t>https://podminky.urs.cz/item/CS_URS_2022_02/784221101</t>
  </si>
  <si>
    <t>3 - Podlahy</t>
  </si>
  <si>
    <t xml:space="preserve">    998 - Přesun hmot</t>
  </si>
  <si>
    <t xml:space="preserve">    771 - Podlahy z dlaždic</t>
  </si>
  <si>
    <t>619995001</t>
  </si>
  <si>
    <t>Začištění omítek (s dodáním hmot) kolem oken, dveří, podlah, obkladů apod.</t>
  </si>
  <si>
    <t>m</t>
  </si>
  <si>
    <t>650053958</t>
  </si>
  <si>
    <t>https://podminky.urs.cz/item/CS_URS_2022_02/619995001</t>
  </si>
  <si>
    <t>108,0</t>
  </si>
  <si>
    <t>-(0,8*20+1,6)</t>
  </si>
  <si>
    <t>133,5</t>
  </si>
  <si>
    <t>-(0,8*23+1,6*2)</t>
  </si>
  <si>
    <t>281709959</t>
  </si>
  <si>
    <t>-736077816</t>
  </si>
  <si>
    <t>-1786946338</t>
  </si>
  <si>
    <t>49,273*15 'Přepočtené koeficientem množství</t>
  </si>
  <si>
    <t>997013607</t>
  </si>
  <si>
    <t>Poplatek za uložení stavebního odpadu na skládce (skládkovné) z tašek a keramických výrobků zatříděného do Katalogu odpadů pod kódem 17 01 03</t>
  </si>
  <si>
    <t>1254813520</t>
  </si>
  <si>
    <t>https://podminky.urs.cz/item/CS_URS_2022_02/997013607</t>
  </si>
  <si>
    <t>998</t>
  </si>
  <si>
    <t>Přesun hmot</t>
  </si>
  <si>
    <t>998018002</t>
  </si>
  <si>
    <t>Přesun hmot pro budovy občanské výstavby, bydlení, výrobu a služby ruční - bez užití mechanizace vodorovná dopravní vzdálenost do 100 m pro budovy s jakoukoliv nosnou konstrukcí výšky přes 6 do 12 m</t>
  </si>
  <si>
    <t>217907806</t>
  </si>
  <si>
    <t>https://podminky.urs.cz/item/CS_URS_2022_02/998018002</t>
  </si>
  <si>
    <t>771</t>
  </si>
  <si>
    <t>Podlahy z dlaždic</t>
  </si>
  <si>
    <t>771571810-2</t>
  </si>
  <si>
    <t>Demontáž podlah z dlaždic keramických kladených do malty vč. odstranění malty</t>
  </si>
  <si>
    <t>694766893</t>
  </si>
  <si>
    <t>podesty</t>
  </si>
  <si>
    <t>8,5*3</t>
  </si>
  <si>
    <t>771271812</t>
  </si>
  <si>
    <t>Demontáž obkladů schodišť z dlaždic keramických kladených do malty stupnic přes 250 do 350 mm</t>
  </si>
  <si>
    <t>1231385279</t>
  </si>
  <si>
    <t>https://podminky.urs.cz/item/CS_URS_2022_02/771271812</t>
  </si>
  <si>
    <t>(1,7*9*2)*3</t>
  </si>
  <si>
    <t>771271832</t>
  </si>
  <si>
    <t>Demontáž obkladů schodišť z dlaždic keramických kladených do malty podstupnic do 250 mm</t>
  </si>
  <si>
    <t>-1566105564</t>
  </si>
  <si>
    <t>https://podminky.urs.cz/item/CS_URS_2022_02/771271832</t>
  </si>
  <si>
    <t>(1,7*10*2)*3</t>
  </si>
  <si>
    <t>771471810</t>
  </si>
  <si>
    <t>Demontáž soklíků z dlaždic keramických kladených do malty rovných</t>
  </si>
  <si>
    <t>1935173604</t>
  </si>
  <si>
    <t>https://podminky.urs.cz/item/CS_URS_2022_02/771471810</t>
  </si>
  <si>
    <t>771111011</t>
  </si>
  <si>
    <t>Příprava podkladu před provedením dlažby vysátí podlah</t>
  </si>
  <si>
    <t>-476286014</t>
  </si>
  <si>
    <t>https://podminky.urs.cz/item/CS_URS_2022_02/771111011</t>
  </si>
  <si>
    <t>771111012</t>
  </si>
  <si>
    <t>Příprava podkladu před provedením dlažby vysátí schodišť</t>
  </si>
  <si>
    <t>2103946866</t>
  </si>
  <si>
    <t>https://podminky.urs.cz/item/CS_URS_2022_02/771111012</t>
  </si>
  <si>
    <t>91,8+102,0</t>
  </si>
  <si>
    <t>13</t>
  </si>
  <si>
    <t>771121011</t>
  </si>
  <si>
    <t>Příprava podkladu před provedením dlažby nátěr penetrační na podlahu</t>
  </si>
  <si>
    <t>-2026840515</t>
  </si>
  <si>
    <t>https://podminky.urs.cz/item/CS_URS_2022_02/771121011</t>
  </si>
  <si>
    <t>474,4</t>
  </si>
  <si>
    <t>91,8*0,3</t>
  </si>
  <si>
    <t>102,0*0,2</t>
  </si>
  <si>
    <t>14</t>
  </si>
  <si>
    <t>771151022</t>
  </si>
  <si>
    <t>Příprava podkladu před provedením dlažby samonivelační stěrka min.pevnosti 30 MPa, tloušťky přes 3 do 5 mm</t>
  </si>
  <si>
    <t>-1585250474</t>
  </si>
  <si>
    <t>https://podminky.urs.cz/item/CS_URS_2022_02/771151022</t>
  </si>
  <si>
    <t>771474112</t>
  </si>
  <si>
    <t>Montáž soklů z dlaždic keramických lepených flexibilním lepidlem rovných, výšky přes 65 do 90 mm</t>
  </si>
  <si>
    <t>-395146059</t>
  </si>
  <si>
    <t>https://podminky.urs.cz/item/CS_URS_2022_02/771474112</t>
  </si>
  <si>
    <t>59761x</t>
  </si>
  <si>
    <t>sokl keramický</t>
  </si>
  <si>
    <t>-603524556</t>
  </si>
  <si>
    <t>426,1*1,1 'Přepočtené koeficientem množství</t>
  </si>
  <si>
    <t>17</t>
  </si>
  <si>
    <t>771161012</t>
  </si>
  <si>
    <t>Příprava podkladu před provedením dlažby montáž profilu dilatační spáry koutové (při styku podlahy se stěnou)</t>
  </si>
  <si>
    <t>1944237593</t>
  </si>
  <si>
    <t>https://podminky.urs.cz/item/CS_URS_2022_02/771161012</t>
  </si>
  <si>
    <t>18</t>
  </si>
  <si>
    <t>M001</t>
  </si>
  <si>
    <t>koutová dilatační přechodová lišty z eloxovaného hliníku</t>
  </si>
  <si>
    <t>-1025463865</t>
  </si>
  <si>
    <t>426,1*1,05 'Přepočtené koeficientem množství</t>
  </si>
  <si>
    <t>19</t>
  </si>
  <si>
    <t>771591115</t>
  </si>
  <si>
    <t>Podlahy - dokončovací práce spárování silikonem</t>
  </si>
  <si>
    <t>-1237098035</t>
  </si>
  <si>
    <t>https://podminky.urs.cz/item/CS_URS_2022_02/771591115</t>
  </si>
  <si>
    <t>20</t>
  </si>
  <si>
    <t>771574112</t>
  </si>
  <si>
    <t>Montáž podlah z dlaždic keramických lepených flexibilním lepidlem maloformátových hladkých přes 9 do 12 ks/m2</t>
  </si>
  <si>
    <t>1404939761</t>
  </si>
  <si>
    <t>https://podminky.urs.cz/item/CS_URS_2022_02/771574112</t>
  </si>
  <si>
    <t>771274113</t>
  </si>
  <si>
    <t>Montáž obkladů schodišť z dlaždic keramických lepených flexibilním lepidlem stupnic hladkých, šířky přes 250 do 300 mm</t>
  </si>
  <si>
    <t>1726557145</t>
  </si>
  <si>
    <t>https://podminky.urs.cz/item/CS_URS_2022_02/771274113</t>
  </si>
  <si>
    <t>22</t>
  </si>
  <si>
    <t>771274232</t>
  </si>
  <si>
    <t>Montáž obkladů schodišť z dlaždic keramických lepených flexibilním lepidlem podstupnic hladkých, výšky přes 150 do 200 mm</t>
  </si>
  <si>
    <t>-324524003</t>
  </si>
  <si>
    <t>https://podminky.urs.cz/item/CS_URS_2022_02/771274232</t>
  </si>
  <si>
    <t>23</t>
  </si>
  <si>
    <t>597610x</t>
  </si>
  <si>
    <t>dlažba keramická I. jakostní třídy, protiskluznost R9</t>
  </si>
  <si>
    <t>88160794</t>
  </si>
  <si>
    <t>522,34*1,1 'Přepočtené koeficientem množství</t>
  </si>
  <si>
    <t>26</t>
  </si>
  <si>
    <t>771161022</t>
  </si>
  <si>
    <t>Příprava podkladu před provedením dlažby montáž profilu ukončujícího profilu pro schodové hrany a ukončení dlažby</t>
  </si>
  <si>
    <t>1490125119</t>
  </si>
  <si>
    <t>https://podminky.urs.cz/item/CS_URS_2022_02/771161022</t>
  </si>
  <si>
    <t>27</t>
  </si>
  <si>
    <t>59054140</t>
  </si>
  <si>
    <t>profil schodový protiskluzový ušlechtilá ocel V2A R10 V6 2x1000mm</t>
  </si>
  <si>
    <t>-1805191142</t>
  </si>
  <si>
    <t>102*1,1 'Přepočtené koeficientem množství</t>
  </si>
  <si>
    <t>24</t>
  </si>
  <si>
    <t>771592011</t>
  </si>
  <si>
    <t>Čištění vnitřních ploch po položení dlažby podlah nebo schodišť chemickými prostředky</t>
  </si>
  <si>
    <t>-1323585654</t>
  </si>
  <si>
    <t>https://podminky.urs.cz/item/CS_URS_2022_02/771592011</t>
  </si>
  <si>
    <t>25</t>
  </si>
  <si>
    <t>998771102</t>
  </si>
  <si>
    <t>Přesun hmot pro podlahy z dlaždic stanovený z hmotnosti přesunovaného materiálu vodorovná dopravní vzdálenost do 50 m v objektech výšky přes 6 do 12 m</t>
  </si>
  <si>
    <t>-1126293706</t>
  </si>
  <si>
    <t>https://podminky.urs.cz/item/CS_URS_2022_02/998771102</t>
  </si>
  <si>
    <t>4 - Nátěr plechové střechy</t>
  </si>
  <si>
    <t xml:space="preserve">    764 - Konstrukce klempířské</t>
  </si>
  <si>
    <t xml:space="preserve">    783 - Dokončovací práce - nátěry</t>
  </si>
  <si>
    <t>764</t>
  </si>
  <si>
    <t>Konstrukce klempířské</t>
  </si>
  <si>
    <t>K373</t>
  </si>
  <si>
    <t>Opravy klempířských konstrukcí střech do 0,5 m2</t>
  </si>
  <si>
    <t>-551386495</t>
  </si>
  <si>
    <t>783</t>
  </si>
  <si>
    <t>Dokončovací práce - nátěry</t>
  </si>
  <si>
    <t>783401311</t>
  </si>
  <si>
    <t>Příprava podkladu klempířských konstrukcí před provedením nátěru odmaštěním odmašťovačem vodou ředitelným</t>
  </si>
  <si>
    <t>1964933283</t>
  </si>
  <si>
    <t>https://podminky.urs.cz/item/CS_URS_2022_02/783401311</t>
  </si>
  <si>
    <t>56,0*12,5</t>
  </si>
  <si>
    <t>783401401</t>
  </si>
  <si>
    <t>Příprava podkladu klempířských konstrukcí před provedením nátěru ometením</t>
  </si>
  <si>
    <t>128457498</t>
  </si>
  <si>
    <t>https://podminky.urs.cz/item/CS_URS_2022_02/783401401</t>
  </si>
  <si>
    <t>783406801</t>
  </si>
  <si>
    <t>Odstranění nátěrů z klempířských konstrukcí obroušením</t>
  </si>
  <si>
    <t>-494174851</t>
  </si>
  <si>
    <t>https://podminky.urs.cz/item/CS_URS_2022_02/783406801</t>
  </si>
  <si>
    <t>783434201</t>
  </si>
  <si>
    <t>Základní antikorozní nátěr klempířských konstrukcí jednonásobný epoxidový</t>
  </si>
  <si>
    <t>-667953204</t>
  </si>
  <si>
    <t>https://podminky.urs.cz/item/CS_URS_2022_02/783434201</t>
  </si>
  <si>
    <t>783435103</t>
  </si>
  <si>
    <t>Mezinátěr klempířských konstrukcí jednonásobný epoxidový</t>
  </si>
  <si>
    <t>-1270692628</t>
  </si>
  <si>
    <t>https://podminky.urs.cz/item/CS_URS_2022_02/783435103</t>
  </si>
  <si>
    <t>783437101</t>
  </si>
  <si>
    <t>Krycí nátěr (email) klempířských konstrukcí jednonásobný epoxidový</t>
  </si>
  <si>
    <t>2082936275</t>
  </si>
  <si>
    <t>https://podminky.urs.cz/item/CS_URS_2022_02/783437101</t>
  </si>
  <si>
    <t>5 - Spojovací krček</t>
  </si>
  <si>
    <t xml:space="preserve">      61 - Úprava povrchů vnitřních</t>
  </si>
  <si>
    <t xml:space="preserve">      62 - Úprava povrchů vnějších</t>
  </si>
  <si>
    <t xml:space="preserve">      63 - Podlahy a podlahové konstrukce</t>
  </si>
  <si>
    <t xml:space="preserve">      94 - Lešení a stavební výtahy</t>
  </si>
  <si>
    <t xml:space="preserve">      95 - Různé dokončovací konstrukce a práce pozemních staveb</t>
  </si>
  <si>
    <t xml:space="preserve">      96 - Bourání konstrukcí</t>
  </si>
  <si>
    <t xml:space="preserve">    712 - Povlakové krytiny</t>
  </si>
  <si>
    <t xml:space="preserve">    713 - Izolace tepelné</t>
  </si>
  <si>
    <t xml:space="preserve">    762 - Konstrukce tesařské</t>
  </si>
  <si>
    <t xml:space="preserve">    776 - Podlahy povlakové</t>
  </si>
  <si>
    <t>61</t>
  </si>
  <si>
    <t>Úprava povrchů vnitřních</t>
  </si>
  <si>
    <t>456152103</t>
  </si>
  <si>
    <t>A</t>
  </si>
  <si>
    <t>135,0+5,6</t>
  </si>
  <si>
    <t>B</t>
  </si>
  <si>
    <t>129,0</t>
  </si>
  <si>
    <t>C</t>
  </si>
  <si>
    <t>112,0</t>
  </si>
  <si>
    <t>-1279636645</t>
  </si>
  <si>
    <t>1,45*2,25*2</t>
  </si>
  <si>
    <t>1,45*1,0*15</t>
  </si>
  <si>
    <t>1,6*2,25*3</t>
  </si>
  <si>
    <t>1,6*2,25</t>
  </si>
  <si>
    <t>1,45*1,0*8</t>
  </si>
  <si>
    <t>1,45*1,0*18</t>
  </si>
  <si>
    <t>62</t>
  </si>
  <si>
    <t>Úprava povrchů vnějších</t>
  </si>
  <si>
    <t>629995101</t>
  </si>
  <si>
    <t>Očištění vnějších ploch tlakovou vodou omytím</t>
  </si>
  <si>
    <t>-1907261647</t>
  </si>
  <si>
    <t>https://podminky.urs.cz/item/CS_URS_2022_02/629995101</t>
  </si>
  <si>
    <t>622325102</t>
  </si>
  <si>
    <t>Oprava vápenocementové omítky vnějších ploch stupně členitosti 1 hladké stěn, v rozsahu opravované plochy přes 10 do 30%</t>
  </si>
  <si>
    <t>211690603</t>
  </si>
  <si>
    <t>https://podminky.urs.cz/item/CS_URS_2022_02/622325102</t>
  </si>
  <si>
    <t>622131121</t>
  </si>
  <si>
    <t>Podkladní a spojovací vrstva vnějších omítaných ploch penetrace nanášená ručně stěn</t>
  </si>
  <si>
    <t>1927690365</t>
  </si>
  <si>
    <t>https://podminky.urs.cz/item/CS_URS_2022_02/622131121</t>
  </si>
  <si>
    <t>KZS</t>
  </si>
  <si>
    <t>32,625+538,71</t>
  </si>
  <si>
    <t>622211011</t>
  </si>
  <si>
    <t>Montáž kontaktního zateplení lepením a mechanickým kotvením z polystyrenových desek na vnější stěny, na podklad betonový nebo z lehčeného betonu, z tvárnic keramických nebo vápenopískových, tloušťky desek přes 40 do 80 mm</t>
  </si>
  <si>
    <t>1886588516</t>
  </si>
  <si>
    <t>https://podminky.urs.cz/item/CS_URS_2022_02/622211011</t>
  </si>
  <si>
    <t>(32,6*2+2,2+2,2-1,45*2-1,6)*0,15</t>
  </si>
  <si>
    <t>(31,2*2-1,45*2)*0,15</t>
  </si>
  <si>
    <t>(29,8+18,1-1,45*2)*0,15</t>
  </si>
  <si>
    <t>(31,2+19,6-1,45*2)*0,15</t>
  </si>
  <si>
    <t>28376455</t>
  </si>
  <si>
    <t>deska XPS hrana polodrážková a hladký povrch 500kPa tl 70mm</t>
  </si>
  <si>
    <t>-179953102</t>
  </si>
  <si>
    <t>32,625*1,05 'Přepočtené koeficientem množství</t>
  </si>
  <si>
    <t>622211031</t>
  </si>
  <si>
    <t>Montáž kontaktního zateplení lepením a mechanickým kotvením z polystyrenových desek na vnější stěny, na podklad betonový nebo z lehčeného betonu, z tvárnic keramických nebo vápenopískových, tloušťky desek přes 120 do 160 mm</t>
  </si>
  <si>
    <t>-1135257724</t>
  </si>
  <si>
    <t>https://podminky.urs.cz/item/CS_URS_2022_02/622211031</t>
  </si>
  <si>
    <t>(32,6*2+2,2+2,2)*2,8</t>
  </si>
  <si>
    <t>(31,2*2)*2,8</t>
  </si>
  <si>
    <t>(29,8+18,1)*2,8</t>
  </si>
  <si>
    <t>(31,2+19,6)*2,8</t>
  </si>
  <si>
    <t>-otvory</t>
  </si>
  <si>
    <t>-107,25</t>
  </si>
  <si>
    <t>28375951</t>
  </si>
  <si>
    <t>deska EPS 70 fasádní λ=0,039 tl 140mm</t>
  </si>
  <si>
    <t>-813057162</t>
  </si>
  <si>
    <t>538,71*1,05 'Přepočtené koeficientem množství</t>
  </si>
  <si>
    <t>622251101</t>
  </si>
  <si>
    <t>Montáž kontaktního zateplení lepením a mechanickým kotvením Příplatek k cenám za zápustnou montáž kotev s použitím tepelněizolačních zátek na vnější stěny z polystyrenu</t>
  </si>
  <si>
    <t>2012565402</t>
  </si>
  <si>
    <t>https://podminky.urs.cz/item/CS_URS_2022_02/622251101</t>
  </si>
  <si>
    <t>622212051</t>
  </si>
  <si>
    <t>Montáž kontaktního zateplení vnějšího ostění, nadpraží nebo parapetu lepením z polystyrenových desek hloubky špalet přes 200 do 400 mm, tloušťky desek do 40 mm</t>
  </si>
  <si>
    <t>-250857541</t>
  </si>
  <si>
    <t>https://podminky.urs.cz/item/CS_URS_2022_02/622212051</t>
  </si>
  <si>
    <t>pod parapet</t>
  </si>
  <si>
    <t>1,45*(8+7)</t>
  </si>
  <si>
    <t>1,45*(8)</t>
  </si>
  <si>
    <t>1,45*(6+8)</t>
  </si>
  <si>
    <t>28376416</t>
  </si>
  <si>
    <t>deska XPS hrana polodrážková a hladký povrch 300kPA tl 40mm</t>
  </si>
  <si>
    <t>-443918419</t>
  </si>
  <si>
    <t>73,950*0,25</t>
  </si>
  <si>
    <t>18,488*1,1 'Přepočtené koeficientem množství</t>
  </si>
  <si>
    <t>45201597</t>
  </si>
  <si>
    <t>viz. APU</t>
  </si>
  <si>
    <t>235,75</t>
  </si>
  <si>
    <t>28375932</t>
  </si>
  <si>
    <t>deska EPS 70 fasádní λ=0,039 tl 40mm</t>
  </si>
  <si>
    <t>971609410</t>
  </si>
  <si>
    <t>235,750*0,25</t>
  </si>
  <si>
    <t>58,938*1,1 'Přepočtené koeficientem množství</t>
  </si>
  <si>
    <t>622151021</t>
  </si>
  <si>
    <t>Penetrační nátěr vnějších pastovitých tenkovrstvých omítek mozaikových akrylátový stěn</t>
  </si>
  <si>
    <t>-2070482768</t>
  </si>
  <si>
    <t>https://podminky.urs.cz/item/CS_URS_2022_02/622151021</t>
  </si>
  <si>
    <t>622511112</t>
  </si>
  <si>
    <t>Omítka tenkovrstvá akrylátová vnějších ploch probarvená bez penetrace mozaiková střednězrnná stěn</t>
  </si>
  <si>
    <t>-1890674049</t>
  </si>
  <si>
    <t>https://podminky.urs.cz/item/CS_URS_2022_02/622511112</t>
  </si>
  <si>
    <t>622151001</t>
  </si>
  <si>
    <t>Penetrační nátěr vnějších pastovitých tenkovrstvých omítek akrylátový univerzální stěn</t>
  </si>
  <si>
    <t>1235426643</t>
  </si>
  <si>
    <t>https://podminky.urs.cz/item/CS_URS_2022_02/622151001</t>
  </si>
  <si>
    <t>KZS 140</t>
  </si>
  <si>
    <t>538,71</t>
  </si>
  <si>
    <t>ostění</t>
  </si>
  <si>
    <t>64,832</t>
  </si>
  <si>
    <t>622531012</t>
  </si>
  <si>
    <t>Omítka tenkovrstvá silikonová vnějších ploch probarvená bez penetrace zatíraná (škrábaná), zrnitost 1,5 mm stěn</t>
  </si>
  <si>
    <t>-198074256</t>
  </si>
  <si>
    <t>https://podminky.urs.cz/item/CS_URS_2022_02/622531012</t>
  </si>
  <si>
    <t>629991001</t>
  </si>
  <si>
    <t>Zakrytí vnějších ploch před znečištěním včetně pozdějšího odkrytí ploch podélných rovných (např. chodníků) fólií položenou volně</t>
  </si>
  <si>
    <t>1541320596</t>
  </si>
  <si>
    <t>https://podminky.urs.cz/item/CS_URS_2022_02/629991001</t>
  </si>
  <si>
    <t>32,6*2*1,5</t>
  </si>
  <si>
    <t>31,2*2*1,5</t>
  </si>
  <si>
    <t>(29,8+18,1)*1,5</t>
  </si>
  <si>
    <t>(31,2+19,6)*1,5</t>
  </si>
  <si>
    <t>-84383434</t>
  </si>
  <si>
    <t>1,45*1,0*14</t>
  </si>
  <si>
    <t>622143003</t>
  </si>
  <si>
    <t>Montáž omítkových profilů plastových, pozinkovaných nebo dřevěných upevněných vtlačením do podkladní vrstvy nebo přibitím rohových s tkaninou</t>
  </si>
  <si>
    <t>679442622</t>
  </si>
  <si>
    <t>https://podminky.urs.cz/item/CS_URS_2022_02/622143003</t>
  </si>
  <si>
    <t>rohy</t>
  </si>
  <si>
    <t>3,0*2</t>
  </si>
  <si>
    <t>63127416</t>
  </si>
  <si>
    <t>profil rohový PVC 23x23mm s výztužnou tkaninou š 100mm pro ETICS</t>
  </si>
  <si>
    <t>-938762337</t>
  </si>
  <si>
    <t>241,75*1,05 'Přepočtené koeficientem množství</t>
  </si>
  <si>
    <t>622143004</t>
  </si>
  <si>
    <t>Montáž omítkových profilů plastových, pozinkovaných nebo dřevěných upevněných vtlačením do podkladní vrstvy nebo přibitím začišťovacích samolepících pro vytvoření dilatujícího spoje s okenním rámem</t>
  </si>
  <si>
    <t>-1936108827</t>
  </si>
  <si>
    <t>https://podminky.urs.cz/item/CS_URS_2022_02/622143004</t>
  </si>
  <si>
    <t>(1,45+2,25+2,25)*2</t>
  </si>
  <si>
    <t>(1,45+1,0+1,0)*15</t>
  </si>
  <si>
    <t>1,6+2,25+2,25</t>
  </si>
  <si>
    <t>(1,45+1,0+1,0)*8</t>
  </si>
  <si>
    <t>(1,45+1,0+1,0)*14</t>
  </si>
  <si>
    <t>59051476</t>
  </si>
  <si>
    <t>profil začišťovací PVC 9mm s výztužnou tkaninou pro ostění ETICS</t>
  </si>
  <si>
    <t>-50569743</t>
  </si>
  <si>
    <t>235,75*1,05 'Přepočtené koeficientem množství</t>
  </si>
  <si>
    <t>622252001</t>
  </si>
  <si>
    <t>Montáž profilů kontaktního zateplení zakládacích soklových připevněných hmoždinkami</t>
  </si>
  <si>
    <t>607300804</t>
  </si>
  <si>
    <t>https://podminky.urs.cz/item/CS_URS_2022_02/622252001</t>
  </si>
  <si>
    <t>32,6*2+2,2+2,2-1,45*2-1,6</t>
  </si>
  <si>
    <t>31,2*2-1,45*2</t>
  </si>
  <si>
    <t>29,8+18,1-1,45*2</t>
  </si>
  <si>
    <t>31,2+19,6-1,45*2</t>
  </si>
  <si>
    <t>59051651</t>
  </si>
  <si>
    <t>profil zakládací Al tl 0,7mm pro ETICS pro izolant tl 140mm</t>
  </si>
  <si>
    <t>-448462672</t>
  </si>
  <si>
    <t>217,5*1,05 'Přepočtené koeficientem množství</t>
  </si>
  <si>
    <t>622252002</t>
  </si>
  <si>
    <t>Montáž profilů kontaktního zateplení ostatních stěnových, dilatačních apod. lepených do tmelu</t>
  </si>
  <si>
    <t>1539775921</t>
  </si>
  <si>
    <t>https://podminky.urs.cz/item/CS_URS_2022_02/622252002</t>
  </si>
  <si>
    <t>28</t>
  </si>
  <si>
    <t>59051512</t>
  </si>
  <si>
    <t>profil začišťovací s okapnicí PVC s výztužnou tkaninou pro parapet ETICS</t>
  </si>
  <si>
    <t>-284920005</t>
  </si>
  <si>
    <t>73,95*1,05 'Přepočtené koeficientem množství</t>
  </si>
  <si>
    <t>63</t>
  </si>
  <si>
    <t>Podlahy a podlahové konstrukce</t>
  </si>
  <si>
    <t>29</t>
  </si>
  <si>
    <t>631311114</t>
  </si>
  <si>
    <t>Mazanina z betonu prostého bez zvýšených nároků na prostředí tl. přes 50 do 80 mm tř. C 16/20</t>
  </si>
  <si>
    <t>m3</t>
  </si>
  <si>
    <t>-817239159</t>
  </si>
  <si>
    <t>https://podminky.urs.cz/item/CS_URS_2022_02/631311114</t>
  </si>
  <si>
    <t>135,0*0,07</t>
  </si>
  <si>
    <t>129,0*0,07</t>
  </si>
  <si>
    <t>112,0*0,07</t>
  </si>
  <si>
    <t>30</t>
  </si>
  <si>
    <t>631319011</t>
  </si>
  <si>
    <t>Příplatek k cenám mazanin za úpravu povrchu mazaniny přehlazením, mazanina tl. přes 50 do 80 mm</t>
  </si>
  <si>
    <t>-1863497108</t>
  </si>
  <si>
    <t>https://podminky.urs.cz/item/CS_URS_2022_02/631319011</t>
  </si>
  <si>
    <t>31</t>
  </si>
  <si>
    <t>631319171</t>
  </si>
  <si>
    <t>Příplatek k cenám mazanin za stržení povrchu spodní vrstvy mazaniny latí před vložením výztuže nebo pletiva pro tl. obou vrstev mazaniny přes 50 do 80 mm</t>
  </si>
  <si>
    <t>-1222155845</t>
  </si>
  <si>
    <t>https://podminky.urs.cz/item/CS_URS_2022_02/631319171</t>
  </si>
  <si>
    <t>631362021</t>
  </si>
  <si>
    <t>Výztuž mazanin ze svařovaných sítí z drátů typu KARI</t>
  </si>
  <si>
    <t>194889551</t>
  </si>
  <si>
    <t>https://podminky.urs.cz/item/CS_URS_2022_02/631362021</t>
  </si>
  <si>
    <t>135,0*0,003033*1,2</t>
  </si>
  <si>
    <t>129,0*0,003033*1,2</t>
  </si>
  <si>
    <t>112,0*0,003033*1,2</t>
  </si>
  <si>
    <t>33</t>
  </si>
  <si>
    <t>634112113</t>
  </si>
  <si>
    <t>Obvodová dilatace mezi stěnou a mazaninou nebo potěrem podlahovým páskem z pěnového PE tl. do 10 mm, výšky 80 mm</t>
  </si>
  <si>
    <t>1635720368</t>
  </si>
  <si>
    <t>https://podminky.urs.cz/item/CS_URS_2022_02/634112113</t>
  </si>
  <si>
    <t>32,6+32,6+4,15*2</t>
  </si>
  <si>
    <t>31,2+31,2+4,205*2</t>
  </si>
  <si>
    <t>29,8+29,8+3,78*2</t>
  </si>
  <si>
    <t>31,2+31,2+4,145*2</t>
  </si>
  <si>
    <t>94</t>
  </si>
  <si>
    <t>Lešení a stavební výtahy</t>
  </si>
  <si>
    <t>34</t>
  </si>
  <si>
    <t>-230979511</t>
  </si>
  <si>
    <t>135,0</t>
  </si>
  <si>
    <t>35</t>
  </si>
  <si>
    <t>941211111</t>
  </si>
  <si>
    <t>Montáž lešení řadového rámového lehkého pracovního s podlahami s provozním zatížením tř. 3 do 200 kg/m2 šířky tř. SW06 od 0,6 do 0,9 m, výšky do 10 m</t>
  </si>
  <si>
    <t>1447886783</t>
  </si>
  <si>
    <t>https://podminky.urs.cz/item/CS_URS_2022_02/941211111</t>
  </si>
  <si>
    <t>32,6*4,0*2</t>
  </si>
  <si>
    <t>31,2*4,0*2</t>
  </si>
  <si>
    <t>(29,8+18,1)*4,0</t>
  </si>
  <si>
    <t>(31,2+19,6)*4,0</t>
  </si>
  <si>
    <t>36</t>
  </si>
  <si>
    <t>941211211</t>
  </si>
  <si>
    <t>Montáž lešení řadového rámového lehkého pracovního s podlahami s provozním zatížením tř. 3 do 200 kg/m2 Příplatek za první a každý další den použití lešení k ceně -1111 nebo -1112</t>
  </si>
  <si>
    <t>366832367</t>
  </si>
  <si>
    <t>https://podminky.urs.cz/item/CS_URS_2022_02/941211211</t>
  </si>
  <si>
    <t>905,2*31*2</t>
  </si>
  <si>
    <t>37</t>
  </si>
  <si>
    <t>941211811</t>
  </si>
  <si>
    <t>Demontáž lešení řadového rámového lehkého pracovního s provozním zatížením tř. 3 do 200 kg/m2 šířky tř. SW06 od 0,6 do 0,9 m, výšky do 10 m</t>
  </si>
  <si>
    <t>-403322874</t>
  </si>
  <si>
    <t>https://podminky.urs.cz/item/CS_URS_2022_02/941211811</t>
  </si>
  <si>
    <t>38</t>
  </si>
  <si>
    <t>944511111</t>
  </si>
  <si>
    <t>Montáž ochranné sítě zavěšené na konstrukci lešení z textilie z umělých vláken</t>
  </si>
  <si>
    <t>-1869368658</t>
  </si>
  <si>
    <t>https://podminky.urs.cz/item/CS_URS_2022_02/944511111</t>
  </si>
  <si>
    <t>39</t>
  </si>
  <si>
    <t>944511211</t>
  </si>
  <si>
    <t>Montáž ochranné sítě Příplatek za první a každý další den použití sítě k ceně -1111</t>
  </si>
  <si>
    <t>203424765</t>
  </si>
  <si>
    <t>https://podminky.urs.cz/item/CS_URS_2022_02/944511211</t>
  </si>
  <si>
    <t>40</t>
  </si>
  <si>
    <t>944511811</t>
  </si>
  <si>
    <t>Demontáž ochranné sítě zavěšené na konstrukci lešení z textilie z umělých vláken</t>
  </si>
  <si>
    <t>-1458068691</t>
  </si>
  <si>
    <t>https://podminky.urs.cz/item/CS_URS_2022_02/944511811</t>
  </si>
  <si>
    <t>95</t>
  </si>
  <si>
    <t>Různé dokončovací konstrukce a práce pozemních staveb</t>
  </si>
  <si>
    <t>41</t>
  </si>
  <si>
    <t>952901111</t>
  </si>
  <si>
    <t>Vyčištění budov nebo objektů před předáním do užívání budov bytové nebo občanské výstavby, světlé výšky podlaží do 4 m</t>
  </si>
  <si>
    <t>-101522838</t>
  </si>
  <si>
    <t>https://podminky.urs.cz/item/CS_URS_2022_02/952901111</t>
  </si>
  <si>
    <t>171,0</t>
  </si>
  <si>
    <t>158,0</t>
  </si>
  <si>
    <t>138,0</t>
  </si>
  <si>
    <t>156,0</t>
  </si>
  <si>
    <t>96</t>
  </si>
  <si>
    <t>Bourání konstrukcí</t>
  </si>
  <si>
    <t>42</t>
  </si>
  <si>
    <t>965042141</t>
  </si>
  <si>
    <t>Bourání mazanin betonových nebo z litého asfaltu tl. do 100 mm, plochy přes 4 m2</t>
  </si>
  <si>
    <t>1197956188</t>
  </si>
  <si>
    <t>https://podminky.urs.cz/item/CS_URS_2022_02/965042141</t>
  </si>
  <si>
    <t>43</t>
  </si>
  <si>
    <t>965049111</t>
  </si>
  <si>
    <t>Bourání mazanin Příplatek k cenám za bourání mazanin betonových se svařovanou sítí, tl. do 100 mm</t>
  </si>
  <si>
    <t>1981120556</t>
  </si>
  <si>
    <t>https://podminky.urs.cz/item/CS_URS_2022_02/965049111</t>
  </si>
  <si>
    <t>44</t>
  </si>
  <si>
    <t>978015341</t>
  </si>
  <si>
    <t>Otlučení vápenných nebo vápenocementových omítek vnějších ploch s vyškrabáním spar a s očištěním zdiva stupně členitosti 1 a 2, v rozsahu přes 10 do 30 %</t>
  </si>
  <si>
    <t>310175047</t>
  </si>
  <si>
    <t>https://podminky.urs.cz/item/CS_URS_2022_02/978015341</t>
  </si>
  <si>
    <t>45</t>
  </si>
  <si>
    <t>965041341</t>
  </si>
  <si>
    <t>Bourání mazanin škvárobetonových tl. do 100 mm, plochy přes 4 m2</t>
  </si>
  <si>
    <t>1537990178</t>
  </si>
  <si>
    <t>https://podminky.urs.cz/item/CS_URS_2022_02/965041341</t>
  </si>
  <si>
    <t>spádová vrstva</t>
  </si>
  <si>
    <t>171,0*0,1</t>
  </si>
  <si>
    <t>158,0*0,1</t>
  </si>
  <si>
    <t>138,0*0,1</t>
  </si>
  <si>
    <t>156,0*0,1</t>
  </si>
  <si>
    <t>46</t>
  </si>
  <si>
    <t>997013211</t>
  </si>
  <si>
    <t>Vnitrostaveništní doprava suti a vybouraných hmot vodorovně do 50 m svisle ručně pro budovy a haly výšky do 6 m</t>
  </si>
  <si>
    <t>-506430938</t>
  </si>
  <si>
    <t>https://podminky.urs.cz/item/CS_URS_2022_02/997013211</t>
  </si>
  <si>
    <t>47</t>
  </si>
  <si>
    <t>1646098909</t>
  </si>
  <si>
    <t>48</t>
  </si>
  <si>
    <t>1839440553</t>
  </si>
  <si>
    <t>198,769*15 'Přepočtené koeficientem množství</t>
  </si>
  <si>
    <t>49</t>
  </si>
  <si>
    <t>-1827278063</t>
  </si>
  <si>
    <t>50</t>
  </si>
  <si>
    <t>998018001</t>
  </si>
  <si>
    <t>Přesun hmot pro budovy občanské výstavby, bydlení, výrobu a služby ruční - bez užití mechanizace vodorovná dopravní vzdálenost do 100 m pro budovy s jakoukoliv nosnou konstrukcí výšky do 6 m</t>
  </si>
  <si>
    <t>-1679069248</t>
  </si>
  <si>
    <t>https://podminky.urs.cz/item/CS_URS_2022_02/998018001</t>
  </si>
  <si>
    <t>712</t>
  </si>
  <si>
    <t>Povlakové krytiny</t>
  </si>
  <si>
    <t>51</t>
  </si>
  <si>
    <t>712340832</t>
  </si>
  <si>
    <t>Odstranění povlakové krytiny střech plochých do 10° z přitavených pásů NAIP v plné ploše dvouvrstvé</t>
  </si>
  <si>
    <t>-1654989677</t>
  </si>
  <si>
    <t>https://podminky.urs.cz/item/CS_URS_2022_02/712340832</t>
  </si>
  <si>
    <t>52</t>
  </si>
  <si>
    <t>712331111</t>
  </si>
  <si>
    <t>Provedení povlakové krytiny střech plochých do 10° pásy na sucho podkladní samolepící asfaltový pás</t>
  </si>
  <si>
    <t>-1938520423</t>
  </si>
  <si>
    <t>https://podminky.urs.cz/item/CS_URS_2022_02/712331111</t>
  </si>
  <si>
    <t>53</t>
  </si>
  <si>
    <t>62866281</t>
  </si>
  <si>
    <t>pás asfaltový samolepicí modifikovaný SBS tl 3,0mm s vložkou ze skleněné tkaniny se spalitelnou fólií nebo jemnozrnným minerálním posypem nebo textilií na horním povrchu</t>
  </si>
  <si>
    <t>-841220180</t>
  </si>
  <si>
    <t>623*1,155 'Přepočtené koeficientem množství</t>
  </si>
  <si>
    <t>54</t>
  </si>
  <si>
    <t>712341559</t>
  </si>
  <si>
    <t>Provedení povlakové krytiny střech plochých do 10° pásy přitavením NAIP v plné ploše</t>
  </si>
  <si>
    <t>-683157677</t>
  </si>
  <si>
    <t>https://podminky.urs.cz/item/CS_URS_2022_02/712341559</t>
  </si>
  <si>
    <t>55</t>
  </si>
  <si>
    <t>62853006</t>
  </si>
  <si>
    <t>pás asfaltový natavitelný modifikovaný SBS tl 4,2mm s vložkou ze skleněné tkaniny a hrubozrnným břidličným posypem na horním povrchu</t>
  </si>
  <si>
    <t>-1474889326</t>
  </si>
  <si>
    <t>56</t>
  </si>
  <si>
    <t>998712101</t>
  </si>
  <si>
    <t>Přesun hmot pro povlakové krytiny stanovený z hmotnosti přesunovaného materiálu vodorovná dopravní vzdálenost do 50 m v objektech výšky do 6 m</t>
  </si>
  <si>
    <t>2006491863</t>
  </si>
  <si>
    <t>https://podminky.urs.cz/item/CS_URS_2022_02/998712101</t>
  </si>
  <si>
    <t>713</t>
  </si>
  <si>
    <t>Izolace tepelné</t>
  </si>
  <si>
    <t>57</t>
  </si>
  <si>
    <t>713140821</t>
  </si>
  <si>
    <t>Odstranění tepelné izolace střech plochých z rohoží, pásů, dílců, desek, bloků nadstřešních izolací volně položených z polystyrenu suchého, tloušťka izolace do 100 mm</t>
  </si>
  <si>
    <t>2082702300</t>
  </si>
  <si>
    <t>https://podminky.urs.cz/item/CS_URS_2022_02/713140821</t>
  </si>
  <si>
    <t>58</t>
  </si>
  <si>
    <t>713141135</t>
  </si>
  <si>
    <t>Montáž tepelné izolace střech plochých rohožemi, pásy, deskami, dílci, bloky (izolační materiál ve specifikaci) přilepenými za studena bodově, jednovrstvá</t>
  </si>
  <si>
    <t>-1781984377</t>
  </si>
  <si>
    <t>https://podminky.urs.cz/item/CS_URS_2022_02/713141135</t>
  </si>
  <si>
    <t>dvě vrstvy</t>
  </si>
  <si>
    <t>171,0*2</t>
  </si>
  <si>
    <t>158,0*2</t>
  </si>
  <si>
    <t>138,0*2</t>
  </si>
  <si>
    <t>156,0*2</t>
  </si>
  <si>
    <t>59</t>
  </si>
  <si>
    <t>28375915</t>
  </si>
  <si>
    <t>deska EPS 150 pro konstrukce s vysokým zatížením λ=0,035 tl 120mm</t>
  </si>
  <si>
    <t>-1310074342</t>
  </si>
  <si>
    <t>1246*1,05 'Přepočtené koeficientem množství</t>
  </si>
  <si>
    <t>60</t>
  </si>
  <si>
    <t>713141253</t>
  </si>
  <si>
    <t>Montáž tepelné izolace střech plochých mechanické přikotvení šrouby včetně dodávky šroubů, bez položení tepelné izolace tl. izolace přes 200 do 240 mm do betonu</t>
  </si>
  <si>
    <t>524071942</t>
  </si>
  <si>
    <t>https://podminky.urs.cz/item/CS_URS_2022_02/713141253</t>
  </si>
  <si>
    <t>713141335</t>
  </si>
  <si>
    <t>Montáž tepelné izolace střech plochých spádovými klíny v ploše přilepenými za studena bodově</t>
  </si>
  <si>
    <t>1882415282</t>
  </si>
  <si>
    <t>https://podminky.urs.cz/item/CS_URS_2022_02/713141335</t>
  </si>
  <si>
    <t>28376142</t>
  </si>
  <si>
    <t>klín izolační EPS 150 spád do 5%</t>
  </si>
  <si>
    <t>336743809</t>
  </si>
  <si>
    <t>623,0*0,12</t>
  </si>
  <si>
    <t>74,76*1,05 'Přepočtené koeficientem množství</t>
  </si>
  <si>
    <t>998713101</t>
  </si>
  <si>
    <t>Přesun hmot pro izolace tepelné stanovený z hmotnosti přesunovaného materiálu vodorovná dopravní vzdálenost do 50 m v objektech výšky do 6 m</t>
  </si>
  <si>
    <t>1047272909</t>
  </si>
  <si>
    <t>https://podminky.urs.cz/item/CS_URS_2022_02/998713101</t>
  </si>
  <si>
    <t>762</t>
  </si>
  <si>
    <t>Konstrukce tesařské</t>
  </si>
  <si>
    <t>64</t>
  </si>
  <si>
    <t>762361313</t>
  </si>
  <si>
    <t>Konstrukční vrstva pod klempířské prvky pro oplechování horních ploch zdí a nadezdívek (atik) z desek dřevoštěpkových šroubovaných do podkladu, tloušťky desky 25 mm</t>
  </si>
  <si>
    <t>1056826803</t>
  </si>
  <si>
    <t>https://podminky.urs.cz/item/CS_URS_2022_02/762361313</t>
  </si>
  <si>
    <t>pro kotvení žlabu</t>
  </si>
  <si>
    <t>32,6*2*0,5</t>
  </si>
  <si>
    <t>31,2*2*0,5</t>
  </si>
  <si>
    <t>(29,8+18,1)*0,5</t>
  </si>
  <si>
    <t>(31,2+19,6)*0,5</t>
  </si>
  <si>
    <t>65</t>
  </si>
  <si>
    <t>998762101</t>
  </si>
  <si>
    <t>Přesun hmot pro konstrukce tesařské stanovený z hmotnosti přesunovaného materiálu vodorovná dopravní vzdálenost do 50 m v objektech výšky do 6 m</t>
  </si>
  <si>
    <t>-104083176</t>
  </si>
  <si>
    <t>https://podminky.urs.cz/item/CS_URS_2022_02/998762101</t>
  </si>
  <si>
    <t>66</t>
  </si>
  <si>
    <t>870207849</t>
  </si>
  <si>
    <t>67</t>
  </si>
  <si>
    <t>-1900761494</t>
  </si>
  <si>
    <t>68</t>
  </si>
  <si>
    <t>1520608832</t>
  </si>
  <si>
    <t>505*1,02 'Přepočtené koeficientem množství</t>
  </si>
  <si>
    <t>69</t>
  </si>
  <si>
    <t>-938317725</t>
  </si>
  <si>
    <t>70</t>
  </si>
  <si>
    <t>764002851</t>
  </si>
  <si>
    <t>Demontáž klempířských konstrukcí oplechování parapetů do suti</t>
  </si>
  <si>
    <t>2019413371</t>
  </si>
  <si>
    <t>https://podminky.urs.cz/item/CS_URS_2022_02/764002851</t>
  </si>
  <si>
    <t>71</t>
  </si>
  <si>
    <t>764004803</t>
  </si>
  <si>
    <t>Demontáž klempířských konstrukcí žlabu podokapního k dalšímu použití</t>
  </si>
  <si>
    <t>-271335163</t>
  </si>
  <si>
    <t>https://podminky.urs.cz/item/CS_URS_2022_02/764004803</t>
  </si>
  <si>
    <t>32,6*2</t>
  </si>
  <si>
    <t>31,2*2</t>
  </si>
  <si>
    <t>29,8+18,1</t>
  </si>
  <si>
    <t>31,2+19,6</t>
  </si>
  <si>
    <t>72</t>
  </si>
  <si>
    <t>764004863</t>
  </si>
  <si>
    <t>Demontáž klempířských konstrukcí svodu k dalšímu použití</t>
  </si>
  <si>
    <t>1069337808</t>
  </si>
  <si>
    <t>https://podminky.urs.cz/item/CS_URS_2022_02/764004863</t>
  </si>
  <si>
    <t>3,0*(4+4+4+4)</t>
  </si>
  <si>
    <t>73</t>
  </si>
  <si>
    <t>764212663</t>
  </si>
  <si>
    <t>Oplechování střešních prvků z pozinkovaného plechu s povrchovou úpravou okapu střechy rovné okapovým plechem rš 250 mm</t>
  </si>
  <si>
    <t>934789784</t>
  </si>
  <si>
    <t>https://podminky.urs.cz/item/CS_URS_2022_02/764212663</t>
  </si>
  <si>
    <t>74</t>
  </si>
  <si>
    <t>764216644</t>
  </si>
  <si>
    <t>Oplechování parapetů z pozinkovaného plechu s povrchovou úpravou rovných celoplošně lepené, bez rohů rš 330 mm</t>
  </si>
  <si>
    <t>-414266561</t>
  </si>
  <si>
    <t>https://podminky.urs.cz/item/CS_URS_2022_02/764216644</t>
  </si>
  <si>
    <t>75</t>
  </si>
  <si>
    <t>764501103</t>
  </si>
  <si>
    <t>Montáž žlabu podokapního půlkruhového žlabu</t>
  </si>
  <si>
    <t>1280964558</t>
  </si>
  <si>
    <t>https://podminky.urs.cz/item/CS_URS_2022_02/764501103</t>
  </si>
  <si>
    <t>76</t>
  </si>
  <si>
    <t>764508131</t>
  </si>
  <si>
    <t>Montáž svodu kruhového, průměru svodu</t>
  </si>
  <si>
    <t>-1295671056</t>
  </si>
  <si>
    <t>https://podminky.urs.cz/item/CS_URS_2022_02/764508131</t>
  </si>
  <si>
    <t>77</t>
  </si>
  <si>
    <t>764508132</t>
  </si>
  <si>
    <t>Montáž svodu kruhového, průměru objímek</t>
  </si>
  <si>
    <t>kus</t>
  </si>
  <si>
    <t>-1995287190</t>
  </si>
  <si>
    <t>https://podminky.urs.cz/item/CS_URS_2022_02/764508132</t>
  </si>
  <si>
    <t>78</t>
  </si>
  <si>
    <t>55344331</t>
  </si>
  <si>
    <t>objímka svodu Pz 100mm trn 200mm</t>
  </si>
  <si>
    <t>-1604537449</t>
  </si>
  <si>
    <t>79</t>
  </si>
  <si>
    <t>998764101</t>
  </si>
  <si>
    <t>Přesun hmot pro konstrukce klempířské stanovený z hmotnosti přesunovaného materiálu vodorovná dopravní vzdálenost do 50 m v objektech výšky do 6 m</t>
  </si>
  <si>
    <t>-1441675974</t>
  </si>
  <si>
    <t>https://podminky.urs.cz/item/CS_URS_2022_02/998764101</t>
  </si>
  <si>
    <t>776</t>
  </si>
  <si>
    <t>Podlahy povlakové</t>
  </si>
  <si>
    <t>80</t>
  </si>
  <si>
    <t>776201812</t>
  </si>
  <si>
    <t>Demontáž povlakových podlahovin lepených ručně s podložkou</t>
  </si>
  <si>
    <t>2046130493</t>
  </si>
  <si>
    <t>https://podminky.urs.cz/item/CS_URS_2022_02/776201812</t>
  </si>
  <si>
    <t>81</t>
  </si>
  <si>
    <t>776410811</t>
  </si>
  <si>
    <t>Demontáž soklíků nebo lišt pryžových nebo plastových</t>
  </si>
  <si>
    <t>566058366</t>
  </si>
  <si>
    <t>https://podminky.urs.cz/item/CS_URS_2022_02/776410811</t>
  </si>
  <si>
    <t>32,6+32,6-1,45*3</t>
  </si>
  <si>
    <t>31,2+31,2-1,45*2-1,6</t>
  </si>
  <si>
    <t>29,8+29,8-1,45*2</t>
  </si>
  <si>
    <t>31,2+31,2-1,45*2</t>
  </si>
  <si>
    <t>82</t>
  </si>
  <si>
    <t>776111112</t>
  </si>
  <si>
    <t>Příprava podkladu broušení podlah nového podkladu betonového</t>
  </si>
  <si>
    <t>875641622</t>
  </si>
  <si>
    <t>https://podminky.urs.cz/item/CS_URS_2022_02/776111112</t>
  </si>
  <si>
    <t>83</t>
  </si>
  <si>
    <t>776111311</t>
  </si>
  <si>
    <t>Příprava podkladu vysátí podlah</t>
  </si>
  <si>
    <t>25669411</t>
  </si>
  <si>
    <t>https://podminky.urs.cz/item/CS_URS_2022_02/776111311</t>
  </si>
  <si>
    <t>84</t>
  </si>
  <si>
    <t>776121112</t>
  </si>
  <si>
    <t>Příprava podkladu penetrace vodou ředitelná podlah</t>
  </si>
  <si>
    <t>-79947415</t>
  </si>
  <si>
    <t>https://podminky.urs.cz/item/CS_URS_2022_02/776121112</t>
  </si>
  <si>
    <t>85</t>
  </si>
  <si>
    <t>776141112</t>
  </si>
  <si>
    <t>Příprava podkladu vyrovnání samonivelační stěrkou podlah min.pevnosti 20 MPa, tloušťky přes 3 do 5 mm</t>
  </si>
  <si>
    <t>2088564293</t>
  </si>
  <si>
    <t>https://podminky.urs.cz/item/CS_URS_2022_02/776141112</t>
  </si>
  <si>
    <t>86</t>
  </si>
  <si>
    <t>776251111</t>
  </si>
  <si>
    <t>Montáž podlahovin z přírodního linolea (marmolea) lepením standardním lepidlem z pásů standardních</t>
  </si>
  <si>
    <t>575698274</t>
  </si>
  <si>
    <t>https://podminky.urs.cz/item/CS_URS_2022_02/776251111</t>
  </si>
  <si>
    <t>87</t>
  </si>
  <si>
    <t>2841x5</t>
  </si>
  <si>
    <t>akustické marmoleum třída zátěže 33</t>
  </si>
  <si>
    <t>-319254520</t>
  </si>
  <si>
    <t>505*1,1 'Přepočtené koeficientem množství</t>
  </si>
  <si>
    <t>88</t>
  </si>
  <si>
    <t>776223112</t>
  </si>
  <si>
    <t>Montáž podlahovin z PVC spoj podlah svařováním za studena</t>
  </si>
  <si>
    <t>-93715109</t>
  </si>
  <si>
    <t>https://podminky.urs.cz/item/CS_URS_2022_02/776223112</t>
  </si>
  <si>
    <t>odhad</t>
  </si>
  <si>
    <t>75,0</t>
  </si>
  <si>
    <t>89</t>
  </si>
  <si>
    <t>776421111</t>
  </si>
  <si>
    <t>Montáž lišt obvodových lepených</t>
  </si>
  <si>
    <t>244540825</t>
  </si>
  <si>
    <t>https://podminky.urs.cz/item/CS_URS_2022_02/776421111</t>
  </si>
  <si>
    <t>90</t>
  </si>
  <si>
    <t>19416x</t>
  </si>
  <si>
    <t>lišta obvodová</t>
  </si>
  <si>
    <t>1549340221</t>
  </si>
  <si>
    <t>234,95*1,02 'Přepočtené koeficientem množství</t>
  </si>
  <si>
    <t>91</t>
  </si>
  <si>
    <t>998776101</t>
  </si>
  <si>
    <t>Přesun hmot pro podlahy povlakové stanovený z hmotnosti přesunovaného materiálu vodorovná dopravní vzdálenost do 50 m v objektech výšky do 6 m</t>
  </si>
  <si>
    <t>-801746645</t>
  </si>
  <si>
    <t>https://podminky.urs.cz/item/CS_URS_2022_02/998776101</t>
  </si>
  <si>
    <t>92</t>
  </si>
  <si>
    <t>366478873</t>
  </si>
  <si>
    <t>(32,6+32,6+9,6)*2,5</t>
  </si>
  <si>
    <t>(31,2+31,2)*2,5</t>
  </si>
  <si>
    <t>(29,8+29,8)*2,5</t>
  </si>
  <si>
    <t>-1,45*2,25*2</t>
  </si>
  <si>
    <t>-1,45*1,0*15</t>
  </si>
  <si>
    <t>-1,6*2,25*3</t>
  </si>
  <si>
    <t>-1,6*2,25</t>
  </si>
  <si>
    <t>-1,45*1,0*8</t>
  </si>
  <si>
    <t>-1,45*1,0*18</t>
  </si>
  <si>
    <t>93</t>
  </si>
  <si>
    <t>-1602955748</t>
  </si>
  <si>
    <t>1520541687</t>
  </si>
  <si>
    <t>6 - Vyčištění budov</t>
  </si>
  <si>
    <t>697760641</t>
  </si>
  <si>
    <t>95,5+20,0</t>
  </si>
  <si>
    <t>113,8+20,0</t>
  </si>
  <si>
    <t>2 - Pokoje</t>
  </si>
  <si>
    <t>1 - Nábytek</t>
  </si>
  <si>
    <t xml:space="preserve">    766 - Konstrukce truhlářské</t>
  </si>
  <si>
    <t>1630040780</t>
  </si>
  <si>
    <t>2085275006</t>
  </si>
  <si>
    <t>10207371</t>
  </si>
  <si>
    <t>24,495*15 'Přepočtené koeficientem množství</t>
  </si>
  <si>
    <t>997013x</t>
  </si>
  <si>
    <t>Poplatek za uložení stavebního odpadu na skládce (skládkovné) nábytek</t>
  </si>
  <si>
    <t>771213487</t>
  </si>
  <si>
    <t>766</t>
  </si>
  <si>
    <t>Konstrukce truhlářské</t>
  </si>
  <si>
    <t>K011</t>
  </si>
  <si>
    <t>Demontáž poličky</t>
  </si>
  <si>
    <t>1246957902</t>
  </si>
  <si>
    <t>K012</t>
  </si>
  <si>
    <t>Demontáž krytu na garnýž</t>
  </si>
  <si>
    <t>47329098</t>
  </si>
  <si>
    <t>K013</t>
  </si>
  <si>
    <t>Demontáž věšákové stěny</t>
  </si>
  <si>
    <t>725454860</t>
  </si>
  <si>
    <t>K014</t>
  </si>
  <si>
    <t>Demontáž čela postele</t>
  </si>
  <si>
    <t>-2041840867</t>
  </si>
  <si>
    <t>K0141</t>
  </si>
  <si>
    <t>Demontáž bočního čela postele</t>
  </si>
  <si>
    <t>-1547308001</t>
  </si>
  <si>
    <t>K001</t>
  </si>
  <si>
    <t>D+M vyklápěcí botník- podrobný popis viz. PD</t>
  </si>
  <si>
    <t>-1039448336</t>
  </si>
  <si>
    <t>K002</t>
  </si>
  <si>
    <t>D+M PC stůl- podrobný popis viz. PD</t>
  </si>
  <si>
    <t>-224174093</t>
  </si>
  <si>
    <t>18*2</t>
  </si>
  <si>
    <t>16*2</t>
  </si>
  <si>
    <t>19*2</t>
  </si>
  <si>
    <t>K003</t>
  </si>
  <si>
    <t>D+M šatní skříň vč. vestavěné lednice- podrobný popis viz. PD</t>
  </si>
  <si>
    <t>-1513468668</t>
  </si>
  <si>
    <t>K004</t>
  </si>
  <si>
    <t>D+M polička velká- podrobný popis viz. PD</t>
  </si>
  <si>
    <t>-858153759</t>
  </si>
  <si>
    <t>K005</t>
  </si>
  <si>
    <t>D+M postel jednolůžko s úložným prostorem vč. matrace- podrobný popis viz. PD</t>
  </si>
  <si>
    <t>-979399502</t>
  </si>
  <si>
    <t>K006</t>
  </si>
  <si>
    <t>D+M kryt na garnýže- podrobný popis viz. PD</t>
  </si>
  <si>
    <t>-1200098954</t>
  </si>
  <si>
    <t>K007</t>
  </si>
  <si>
    <t>D+M věšáková stěna- podrobný popis viz. PD</t>
  </si>
  <si>
    <t>-1456594808</t>
  </si>
  <si>
    <t>K008</t>
  </si>
  <si>
    <t>D+M boční čelo postele- podrobný popis viz. PD</t>
  </si>
  <si>
    <t>-1567447175</t>
  </si>
  <si>
    <t>K009</t>
  </si>
  <si>
    <t>D+M čelo postele- podrobný popis viz. PD</t>
  </si>
  <si>
    <t>2026104963</t>
  </si>
  <si>
    <t>K010</t>
  </si>
  <si>
    <t>D+M židle- podrobný popis viz. PD</t>
  </si>
  <si>
    <t>-2039882656</t>
  </si>
  <si>
    <t>998766202</t>
  </si>
  <si>
    <t>Přesun hmot pro konstrukce truhlářské stanovený procentní sazbou (%) z ceny vodorovná dopravní vzdálenost do 50 m v objektech výšky přes 6 do 12 m</t>
  </si>
  <si>
    <t>%</t>
  </si>
  <si>
    <t>-1069230406</t>
  </si>
  <si>
    <t>https://podminky.urs.cz/item/CS_URS_2022_02/998766202</t>
  </si>
  <si>
    <t>-165941447</t>
  </si>
  <si>
    <t>18*12,7</t>
  </si>
  <si>
    <t>16*12,7</t>
  </si>
  <si>
    <t>19*12,7</t>
  </si>
  <si>
    <t>619991011</t>
  </si>
  <si>
    <t>Zakrytí vnitřních ploch před znečištěním včetně pozdějšího odkrytí konstrukcí a prvků obalením fólií a přelepením páskou</t>
  </si>
  <si>
    <t>-960077642</t>
  </si>
  <si>
    <t>https://podminky.urs.cz/item/CS_URS_2022_02/619991011</t>
  </si>
  <si>
    <t>radiátory</t>
  </si>
  <si>
    <t>18*1,4*0,6</t>
  </si>
  <si>
    <t>16*1,4*0,6</t>
  </si>
  <si>
    <t>19*1,4*0,6</t>
  </si>
  <si>
    <t>-1062160067</t>
  </si>
  <si>
    <t>18*4,0*1,5</t>
  </si>
  <si>
    <t>18*0,8*2,0</t>
  </si>
  <si>
    <t>16*4,0*1,5</t>
  </si>
  <si>
    <t>16*0,8*2,0</t>
  </si>
  <si>
    <t>19*4,0*1,5</t>
  </si>
  <si>
    <t>19*0,8*2,0</t>
  </si>
  <si>
    <t>-49636969</t>
  </si>
  <si>
    <t>-1145466030</t>
  </si>
  <si>
    <t>-1835108062</t>
  </si>
  <si>
    <t>1,043*15 'Přepočtené koeficientem množství</t>
  </si>
  <si>
    <t>-1625378107</t>
  </si>
  <si>
    <t>1707305487</t>
  </si>
  <si>
    <t>18*(15,1)*2,8</t>
  </si>
  <si>
    <t>-18*0,8*2,0</t>
  </si>
  <si>
    <t>-18*4,0*1,5</t>
  </si>
  <si>
    <t>16*(15,1)*2,8</t>
  </si>
  <si>
    <t>-16*0,8*2,0</t>
  </si>
  <si>
    <t>-16*4,0*1,5</t>
  </si>
  <si>
    <t>19*(15,1)*2,8</t>
  </si>
  <si>
    <t>-19*0,8*2,0</t>
  </si>
  <si>
    <t>-19*4,0*1,5</t>
  </si>
  <si>
    <t>-913347340</t>
  </si>
  <si>
    <t>-438172617</t>
  </si>
  <si>
    <t>3 - Nátěry radiátorů</t>
  </si>
  <si>
    <t>783606811</t>
  </si>
  <si>
    <t>Odstranění nátěrů z otopných těles článkových obroušením</t>
  </si>
  <si>
    <t>11605548</t>
  </si>
  <si>
    <t>https://podminky.urs.cz/item/CS_URS_2022_02/783606811</t>
  </si>
  <si>
    <t>783601325</t>
  </si>
  <si>
    <t>Příprava podkladu otopných těles před provedením nátěrů článkových odmaštěním vodou ředitelným</t>
  </si>
  <si>
    <t>-810013738</t>
  </si>
  <si>
    <t>https://podminky.urs.cz/item/CS_URS_2022_02/783601325</t>
  </si>
  <si>
    <t>783614111</t>
  </si>
  <si>
    <t>Základní nátěr otopných těles jednonásobný článkových syntetický</t>
  </si>
  <si>
    <t>-1788696775</t>
  </si>
  <si>
    <t>https://podminky.urs.cz/item/CS_URS_2022_02/783614111</t>
  </si>
  <si>
    <t>783617117</t>
  </si>
  <si>
    <t>Krycí nátěr (email) otopných těles článkových dvojnásobný syntetický</t>
  </si>
  <si>
    <t>-456370090</t>
  </si>
  <si>
    <t>https://podminky.urs.cz/item/CS_URS_2022_02/783617117</t>
  </si>
  <si>
    <t>783606861</t>
  </si>
  <si>
    <t>Odstranění nátěrů z armatur a kovových potrubí potrubí do DN 50 mm obroušením</t>
  </si>
  <si>
    <t>-378085527</t>
  </si>
  <si>
    <t>https://podminky.urs.cz/item/CS_URS_2022_02/783606861</t>
  </si>
  <si>
    <t>18*3,0</t>
  </si>
  <si>
    <t>16*3,0</t>
  </si>
  <si>
    <t>19*3,0</t>
  </si>
  <si>
    <t>783601713</t>
  </si>
  <si>
    <t>Příprava podkladu armatur a kovových potrubí před provedením nátěru potrubí do DN 50 mm odmaštěním, odmašťovačem vodou ředitelným</t>
  </si>
  <si>
    <t>1680043010</t>
  </si>
  <si>
    <t>https://podminky.urs.cz/item/CS_URS_2022_02/783601713</t>
  </si>
  <si>
    <t>783614551</t>
  </si>
  <si>
    <t>Základní nátěr armatur a kovových potrubí jednonásobný potrubí do DN 50 mm syntetický</t>
  </si>
  <si>
    <t>752293960</t>
  </si>
  <si>
    <t>https://podminky.urs.cz/item/CS_URS_2022_02/783614551</t>
  </si>
  <si>
    <t>783617611</t>
  </si>
  <si>
    <t>Krycí nátěr (email) armatur a kovových potrubí potrubí do DN 50 mm dvojnásobný syntetický standardní</t>
  </si>
  <si>
    <t>-2027932717</t>
  </si>
  <si>
    <t>https://podminky.urs.cz/item/CS_URS_2022_02/783617611</t>
  </si>
  <si>
    <t>4 - Podlahové krytiny</t>
  </si>
  <si>
    <t>-1622264461</t>
  </si>
  <si>
    <t>1216061516</t>
  </si>
  <si>
    <t>1294932404</t>
  </si>
  <si>
    <t>3,01*15 'Přepočtené koeficientem množství</t>
  </si>
  <si>
    <t>997013813</t>
  </si>
  <si>
    <t>Poplatek za uložení stavebního odpadu na skládce (skládkovné) z plastických hmot zatříděného do Katalogu odpadů pod kódem 17 02 03</t>
  </si>
  <si>
    <t>-418698781</t>
  </si>
  <si>
    <t>https://podminky.urs.cz/item/CS_URS_2022_02/997013813</t>
  </si>
  <si>
    <t>-1992646159</t>
  </si>
  <si>
    <t>18*(15,1-0,8)</t>
  </si>
  <si>
    <t>16*(15,1-0,8)</t>
  </si>
  <si>
    <t>19*(15,1-0,8)</t>
  </si>
  <si>
    <t>1204501529</t>
  </si>
  <si>
    <t>776111115</t>
  </si>
  <si>
    <t>Příprava podkladu broušení podlah stávajícího podkladu před litím stěrky</t>
  </si>
  <si>
    <t>-2071579542</t>
  </si>
  <si>
    <t>https://podminky.urs.cz/item/CS_URS_2022_02/776111115</t>
  </si>
  <si>
    <t>776111116</t>
  </si>
  <si>
    <t>Příprava podkladu broušení podlah stávajícího podkladu pro odstranění lepidla (po starých krytinách)</t>
  </si>
  <si>
    <t>1229833334</t>
  </si>
  <si>
    <t>https://podminky.urs.cz/item/CS_URS_2022_02/776111116</t>
  </si>
  <si>
    <t>-1437224961</t>
  </si>
  <si>
    <t>512518197</t>
  </si>
  <si>
    <t>1138136738</t>
  </si>
  <si>
    <t>-1000216597</t>
  </si>
  <si>
    <t>776221111</t>
  </si>
  <si>
    <t>Montáž podlahovin z PVC lepením standardním lepidlem z pásů standardních</t>
  </si>
  <si>
    <t>-69341631</t>
  </si>
  <si>
    <t>https://podminky.urs.cz/item/CS_URS_2022_02/776221111</t>
  </si>
  <si>
    <t>krytina podlahová PVC zátěžové</t>
  </si>
  <si>
    <t>-1278332269</t>
  </si>
  <si>
    <t>901,7*1,1 'Přepočtené koeficientem množství</t>
  </si>
  <si>
    <t>887373036</t>
  </si>
  <si>
    <t>1933782994</t>
  </si>
  <si>
    <t>1015,3*1,02 'Přepočtené koeficientem množství</t>
  </si>
  <si>
    <t>998776102</t>
  </si>
  <si>
    <t>Přesun hmot pro podlahy povlakové stanovený z hmotnosti přesunovaného materiálu vodorovná dopravní vzdálenost do 50 m v objektech výšky přes 6 do 12 m</t>
  </si>
  <si>
    <t>863994305</t>
  </si>
  <si>
    <t>https://podminky.urs.cz/item/CS_URS_2022_02/998776102</t>
  </si>
  <si>
    <t>5 - Vnitřní dveře</t>
  </si>
  <si>
    <t>968072455</t>
  </si>
  <si>
    <t>Vybourání kovových rámů oken s křídly, dveřních zárubní, vrat, stěn, ostění nebo obkladů dveřních zárubní, plochy do 2 m2</t>
  </si>
  <si>
    <t>-903171233</t>
  </si>
  <si>
    <t>https://podminky.urs.cz/item/CS_URS_2022_02/968072455</t>
  </si>
  <si>
    <t>0,7*2,0*18</t>
  </si>
  <si>
    <t>0,8*2,0*18</t>
  </si>
  <si>
    <t>0,7*2,0*16</t>
  </si>
  <si>
    <t>0,8*2,0*16</t>
  </si>
  <si>
    <t>0,7*2,0*19</t>
  </si>
  <si>
    <t>0,8*2,0*19</t>
  </si>
  <si>
    <t>748058810</t>
  </si>
  <si>
    <t>97399517</t>
  </si>
  <si>
    <t>-1316561656</t>
  </si>
  <si>
    <t>16,401*15 'Přepočtené koeficientem množství</t>
  </si>
  <si>
    <t>Poplatek za uložení stavebního odpadu na skládce (skládkovné) dveře, zárubně</t>
  </si>
  <si>
    <t>-275117188</t>
  </si>
  <si>
    <t>766491851</t>
  </si>
  <si>
    <t>Demontáž ostatních truhlářských konstrukcí prahů dveří jednokřídlových</t>
  </si>
  <si>
    <t>2002675252</t>
  </si>
  <si>
    <t>https://podminky.urs.cz/item/CS_URS_2022_02/766491851</t>
  </si>
  <si>
    <t>(18+16+19+18)*3</t>
  </si>
  <si>
    <t>766695213</t>
  </si>
  <si>
    <t>Montáž ostatních truhlářských konstrukcí prahů dveří jednokřídlových, šířky přes 100 mm</t>
  </si>
  <si>
    <t>-1010929558</t>
  </si>
  <si>
    <t>https://podminky.urs.cz/item/CS_URS_2022_02/766695213</t>
  </si>
  <si>
    <t>61187141</t>
  </si>
  <si>
    <t>práh dveřní dřevěný dubový tl 20mm dl 720mm š 150mm</t>
  </si>
  <si>
    <t>-1679151899</t>
  </si>
  <si>
    <t>(18+16+19+18)</t>
  </si>
  <si>
    <t>61187161</t>
  </si>
  <si>
    <t>práh dveřní dřevěný dubový tl 20mm dl 820mm š 150mm</t>
  </si>
  <si>
    <t>1704098271</t>
  </si>
  <si>
    <t>(18+16+19+18)*2</t>
  </si>
  <si>
    <t>K0151</t>
  </si>
  <si>
    <t>D+M dveře 700/1970 mm vč. obložkové zárubně a kování
-interiérové plné dveře, foliované – dekor dřeva
- foliovaná obložková zárubeň s dekorem dřeva
- WC zámek a WC kování ze slitin hliníku
- Dveře musí být výrobcem deklarovány pro umístění do koupelny (určené do
vlhka)</t>
  </si>
  <si>
    <t>2028149740</t>
  </si>
  <si>
    <t>18+16+19+18</t>
  </si>
  <si>
    <t>K015</t>
  </si>
  <si>
    <t>D+M dveře 800/1970 mm vč. obložkové zárubně a kování
- interiérové plné dveře, foliované – dekor dřeva
- foliovaná obložková zárubeň s dekorem dřeva
- kování ze slitin hliníku</t>
  </si>
  <si>
    <t>1381948531</t>
  </si>
  <si>
    <t>K370</t>
  </si>
  <si>
    <t>Šetrná demontáž (vyvěšení dveřních křídel) 800/1970</t>
  </si>
  <si>
    <t>-351853281</t>
  </si>
  <si>
    <t>K371</t>
  </si>
  <si>
    <t>Uskladnění dveří v rámci staveniště (studovna)</t>
  </si>
  <si>
    <t>-1309031392</t>
  </si>
  <si>
    <t>K372</t>
  </si>
  <si>
    <t>Zpětná montáž, osazení dveřních křídel</t>
  </si>
  <si>
    <t>-1259960928</t>
  </si>
  <si>
    <t>-1165109015</t>
  </si>
  <si>
    <t>783118211</t>
  </si>
  <si>
    <t>Lakovací nátěr truhlářských konstrukcí dvojnásobný s mezibroušením syntetický</t>
  </si>
  <si>
    <t>1357908043</t>
  </si>
  <si>
    <t>https://podminky.urs.cz/item/CS_URS_2022_02/783118211</t>
  </si>
  <si>
    <t>prah</t>
  </si>
  <si>
    <t>(18+16+19+18)*0,7*0,25</t>
  </si>
  <si>
    <t>(18+16+19+18)*0,8*0,25*2</t>
  </si>
  <si>
    <t>-958904417</t>
  </si>
  <si>
    <t>7 - Změna užívání pokoje č. 420</t>
  </si>
  <si>
    <t>612325302</t>
  </si>
  <si>
    <t>Vápenocementová omítka ostění nebo nadpraží štuková</t>
  </si>
  <si>
    <t>-715140157</t>
  </si>
  <si>
    <t>https://podminky.urs.cz/item/CS_URS_2022_02/612325302</t>
  </si>
  <si>
    <t>(1,8+1,5+1,5)*0,3*2</t>
  </si>
  <si>
    <t>-1332915903</t>
  </si>
  <si>
    <t>(1,8+1,5+1,5)*2*2</t>
  </si>
  <si>
    <t>63127466</t>
  </si>
  <si>
    <t>profil rohový Al 23x23mm s výztužnou tkaninou š 100mm pro ETICS</t>
  </si>
  <si>
    <t>2049511678</t>
  </si>
  <si>
    <t>19,2*1,05 'Přepočtené koeficientem množství</t>
  </si>
  <si>
    <t>-853193231</t>
  </si>
  <si>
    <t>130454502</t>
  </si>
  <si>
    <t>287047235</t>
  </si>
  <si>
    <t>(1,8+1,5+1,5)*0,15*2</t>
  </si>
  <si>
    <t>-4416026</t>
  </si>
  <si>
    <t>962052210</t>
  </si>
  <si>
    <t>Bourání zdiva železobetonového nadzákladového, objemu do 1 m3</t>
  </si>
  <si>
    <t>486778036</t>
  </si>
  <si>
    <t>https://podminky.urs.cz/item/CS_URS_2022_02/962052210</t>
  </si>
  <si>
    <t>snížení parapetu</t>
  </si>
  <si>
    <t>1,8*(1,5-0,7)*0,3*2</t>
  </si>
  <si>
    <t>968062375</t>
  </si>
  <si>
    <t>Vybourání dřevěných rámů oken s křídly, dveřních zárubní, vrat, stěn, ostění nebo obkladů rámů oken s křídly zdvojených, plochy do 2 m2</t>
  </si>
  <si>
    <t>240543517</t>
  </si>
  <si>
    <t>https://podminky.urs.cz/item/CS_URS_2022_02/968062375</t>
  </si>
  <si>
    <t>1,8*0,7*2</t>
  </si>
  <si>
    <t>977211112</t>
  </si>
  <si>
    <t>Řezání konstrukcí stěnovou pilou betonových nebo železobetonových průměru řezané výztuže do 16 mm hloubka řezu přes 200 do 350 mm</t>
  </si>
  <si>
    <t>2028778731</t>
  </si>
  <si>
    <t>https://podminky.urs.cz/item/CS_URS_2022_02/977211112</t>
  </si>
  <si>
    <t>(1,5-0,7)*4</t>
  </si>
  <si>
    <t>(1,8*2)</t>
  </si>
  <si>
    <t>-459255633</t>
  </si>
  <si>
    <t>-2057447738</t>
  </si>
  <si>
    <t>-603943834</t>
  </si>
  <si>
    <t>2,185*15 'Přepočtené koeficientem množství</t>
  </si>
  <si>
    <t>-50841370</t>
  </si>
  <si>
    <t>301629042</t>
  </si>
  <si>
    <t>1,8*2</t>
  </si>
  <si>
    <t>764216642</t>
  </si>
  <si>
    <t>Oplechování parapetů z pozinkovaného plechu s povrchovou úpravou rovných celoplošně lepené, bez rohů rš 200 mm</t>
  </si>
  <si>
    <t>1747162971</t>
  </si>
  <si>
    <t>https://podminky.urs.cz/item/CS_URS_2022_02/764216642</t>
  </si>
  <si>
    <t>998764102</t>
  </si>
  <si>
    <t>Přesun hmot pro konstrukce klempířské stanovený z hmotnosti přesunovaného materiálu vodorovná dopravní vzdálenost do 50 m v objektech výšky přes 6 do 12 m</t>
  </si>
  <si>
    <t>1440467591</t>
  </si>
  <si>
    <t>https://podminky.urs.cz/item/CS_URS_2022_02/998764102</t>
  </si>
  <si>
    <t>766441821</t>
  </si>
  <si>
    <t>Demontáž parapetních desek dřevěných nebo plastových šířky do 300 mm, délky přes 1000 do 2000 mm</t>
  </si>
  <si>
    <t>-281943689</t>
  </si>
  <si>
    <t>https://podminky.urs.cz/item/CS_URS_2022_02/766441821</t>
  </si>
  <si>
    <t>766694113</t>
  </si>
  <si>
    <t>Montáž ostatních truhlářských konstrukcí parapetních desek dřevěných nebo plastových šířky do 300 mm, délky přes 1600 do 2600 mm</t>
  </si>
  <si>
    <t>766461919</t>
  </si>
  <si>
    <t>https://podminky.urs.cz/item/CS_URS_2022_02/766694113</t>
  </si>
  <si>
    <t>61140077</t>
  </si>
  <si>
    <t>parapet plastový vnitřní – š 150mm, barva bílá</t>
  </si>
  <si>
    <t>-1885610209</t>
  </si>
  <si>
    <t>K106</t>
  </si>
  <si>
    <t>D+M okno ozn. O-01 vč. parotěsných a parotěsných pásek- podrobný popis viz. PD</t>
  </si>
  <si>
    <t>736708806</t>
  </si>
  <si>
    <t>-1318986633</t>
  </si>
  <si>
    <t>3 - TZB</t>
  </si>
  <si>
    <t>Úroveň 4:</t>
  </si>
  <si>
    <t>12 - Kolej - pokoje, učebny</t>
  </si>
  <si>
    <t xml:space="preserve">    721 - Bourací práce</t>
  </si>
  <si>
    <t xml:space="preserve">    722 - C21M - Elektromontáže</t>
  </si>
  <si>
    <t xml:space="preserve">    723 - Revize, DSPS, zkoušky</t>
  </si>
  <si>
    <t xml:space="preserve">    724 - Materiály </t>
  </si>
  <si>
    <t xml:space="preserve">    725 - Ostatní</t>
  </si>
  <si>
    <t>721</t>
  </si>
  <si>
    <t>Bourací práce</t>
  </si>
  <si>
    <t>K030</t>
  </si>
  <si>
    <t>Drážkování vč. zpětného zapravení</t>
  </si>
  <si>
    <t>-1016559063</t>
  </si>
  <si>
    <t>K031</t>
  </si>
  <si>
    <t>Krabice (KP, KO, KR, KT)</t>
  </si>
  <si>
    <t>ks</t>
  </si>
  <si>
    <t>-1722540316</t>
  </si>
  <si>
    <t>K032</t>
  </si>
  <si>
    <t>Provrtání do vel. 40</t>
  </si>
  <si>
    <t>315939349</t>
  </si>
  <si>
    <t>K105</t>
  </si>
  <si>
    <t>Přesun suti a likvidace</t>
  </si>
  <si>
    <t>kpl</t>
  </si>
  <si>
    <t>-368494375</t>
  </si>
  <si>
    <t>722</t>
  </si>
  <si>
    <t>C21M - Elektromontáže</t>
  </si>
  <si>
    <t>210800105</t>
  </si>
  <si>
    <t>CYKY 3Bx1.5mm2 (CYKY 3J1.5) 750V (PO)</t>
  </si>
  <si>
    <t>-357952593</t>
  </si>
  <si>
    <t>210800106</t>
  </si>
  <si>
    <t>CYKY 3Cx2.5mm2 (CYKY 3J2.5) 750V (PO)</t>
  </si>
  <si>
    <t>-847965535</t>
  </si>
  <si>
    <t>210010311</t>
  </si>
  <si>
    <t>krabice odbočná s víčkem (1902, KO 68, KU 68) kruhová bez zapojení</t>
  </si>
  <si>
    <t>197449661</t>
  </si>
  <si>
    <t>210010321</t>
  </si>
  <si>
    <t>krabice odbočná s víčkem a svork. (1903, KR 68) kruhová vč. zapojení</t>
  </si>
  <si>
    <t>1713556498</t>
  </si>
  <si>
    <t>210010301</t>
  </si>
  <si>
    <t>krabice přístrojová (1901, KU 68/1, KP 67, KP 68; KZ 3) bez zapojení</t>
  </si>
  <si>
    <t>773661804</t>
  </si>
  <si>
    <t>210200027</t>
  </si>
  <si>
    <t>montáž svítidla</t>
  </si>
  <si>
    <t>367631691</t>
  </si>
  <si>
    <t>210110003</t>
  </si>
  <si>
    <t>sériový přepínač nástěnný prostředí obyčejné řazení 5</t>
  </si>
  <si>
    <t>-642873969</t>
  </si>
  <si>
    <t>210100001</t>
  </si>
  <si>
    <t>ukončení vodiče v rozvaděči vč. zapojení a koncovky do 2.5mm2</t>
  </si>
  <si>
    <t>1648662934</t>
  </si>
  <si>
    <t>210111021</t>
  </si>
  <si>
    <t>zásuvka v krabici prostředí obyčejné 10/16A 250V 2P+Z</t>
  </si>
  <si>
    <t>-1915508497</t>
  </si>
  <si>
    <t>723</t>
  </si>
  <si>
    <t>Revize, DSPS, zkoušky</t>
  </si>
  <si>
    <t>320410002</t>
  </si>
  <si>
    <t>Celk.prohl.el.zař.a vyhot.zpr.do 250.tis.mont.pr.</t>
  </si>
  <si>
    <t>objem</t>
  </si>
  <si>
    <t>-1716440402</t>
  </si>
  <si>
    <t>320410018.1</t>
  </si>
  <si>
    <t>Doprava materiálu</t>
  </si>
  <si>
    <t>52350086</t>
  </si>
  <si>
    <t>320410018.2</t>
  </si>
  <si>
    <t>Hrubý úklid - 80 hodin</t>
  </si>
  <si>
    <t>-2061066574</t>
  </si>
  <si>
    <t>320410018.3</t>
  </si>
  <si>
    <t>Recyklační poplatky</t>
  </si>
  <si>
    <t>834408872</t>
  </si>
  <si>
    <t>724</t>
  </si>
  <si>
    <t>Materiály</t>
  </si>
  <si>
    <t>33912</t>
  </si>
  <si>
    <t>CYKY 3Bx1.5mm2 (CYKY 3J1.5)</t>
  </si>
  <si>
    <t>1618138619</t>
  </si>
  <si>
    <t>33918</t>
  </si>
  <si>
    <t>CYKY 3Cx2.5mm2 (CYKY 3J2.5)</t>
  </si>
  <si>
    <t>721281561</t>
  </si>
  <si>
    <t>00302</t>
  </si>
  <si>
    <t>krabice KO 68</t>
  </si>
  <si>
    <t>-235316139</t>
  </si>
  <si>
    <t>00303</t>
  </si>
  <si>
    <t>krabice KR 68</t>
  </si>
  <si>
    <t>853059875</t>
  </si>
  <si>
    <t>00313</t>
  </si>
  <si>
    <t>krabice KU 68/1</t>
  </si>
  <si>
    <t>-2023282383</t>
  </si>
  <si>
    <t>000002</t>
  </si>
  <si>
    <t>LED svítidlo ozn. A - 1 x LED, 58W, 7760lm, Ra80, 3000K</t>
  </si>
  <si>
    <t>-1429660629</t>
  </si>
  <si>
    <t>000002.1</t>
  </si>
  <si>
    <t>LED svítidlo ozn. H - 1 x LEDLine, 35W, 4280lm, Ra85, 4000K</t>
  </si>
  <si>
    <t>-465814167</t>
  </si>
  <si>
    <t>00702</t>
  </si>
  <si>
    <t>spínač kolébkový č. 5</t>
  </si>
  <si>
    <t>-837181211</t>
  </si>
  <si>
    <t>00775</t>
  </si>
  <si>
    <t>zásuvka v krabici prost.obyč.10/16A 250V 2P+Z</t>
  </si>
  <si>
    <t>-1665684636</t>
  </si>
  <si>
    <t>725</t>
  </si>
  <si>
    <t>Ostatní</t>
  </si>
  <si>
    <t>K027</t>
  </si>
  <si>
    <t>Podružný materiál 5,00%</t>
  </si>
  <si>
    <t>-507989702</t>
  </si>
  <si>
    <t>K028</t>
  </si>
  <si>
    <t>GZS 2,50% z C21M a navázaného materiálu</t>
  </si>
  <si>
    <t>212162634</t>
  </si>
  <si>
    <t>K029</t>
  </si>
  <si>
    <t>Podíl přidružených výkonů 4,80% z C21M a navázaného materiálu</t>
  </si>
  <si>
    <t>-1068103726</t>
  </si>
  <si>
    <t>3 - Koupelny s KK + přívod a společné prostory</t>
  </si>
  <si>
    <t xml:space="preserve">    721 - C21M - Elektromontáže</t>
  </si>
  <si>
    <t xml:space="preserve">    722 - Bourací práce</t>
  </si>
  <si>
    <t xml:space="preserve">    723 - Materiály </t>
  </si>
  <si>
    <t xml:space="preserve">    724 - Ostatní</t>
  </si>
  <si>
    <t xml:space="preserve">    725 - Revize, DSPS, zkoušky </t>
  </si>
  <si>
    <t>210010301.1</t>
  </si>
  <si>
    <t>-1966881499</t>
  </si>
  <si>
    <t>210010311.1</t>
  </si>
  <si>
    <t>1568189980</t>
  </si>
  <si>
    <t>210100001.1</t>
  </si>
  <si>
    <t>-1018265384</t>
  </si>
  <si>
    <t>210100002</t>
  </si>
  <si>
    <t>ukončení vodiče v rozvaděči vč. zapojení a koncovky do 6mm2</t>
  </si>
  <si>
    <t>-1299301986</t>
  </si>
  <si>
    <t>210110001</t>
  </si>
  <si>
    <t>spínač nástěnný prostředí obyčejné 1-pólový řazení 1</t>
  </si>
  <si>
    <t>1338614414</t>
  </si>
  <si>
    <t>210110001.1</t>
  </si>
  <si>
    <t>spínač nástěnný prostředí obyčejné 1-pólový řazení 6</t>
  </si>
  <si>
    <t>879655056</t>
  </si>
  <si>
    <t>210110001.2</t>
  </si>
  <si>
    <t>spínač nástěnný prostředí vlhka 1-pólový řazení 1</t>
  </si>
  <si>
    <t>-1077892583</t>
  </si>
  <si>
    <t>210110001.3</t>
  </si>
  <si>
    <t>spínač nástěnný prostředí vlhka 1-pólový řazení 6</t>
  </si>
  <si>
    <t>1481059601</t>
  </si>
  <si>
    <t>210110001.4</t>
  </si>
  <si>
    <t>spínač ventilu VZT</t>
  </si>
  <si>
    <t>-2067002708</t>
  </si>
  <si>
    <t>210111021.1</t>
  </si>
  <si>
    <t>716800601</t>
  </si>
  <si>
    <t>210111021.2</t>
  </si>
  <si>
    <t>zásuvka v krabici prostředí do vlhka 10/16A 250V 2P+Z</t>
  </si>
  <si>
    <t>1900217966</t>
  </si>
  <si>
    <t>210190001</t>
  </si>
  <si>
    <t>montáž oceloplech. rozvodnic do 20kg (RB, RD, R-TČ)</t>
  </si>
  <si>
    <t>475219958</t>
  </si>
  <si>
    <t>210190001.1</t>
  </si>
  <si>
    <t>montáž oceloplech. rozvodnic do 50kg</t>
  </si>
  <si>
    <t>2099853089</t>
  </si>
  <si>
    <t>210200091</t>
  </si>
  <si>
    <t>montáž svítidla příp. LED pásku</t>
  </si>
  <si>
    <t>604577730</t>
  </si>
  <si>
    <t>K361</t>
  </si>
  <si>
    <t>montáž zdroje, relé, PČ</t>
  </si>
  <si>
    <t>-226440639</t>
  </si>
  <si>
    <t>210800105.1</t>
  </si>
  <si>
    <t>CYKY 3Bx1.5mm2 (CYKY 3J1.5) 750V</t>
  </si>
  <si>
    <t>899384006</t>
  </si>
  <si>
    <t>210800106.1</t>
  </si>
  <si>
    <t>CYKY 3Cx2.5mm2 (CYKY 3J2.5) 750V</t>
  </si>
  <si>
    <t>25165996</t>
  </si>
  <si>
    <t>210800106.2</t>
  </si>
  <si>
    <t>CYKY 5Cx1.5mm2 (CYKY 5J1.5) 750V</t>
  </si>
  <si>
    <t>-1987781399</t>
  </si>
  <si>
    <t>K362</t>
  </si>
  <si>
    <t>CYKY 4Cx16mm2 (CYKY 4J16) 750V</t>
  </si>
  <si>
    <t>-1974741812</t>
  </si>
  <si>
    <t>K363</t>
  </si>
  <si>
    <t>CYKY 4Cx35mm2 (CYKY 4J35) 750V</t>
  </si>
  <si>
    <t>282349393</t>
  </si>
  <si>
    <t>210800106.4</t>
  </si>
  <si>
    <t>1-CXKH-R-J 3Cx1.5mm2 (CYKY 3J1.5) 750V</t>
  </si>
  <si>
    <t>1465484902</t>
  </si>
  <si>
    <t>210800106.5</t>
  </si>
  <si>
    <t>1-CXKH-R-J 5Cx1.5mm2 (CYKY 5J1.5) 750V</t>
  </si>
  <si>
    <t>-186412394</t>
  </si>
  <si>
    <t>210800106.6</t>
  </si>
  <si>
    <t>1-CXKH-R-J 5Cx2.5mm2 (CYKY 5J2.5) 750V</t>
  </si>
  <si>
    <t>-619712200</t>
  </si>
  <si>
    <t>210800106.7</t>
  </si>
  <si>
    <t>1-CXKH-R-J 5Cx6mm2 (CYKY 5J6) 750V</t>
  </si>
  <si>
    <t>370630006</t>
  </si>
  <si>
    <t>210800525</t>
  </si>
  <si>
    <t>CY 2.5mm2 (H07V-U) zelenožlutý</t>
  </si>
  <si>
    <t>-1006748828</t>
  </si>
  <si>
    <t>210800526</t>
  </si>
  <si>
    <t>CY 4mm2 (H07V-U) zelenožlutý</t>
  </si>
  <si>
    <t>-1790818737</t>
  </si>
  <si>
    <t>210800526.1</t>
  </si>
  <si>
    <t>CY 16mm2 (H07V-U) zelenožlutý</t>
  </si>
  <si>
    <t>-1310482918</t>
  </si>
  <si>
    <t>210800526.2</t>
  </si>
  <si>
    <t>CY 35mm2 (H07V-U) zelenožlutý</t>
  </si>
  <si>
    <t>1684775803</t>
  </si>
  <si>
    <t>215112211</t>
  </si>
  <si>
    <t>kabelový žlab 60x100; plný</t>
  </si>
  <si>
    <t>1011199671</t>
  </si>
  <si>
    <t>-1975849391</t>
  </si>
  <si>
    <t>-1274528588</t>
  </si>
  <si>
    <t>-837472343</t>
  </si>
  <si>
    <t>-1856133731</t>
  </si>
  <si>
    <t>K033</t>
  </si>
  <si>
    <t>1517297361</t>
  </si>
  <si>
    <t>K034</t>
  </si>
  <si>
    <t>Rozvaděč RS1 vč. vybavení</t>
  </si>
  <si>
    <t>1366637600</t>
  </si>
  <si>
    <t>K035</t>
  </si>
  <si>
    <t>Rozvaděč RT vč. vybavení</t>
  </si>
  <si>
    <t>-1952585430</t>
  </si>
  <si>
    <t>K036</t>
  </si>
  <si>
    <t>Rozvaděč RH vč. vybavení</t>
  </si>
  <si>
    <t>617803128</t>
  </si>
  <si>
    <t>K364</t>
  </si>
  <si>
    <t>Patrový rozvaděč R 2</t>
  </si>
  <si>
    <t>884889962</t>
  </si>
  <si>
    <t>K365</t>
  </si>
  <si>
    <t>Patrový rozvaděč R 3-5</t>
  </si>
  <si>
    <t>1576373678</t>
  </si>
  <si>
    <t>K037</t>
  </si>
  <si>
    <t>Pohybové čidlo 360 °</t>
  </si>
  <si>
    <t>-1515171020</t>
  </si>
  <si>
    <t>K038</t>
  </si>
  <si>
    <t>-443764590</t>
  </si>
  <si>
    <t>K039</t>
  </si>
  <si>
    <t>spínač kolébkový č. 1</t>
  </si>
  <si>
    <t>-1588057228</t>
  </si>
  <si>
    <t>K040</t>
  </si>
  <si>
    <t>tlačítko pro ovl. ventilu</t>
  </si>
  <si>
    <t>-836873375</t>
  </si>
  <si>
    <t>K041</t>
  </si>
  <si>
    <t>spínač kolébkový č. 6</t>
  </si>
  <si>
    <t>-2128433124</t>
  </si>
  <si>
    <t>K043</t>
  </si>
  <si>
    <t>spínač kolébkový č. 1, IP 45</t>
  </si>
  <si>
    <t>-81312156</t>
  </si>
  <si>
    <t>K044</t>
  </si>
  <si>
    <t>spínač kolébkový č. 6, IP 45</t>
  </si>
  <si>
    <t>491712358</t>
  </si>
  <si>
    <t>K045</t>
  </si>
  <si>
    <t>1973467129</t>
  </si>
  <si>
    <t>K046</t>
  </si>
  <si>
    <t>zásuvka v krabici prost.obyč.10/16A 250V 2P+Z, IP 44</t>
  </si>
  <si>
    <t>-928185702</t>
  </si>
  <si>
    <t>K047</t>
  </si>
  <si>
    <t>1-CXKH-R-J 5Jx2.5mm2</t>
  </si>
  <si>
    <t>620505910</t>
  </si>
  <si>
    <t>K048</t>
  </si>
  <si>
    <t>1-CXKH-R-J 5Jx6mm2</t>
  </si>
  <si>
    <t>-2079391262</t>
  </si>
  <si>
    <t>K049</t>
  </si>
  <si>
    <t>zdroj 12 V - LED pásek</t>
  </si>
  <si>
    <t>1052405775</t>
  </si>
  <si>
    <t>K050</t>
  </si>
  <si>
    <t>zdroj 12 V - ventil VZT</t>
  </si>
  <si>
    <t>-1191295979</t>
  </si>
  <si>
    <t>K051</t>
  </si>
  <si>
    <t>zdroj 24 V</t>
  </si>
  <si>
    <t>-48744746</t>
  </si>
  <si>
    <t>K052</t>
  </si>
  <si>
    <t>doběhové relé</t>
  </si>
  <si>
    <t>1743594458</t>
  </si>
  <si>
    <t>K053</t>
  </si>
  <si>
    <t>2054667484</t>
  </si>
  <si>
    <t>K054</t>
  </si>
  <si>
    <t>-1560835344</t>
  </si>
  <si>
    <t>K366</t>
  </si>
  <si>
    <t>-1759943282</t>
  </si>
  <si>
    <t>K367</t>
  </si>
  <si>
    <t>1122686735</t>
  </si>
  <si>
    <t>K055</t>
  </si>
  <si>
    <t>1733460310</t>
  </si>
  <si>
    <t>K056</t>
  </si>
  <si>
    <t>-1817100580</t>
  </si>
  <si>
    <t>K057</t>
  </si>
  <si>
    <t>CYKY 5Cx1.5mm2 (CYKY 5J1.5)</t>
  </si>
  <si>
    <t>921041070</t>
  </si>
  <si>
    <t>K368</t>
  </si>
  <si>
    <t>CYKY-J 4x16</t>
  </si>
  <si>
    <t>-994880859</t>
  </si>
  <si>
    <t>K369</t>
  </si>
  <si>
    <t>CYKY-J 4x35</t>
  </si>
  <si>
    <t>663593361</t>
  </si>
  <si>
    <t>K059</t>
  </si>
  <si>
    <t>1042397208</t>
  </si>
  <si>
    <t>-1231598972</t>
  </si>
  <si>
    <t>K060</t>
  </si>
  <si>
    <t>svítidlo 1 x LED, 29W, 3880lm, Ra80, 3000K, ozn. E</t>
  </si>
  <si>
    <t>649387388</t>
  </si>
  <si>
    <t>K061</t>
  </si>
  <si>
    <t>svítidlo 1 x LED, 20W, 2590lm, Ra80, 3000K, ozn. F</t>
  </si>
  <si>
    <t>1157767298</t>
  </si>
  <si>
    <t>K062</t>
  </si>
  <si>
    <t>svítidlo 1 x LED, 36W, 4850lm, Ra80, 3000K, ozn. D</t>
  </si>
  <si>
    <t>-1781381473</t>
  </si>
  <si>
    <t>K063</t>
  </si>
  <si>
    <t>svítidlo nouzové, zdroj 60 minut</t>
  </si>
  <si>
    <t>1929055984</t>
  </si>
  <si>
    <t>K064</t>
  </si>
  <si>
    <t>svítidlo LED, nad umyvadlo</t>
  </si>
  <si>
    <t>-1613097886</t>
  </si>
  <si>
    <t>K065</t>
  </si>
  <si>
    <t>LED pásek</t>
  </si>
  <si>
    <t>-374606541</t>
  </si>
  <si>
    <t>K066</t>
  </si>
  <si>
    <t>rozvaděč RB vč. vybavení</t>
  </si>
  <si>
    <t>-120511956</t>
  </si>
  <si>
    <t>K067</t>
  </si>
  <si>
    <t>kabelový žlab vč. víka a podpěr</t>
  </si>
  <si>
    <t>18109109</t>
  </si>
  <si>
    <t>K069</t>
  </si>
  <si>
    <t>rozvaděč R-VZT vč. vybavení</t>
  </si>
  <si>
    <t>-407693387</t>
  </si>
  <si>
    <t>K070</t>
  </si>
  <si>
    <t>dvourámeček</t>
  </si>
  <si>
    <t>-1172582197</t>
  </si>
  <si>
    <t>-1868856083</t>
  </si>
  <si>
    <t>-1789378575</t>
  </si>
  <si>
    <t>526599606</t>
  </si>
  <si>
    <t>Revize, DSPS, zkoušky</t>
  </si>
  <si>
    <t>K072</t>
  </si>
  <si>
    <t>Celk.prohl.el.zaříz.a vyhot.rev.zp.do 250.tis.mont.</t>
  </si>
  <si>
    <t>-1792417814</t>
  </si>
  <si>
    <t>K073</t>
  </si>
  <si>
    <t>Dokumentace skutečného provedení stavby</t>
  </si>
  <si>
    <t>-414329075</t>
  </si>
  <si>
    <t>11 - Kabeláž</t>
  </si>
  <si>
    <t xml:space="preserve">    722 - Stavební připomoc </t>
  </si>
  <si>
    <t xml:space="preserve">    723 - Materiály</t>
  </si>
  <si>
    <t>210010002</t>
  </si>
  <si>
    <t>trubka plastová ohebná instalační průměr 16mm (PO)</t>
  </si>
  <si>
    <t>-2076704953</t>
  </si>
  <si>
    <t>210800101.1</t>
  </si>
  <si>
    <t>1-CHKE-V-J 4x1,5 FE180/ P60-R B2CAS</t>
  </si>
  <si>
    <t>988319067</t>
  </si>
  <si>
    <t>210800101.1.1</t>
  </si>
  <si>
    <t>kabelový žlab MARS 125/50mm vč. víka a podpěrek</t>
  </si>
  <si>
    <t>1107717570</t>
  </si>
  <si>
    <t>210800101.1.2</t>
  </si>
  <si>
    <t>PRAFLaGuard 1x2x0,8</t>
  </si>
  <si>
    <t>128755017</t>
  </si>
  <si>
    <t>2040281029</t>
  </si>
  <si>
    <t>763164531.1</t>
  </si>
  <si>
    <t>vyhotovení protipožární vč. štítku do 50 mm</t>
  </si>
  <si>
    <t>1587162678</t>
  </si>
  <si>
    <t>220280511.1</t>
  </si>
  <si>
    <t>opt. kabel 4 vl.</t>
  </si>
  <si>
    <t>-865364374</t>
  </si>
  <si>
    <t>220280511.2</t>
  </si>
  <si>
    <t>JY-(st)Y 12x2x0,8mm</t>
  </si>
  <si>
    <t>659178698</t>
  </si>
  <si>
    <t>220280511</t>
  </si>
  <si>
    <t>JY-(st)Y 1x2x0,8mm</t>
  </si>
  <si>
    <t>-1440453551</t>
  </si>
  <si>
    <t>Stavební připomoc</t>
  </si>
  <si>
    <t>460690041</t>
  </si>
  <si>
    <t>Osazení hmoždinek včetně vyvrtání otvoru ve stěnách betonových nebo kamenných průměru do 8 mm</t>
  </si>
  <si>
    <t>1224826695</t>
  </si>
  <si>
    <t>360020594.1</t>
  </si>
  <si>
    <t>vyvrtání otvoru do R=72mm v žb. Desce, tl. 200 mm</t>
  </si>
  <si>
    <t>-1855899036</t>
  </si>
  <si>
    <t>360020594</t>
  </si>
  <si>
    <t>vyvrtání otvoru do R=50mm</t>
  </si>
  <si>
    <t>-579068996</t>
  </si>
  <si>
    <t>360020592</t>
  </si>
  <si>
    <t>vyvrtání otvoru do R=30mm</t>
  </si>
  <si>
    <t>-342697364</t>
  </si>
  <si>
    <t>320410018</t>
  </si>
  <si>
    <t>Drážkování do 20mm vč. zpětného zapravení</t>
  </si>
  <si>
    <t>1690372328</t>
  </si>
  <si>
    <t>52815049</t>
  </si>
  <si>
    <t>Materiály</t>
  </si>
  <si>
    <t>K016</t>
  </si>
  <si>
    <t>-738276603</t>
  </si>
  <si>
    <t>K017</t>
  </si>
  <si>
    <t>-621093501</t>
  </si>
  <si>
    <t>K018</t>
  </si>
  <si>
    <t>-1015777219</t>
  </si>
  <si>
    <t>K019</t>
  </si>
  <si>
    <t>příchytka kabelá s pož. odolností</t>
  </si>
  <si>
    <t>-317091452</t>
  </si>
  <si>
    <t>K020</t>
  </si>
  <si>
    <t>kabel.žlab MARS 125/50</t>
  </si>
  <si>
    <t>1493704225</t>
  </si>
  <si>
    <t>K021</t>
  </si>
  <si>
    <t>víko MARS 125</t>
  </si>
  <si>
    <t>-1325659354</t>
  </si>
  <si>
    <t>K022</t>
  </si>
  <si>
    <t>nosník žlabu MARS 125</t>
  </si>
  <si>
    <t>1127911140</t>
  </si>
  <si>
    <t>K023</t>
  </si>
  <si>
    <t>hmoždinka M8</t>
  </si>
  <si>
    <t>865895303</t>
  </si>
  <si>
    <t>K024</t>
  </si>
  <si>
    <t>protipožární ucpávka</t>
  </si>
  <si>
    <t>-607015820</t>
  </si>
  <si>
    <t>K025</t>
  </si>
  <si>
    <t>opt. kabel s pož. odolností 4 vl. 180 min.</t>
  </si>
  <si>
    <t>1494220276</t>
  </si>
  <si>
    <t>K026</t>
  </si>
  <si>
    <t>-1318410690</t>
  </si>
  <si>
    <t>-712832152</t>
  </si>
  <si>
    <t>1853615915</t>
  </si>
  <si>
    <t>-1786600250</t>
  </si>
  <si>
    <t>4 - EPS + ERO - Koncové prvky</t>
  </si>
  <si>
    <t xml:space="preserve">    721 - C22M - Sdělovací, signal. a zabezpečovací zařízení</t>
  </si>
  <si>
    <t xml:space="preserve">    722 - Revize, DSPS, zkoušky</t>
  </si>
  <si>
    <t>C22M - Sdělovací, signal. a zabezpečovací zařízení</t>
  </si>
  <si>
    <t>K074</t>
  </si>
  <si>
    <t>montáž prvků EPS (OČ, maják)</t>
  </si>
  <si>
    <t>-1702281026</t>
  </si>
  <si>
    <t>K075</t>
  </si>
  <si>
    <t>krabice pod tlačítko</t>
  </si>
  <si>
    <t>-307025670</t>
  </si>
  <si>
    <t>K076</t>
  </si>
  <si>
    <t>lineární teplotní detektor, typ EPC, 68°C</t>
  </si>
  <si>
    <t>-1263446926</t>
  </si>
  <si>
    <t>K077</t>
  </si>
  <si>
    <t>osazení hmoždinky R=8mm ve zdi betonové</t>
  </si>
  <si>
    <t>-1736669161</t>
  </si>
  <si>
    <t>K078</t>
  </si>
  <si>
    <t>montáž ústředny ERO</t>
  </si>
  <si>
    <t>1647961598</t>
  </si>
  <si>
    <t>K079</t>
  </si>
  <si>
    <t>tlačítkový hlásič na omítku</t>
  </si>
  <si>
    <t>1246143239</t>
  </si>
  <si>
    <t>K080</t>
  </si>
  <si>
    <t>vyvrtání otvoru do R=13mm</t>
  </si>
  <si>
    <t>1798663148</t>
  </si>
  <si>
    <t>K081</t>
  </si>
  <si>
    <t>Celk.prohl.el.zaříz.a vyhot.rev.zp</t>
  </si>
  <si>
    <t>218112918</t>
  </si>
  <si>
    <t>K082</t>
  </si>
  <si>
    <t>Odzkoušení a zprovoznění systému</t>
  </si>
  <si>
    <t>-953338849</t>
  </si>
  <si>
    <t>K083</t>
  </si>
  <si>
    <t>Adresovatelný maják, na zeď, EN54-23, červená</t>
  </si>
  <si>
    <t>-1048154653</t>
  </si>
  <si>
    <t>K084</t>
  </si>
  <si>
    <t>-1863437263</t>
  </si>
  <si>
    <t>K085</t>
  </si>
  <si>
    <t>Multisenzorový detektor</t>
  </si>
  <si>
    <t>367953142</t>
  </si>
  <si>
    <t>K086</t>
  </si>
  <si>
    <t>příchytka lineárního teplotního kabelu</t>
  </si>
  <si>
    <t>-812599477</t>
  </si>
  <si>
    <t>K087</t>
  </si>
  <si>
    <t>Tlačítkový hlásič, vč. skla a test.klíčku</t>
  </si>
  <si>
    <t>-1695749959</t>
  </si>
  <si>
    <t>K088</t>
  </si>
  <si>
    <t>Univerzální patice pro detektory</t>
  </si>
  <si>
    <t>-1492513803</t>
  </si>
  <si>
    <t>K089</t>
  </si>
  <si>
    <t>plastový kryt na tlačítko</t>
  </si>
  <si>
    <t>-2094348537</t>
  </si>
  <si>
    <t>K090</t>
  </si>
  <si>
    <t>vyhodnocovací jednotka, 1smyčka</t>
  </si>
  <si>
    <t>458339217</t>
  </si>
  <si>
    <t>K091</t>
  </si>
  <si>
    <t>-118893652</t>
  </si>
  <si>
    <t>K092</t>
  </si>
  <si>
    <t>mainframe 2000W vč. zdroje</t>
  </si>
  <si>
    <t>188429122</t>
  </si>
  <si>
    <t>K093</t>
  </si>
  <si>
    <t>monitorovací modul, 2 linky, V2000</t>
  </si>
  <si>
    <t>1533288016</t>
  </si>
  <si>
    <t>K094</t>
  </si>
  <si>
    <t>RFC reproduktor nástěnný bílý plastový, 1,5/3/6 W, 70-100V, EN54-24</t>
  </si>
  <si>
    <t>-2111441021</t>
  </si>
  <si>
    <t>K095</t>
  </si>
  <si>
    <t>RFC podhledový reproduktor 6"/6W, EN54-24 s protipožárním krytem</t>
  </si>
  <si>
    <t>328795419</t>
  </si>
  <si>
    <t>K096</t>
  </si>
  <si>
    <t>nástěnný reproduktor 20W EN54-24</t>
  </si>
  <si>
    <t>-138661601</t>
  </si>
  <si>
    <t>K097</t>
  </si>
  <si>
    <t>nástěnný reproduktor 10W EN54-24</t>
  </si>
  <si>
    <t>-414169353</t>
  </si>
  <si>
    <t>K098</t>
  </si>
  <si>
    <t>rozhran pro V2000 (4xRJ45 na šrouby)</t>
  </si>
  <si>
    <t>1097741497</t>
  </si>
  <si>
    <t>K099</t>
  </si>
  <si>
    <t>akumulátor 12V / 65Ah</t>
  </si>
  <si>
    <t>1233325082</t>
  </si>
  <si>
    <t>K100</t>
  </si>
  <si>
    <t>rozvodnice AKU pro frame V2000</t>
  </si>
  <si>
    <t>-1530988730</t>
  </si>
  <si>
    <t>K101</t>
  </si>
  <si>
    <t>zesilovač 100V, 150 W</t>
  </si>
  <si>
    <t>254793746</t>
  </si>
  <si>
    <t>K102</t>
  </si>
  <si>
    <t>síťová karta pro 4GB úložiště audio</t>
  </si>
  <si>
    <t>951231666</t>
  </si>
  <si>
    <t>K103</t>
  </si>
  <si>
    <t>ústředna ERO, 12 zón, bez sítě</t>
  </si>
  <si>
    <t>1248076209</t>
  </si>
  <si>
    <t>K104</t>
  </si>
  <si>
    <t>hmoždinka HM8</t>
  </si>
  <si>
    <t>761666403</t>
  </si>
  <si>
    <t>16442730</t>
  </si>
  <si>
    <t>-2027701183</t>
  </si>
  <si>
    <t>-1137499013</t>
  </si>
  <si>
    <t>VRN - Ostatní a vedlejší náklady</t>
  </si>
  <si>
    <t>VRN - Vedlejší rozpočtové náklady</t>
  </si>
  <si>
    <t>Vedlejší rozpočtové náklady</t>
  </si>
  <si>
    <t>K042</t>
  </si>
  <si>
    <t>Koordinační činnost</t>
  </si>
  <si>
    <t>338835318</t>
  </si>
  <si>
    <t>K141</t>
  </si>
  <si>
    <t>Vzorkování</t>
  </si>
  <si>
    <t>-948846072</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</si>
  <si>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</si>
  <si>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</si>
  <si>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1068953676</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</si>
  <si>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</si>
  <si>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</si>
  <si>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-2069829566</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</si>
  <si>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</si>
  <si>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</si>
  <si>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1089118670</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</si>
  <si>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</si>
  <si>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</si>
  <si>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1213243331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</si>
  <si>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</si>
  <si>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</si>
  <si>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</si>
  <si>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</si>
  <si>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</si>
  <si>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</si>
  <si>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</si>
  <si>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</si>
  <si>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</si>
  <si>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</si>
  <si>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</si>
  <si>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</si>
  <si>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</si>
  <si>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</si>
  <si>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</si>
  <si>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</si>
  <si>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</si>
  <si>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</si>
  <si>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</si>
  <si>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</si>
  <si>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</si>
  <si>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</si>
  <si>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</si>
  <si>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</si>
  <si>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</si>
  <si>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</si>
  <si>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</si>
  <si>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</si>
  <si>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</si>
  <si>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</si>
  <si>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</si>
  <si>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</si>
  <si>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</si>
  <si>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</si>
  <si>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</si>
  <si>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</si>
  <si>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</si>
  <si>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</si>
  <si>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</si>
  <si>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</si>
  <si>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</si>
  <si>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</si>
  <si>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</si>
  <si>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</si>
  <si>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</si>
  <si>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</si>
  <si>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</si>
  <si>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</si>
  <si>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</si>
  <si>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</si>
  <si>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</si>
  <si>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</si>
  <si>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</si>
  <si>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</si>
  <si>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</si>
  <si>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</si>
  <si>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</si>
  <si>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</si>
  <si>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</si>
  <si>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</si>
  <si>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</si>
  <si>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</si>
  <si>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</si>
  <si>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</si>
  <si>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</si>
  <si>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</si>
  <si>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</si>
  <si>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</si>
  <si>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</si>
  <si>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</si>
  <si>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</si>
  <si>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</si>
  <si>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</si>
  <si>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</si>
  <si>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</si>
  <si>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</si>
  <si>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</si>
  <si>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</si>
  <si>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</si>
  <si>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</si>
  <si>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</si>
  <si>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</si>
  <si>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</si>
  <si>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</si>
  <si>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</si>
  <si>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</si>
  <si>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</si>
  <si>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</si>
  <si>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</si>
  <si>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</si>
  <si>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</si>
  <si>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</si>
  <si>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</si>
  <si>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</si>
  <si>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</si>
  <si>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</si>
  <si>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</si>
  <si>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</si>
  <si>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</si>
  <si>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</si>
  <si>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</si>
  <si>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</si>
  <si>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</si>
  <si>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</si>
  <si>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</si>
  <si>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</si>
  <si>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</si>
  <si>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</si>
  <si>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</si>
  <si>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</si>
  <si>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</si>
  <si>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</si>
  <si>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</si>
  <si>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</si>
  <si>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</si>
  <si>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</si>
  <si>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</si>
  <si>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</si>
  <si>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</si>
  <si>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</si>
  <si>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</si>
  <si>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</si>
  <si>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</si>
  <si>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</si>
  <si>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</si>
  <si>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</si>
  <si>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</si>
  <si>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</si>
  <si>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</si>
  <si>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</si>
  <si>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</si>
  <si>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</si>
  <si>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</si>
  <si>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</si>
  <si>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</si>
  <si>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</si>
  <si>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</si>
  <si>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</si>
  <si>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</si>
  <si>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</si>
  <si>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</si>
  <si>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</si>
  <si>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</si>
  <si>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</si>
  <si>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</si>
  <si>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</si>
  <si>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</si>
  <si>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</si>
  <si>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</si>
  <si>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</si>
  <si>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</si>
  <si>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</si>
  <si>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</si>
  <si>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</si>
  <si>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</si>
  <si>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</si>
  <si>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</si>
  <si>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</si>
  <si>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</si>
  <si>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</si>
  <si>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</si>
  <si>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</si>
  <si>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</si>
  <si>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</si>
  <si>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</si>
  <si>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</si>
  <si>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</si>
  <si>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</si>
  <si>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</si>
  <si>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</si>
  <si>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</si>
  <si>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</si>
  <si>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</si>
  <si>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</si>
  <si>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</si>
  <si>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</si>
  <si>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</si>
  <si>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</si>
  <si>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</si>
  <si>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</si>
  <si>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</si>
  <si>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</si>
  <si>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</si>
  <si>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Protipožární zátka EI90 pro kabely, r otvoru do 50mm, tl. K-ce 450mm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</si>
</sst>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25">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8"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1"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0" fontId="30" fillId="0" borderId="0" xfId="20" applyFont="1" applyAlignment="1">
      <alignment horizontal="center"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1" fillId="0" borderId="0" xfId="0" applyFont="1" applyAlignment="1">
      <alignment horizontal="left" vertical="center"/>
    </xf>
    <xf numFmtId="0" fontId="0" fillId="0" borderId="3" xfId="0" applyBorder="1" applyAlignment="1">
      <alignment vertical="center" wrapText="1"/>
    </xf>
    <xf numFmtId="0" fontId="18"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4" fontId="24" fillId="0" borderId="0" xfId="0" applyNumberFormat="1" applyFont="1"/>
    <xf numFmtId="166" fontId="33" fillId="0" borderId="10" xfId="0" applyNumberFormat="1" applyFont="1" applyBorder="1"/>
    <xf numFmtId="166" fontId="33" fillId="0" borderId="11" xfId="0" applyNumberFormat="1" applyFont="1" applyBorder="1"/>
    <xf numFmtId="4" fontId="34"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5" fillId="0" borderId="0" xfId="0" applyFont="1" applyAlignment="1">
      <alignment horizontal="left" vertical="center"/>
    </xf>
    <xf numFmtId="0" fontId="36" fillId="0" borderId="0" xfId="20" applyFont="1" applyAlignment="1">
      <alignment vertical="center" wrapText="1"/>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167" fontId="22" fillId="2" borderId="22" xfId="0" applyNumberFormat="1" applyFont="1" applyFill="1" applyBorder="1" applyAlignment="1" applyProtection="1">
      <alignmen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29"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164" fontId="2" fillId="0" borderId="0" xfId="0" applyNumberFormat="1" applyFont="1" applyAlignment="1">
      <alignment horizontal="left" vertical="center"/>
    </xf>
    <xf numFmtId="0" fontId="2" fillId="0" borderId="0" xfId="0" applyFont="1" applyAlignment="1">
      <alignment vertical="center"/>
    </xf>
    <xf numFmtId="4" fontId="19"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0" fillId="0" borderId="0" xfId="0"/>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left" vertical="center"/>
    </xf>
    <xf numFmtId="0" fontId="22" fillId="4" borderId="7" xfId="0" applyFont="1" applyFill="1" applyBorder="1" applyAlignment="1">
      <alignment horizontal="center"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alignment horizontal="righ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22" fillId="4" borderId="6" xfId="0" applyFont="1" applyFill="1" applyBorder="1" applyAlignment="1">
      <alignment horizontal="center" vertical="center"/>
    </xf>
    <xf numFmtId="0" fontId="26"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1" fillId="0" borderId="0" xfId="0" applyFont="1" applyBorder="1" applyAlignment="1">
      <alignment horizontal="center" vertical="center" wrapText="1"/>
    </xf>
    <xf numFmtId="0" fontId="42" fillId="0" borderId="29" xfId="0" applyFont="1" applyBorder="1" applyAlignment="1">
      <alignment horizontal="left" wrapText="1"/>
    </xf>
    <xf numFmtId="0" fontId="41"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2"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2/783606811" TargetMode="External" /><Relationship Id="rId2" Type="http://schemas.openxmlformats.org/officeDocument/2006/relationships/hyperlink" Target="https://podminky.urs.cz/item/CS_URS_2022_02/783601325" TargetMode="External" /><Relationship Id="rId3" Type="http://schemas.openxmlformats.org/officeDocument/2006/relationships/hyperlink" Target="https://podminky.urs.cz/item/CS_URS_2022_02/783614111" TargetMode="External" /><Relationship Id="rId4" Type="http://schemas.openxmlformats.org/officeDocument/2006/relationships/hyperlink" Target="https://podminky.urs.cz/item/CS_URS_2022_02/783617117" TargetMode="External" /><Relationship Id="rId5" Type="http://schemas.openxmlformats.org/officeDocument/2006/relationships/hyperlink" Target="https://podminky.urs.cz/item/CS_URS_2022_02/783606861" TargetMode="External" /><Relationship Id="rId6" Type="http://schemas.openxmlformats.org/officeDocument/2006/relationships/hyperlink" Target="https://podminky.urs.cz/item/CS_URS_2022_02/783601713" TargetMode="External" /><Relationship Id="rId7" Type="http://schemas.openxmlformats.org/officeDocument/2006/relationships/hyperlink" Target="https://podminky.urs.cz/item/CS_URS_2022_02/783614551" TargetMode="External" /><Relationship Id="rId8" Type="http://schemas.openxmlformats.org/officeDocument/2006/relationships/hyperlink" Target="https://podminky.urs.cz/item/CS_URS_2022_02/783617611" TargetMode="External" /><Relationship Id="rId9"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2/997013213" TargetMode="External" /><Relationship Id="rId2" Type="http://schemas.openxmlformats.org/officeDocument/2006/relationships/hyperlink" Target="https://podminky.urs.cz/item/CS_URS_2022_02/997013501" TargetMode="External" /><Relationship Id="rId3" Type="http://schemas.openxmlformats.org/officeDocument/2006/relationships/hyperlink" Target="https://podminky.urs.cz/item/CS_URS_2022_02/997013509" TargetMode="External" /><Relationship Id="rId4" Type="http://schemas.openxmlformats.org/officeDocument/2006/relationships/hyperlink" Target="https://podminky.urs.cz/item/CS_URS_2022_02/997013813" TargetMode="External" /><Relationship Id="rId5" Type="http://schemas.openxmlformats.org/officeDocument/2006/relationships/hyperlink" Target="https://podminky.urs.cz/item/CS_URS_2022_02/776410811" TargetMode="External" /><Relationship Id="rId6" Type="http://schemas.openxmlformats.org/officeDocument/2006/relationships/hyperlink" Target="https://podminky.urs.cz/item/CS_URS_2022_02/776201812" TargetMode="External" /><Relationship Id="rId7" Type="http://schemas.openxmlformats.org/officeDocument/2006/relationships/hyperlink" Target="https://podminky.urs.cz/item/CS_URS_2022_02/776111115" TargetMode="External" /><Relationship Id="rId8" Type="http://schemas.openxmlformats.org/officeDocument/2006/relationships/hyperlink" Target="https://podminky.urs.cz/item/CS_URS_2022_02/776111116" TargetMode="External" /><Relationship Id="rId9" Type="http://schemas.openxmlformats.org/officeDocument/2006/relationships/hyperlink" Target="https://podminky.urs.cz/item/CS_URS_2022_02/776141112" TargetMode="External" /><Relationship Id="rId10" Type="http://schemas.openxmlformats.org/officeDocument/2006/relationships/hyperlink" Target="https://podminky.urs.cz/item/CS_URS_2022_02/776111112" TargetMode="External" /><Relationship Id="rId11" Type="http://schemas.openxmlformats.org/officeDocument/2006/relationships/hyperlink" Target="https://podminky.urs.cz/item/CS_URS_2022_02/776111311" TargetMode="External" /><Relationship Id="rId12" Type="http://schemas.openxmlformats.org/officeDocument/2006/relationships/hyperlink" Target="https://podminky.urs.cz/item/CS_URS_2022_02/776121112" TargetMode="External" /><Relationship Id="rId13" Type="http://schemas.openxmlformats.org/officeDocument/2006/relationships/hyperlink" Target="https://podminky.urs.cz/item/CS_URS_2022_02/776221111" TargetMode="External" /><Relationship Id="rId14" Type="http://schemas.openxmlformats.org/officeDocument/2006/relationships/hyperlink" Target="https://podminky.urs.cz/item/CS_URS_2022_02/776421111" TargetMode="External" /><Relationship Id="rId15" Type="http://schemas.openxmlformats.org/officeDocument/2006/relationships/hyperlink" Target="https://podminky.urs.cz/item/CS_URS_2022_02/998776102" TargetMode="External" /><Relationship Id="rId16"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2/968072455" TargetMode="External" /><Relationship Id="rId2" Type="http://schemas.openxmlformats.org/officeDocument/2006/relationships/hyperlink" Target="https://podminky.urs.cz/item/CS_URS_2022_02/997013213" TargetMode="External" /><Relationship Id="rId3" Type="http://schemas.openxmlformats.org/officeDocument/2006/relationships/hyperlink" Target="https://podminky.urs.cz/item/CS_URS_2022_02/997013501" TargetMode="External" /><Relationship Id="rId4" Type="http://schemas.openxmlformats.org/officeDocument/2006/relationships/hyperlink" Target="https://podminky.urs.cz/item/CS_URS_2022_02/997013509" TargetMode="External" /><Relationship Id="rId5" Type="http://schemas.openxmlformats.org/officeDocument/2006/relationships/hyperlink" Target="https://podminky.urs.cz/item/CS_URS_2022_02/766491851" TargetMode="External" /><Relationship Id="rId6" Type="http://schemas.openxmlformats.org/officeDocument/2006/relationships/hyperlink" Target="https://podminky.urs.cz/item/CS_URS_2022_02/766695213" TargetMode="External" /><Relationship Id="rId7" Type="http://schemas.openxmlformats.org/officeDocument/2006/relationships/hyperlink" Target="https://podminky.urs.cz/item/CS_URS_2022_02/998766202" TargetMode="External" /><Relationship Id="rId8" Type="http://schemas.openxmlformats.org/officeDocument/2006/relationships/hyperlink" Target="https://podminky.urs.cz/item/CS_URS_2022_02/783118211" TargetMode="External" /><Relationship Id="rId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2_02/952901111" TargetMode="External" /><Relationship Id="rId2"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2_02/612325302" TargetMode="External" /><Relationship Id="rId2" Type="http://schemas.openxmlformats.org/officeDocument/2006/relationships/hyperlink" Target="https://podminky.urs.cz/item/CS_URS_2022_02/622143003" TargetMode="External" /><Relationship Id="rId3" Type="http://schemas.openxmlformats.org/officeDocument/2006/relationships/hyperlink" Target="https://podminky.urs.cz/item/CS_URS_2022_02/622143004" TargetMode="External" /><Relationship Id="rId4" Type="http://schemas.openxmlformats.org/officeDocument/2006/relationships/hyperlink" Target="https://podminky.urs.cz/item/CS_URS_2022_02/622151001" TargetMode="External" /><Relationship Id="rId5" Type="http://schemas.openxmlformats.org/officeDocument/2006/relationships/hyperlink" Target="https://podminky.urs.cz/item/CS_URS_2022_02/622531012" TargetMode="External" /><Relationship Id="rId6" Type="http://schemas.openxmlformats.org/officeDocument/2006/relationships/hyperlink" Target="https://podminky.urs.cz/item/CS_URS_2022_02/962052210" TargetMode="External" /><Relationship Id="rId7" Type="http://schemas.openxmlformats.org/officeDocument/2006/relationships/hyperlink" Target="https://podminky.urs.cz/item/CS_URS_2022_02/968062375" TargetMode="External" /><Relationship Id="rId8" Type="http://schemas.openxmlformats.org/officeDocument/2006/relationships/hyperlink" Target="https://podminky.urs.cz/item/CS_URS_2022_02/977211112" TargetMode="External" /><Relationship Id="rId9" Type="http://schemas.openxmlformats.org/officeDocument/2006/relationships/hyperlink" Target="https://podminky.urs.cz/item/CS_URS_2022_02/997013213" TargetMode="External" /><Relationship Id="rId10" Type="http://schemas.openxmlformats.org/officeDocument/2006/relationships/hyperlink" Target="https://podminky.urs.cz/item/CS_URS_2022_02/997013501" TargetMode="External" /><Relationship Id="rId11" Type="http://schemas.openxmlformats.org/officeDocument/2006/relationships/hyperlink" Target="https://podminky.urs.cz/item/CS_URS_2022_02/997013509" TargetMode="External" /><Relationship Id="rId12" Type="http://schemas.openxmlformats.org/officeDocument/2006/relationships/hyperlink" Target="https://podminky.urs.cz/item/CS_URS_2022_02/997013631" TargetMode="External" /><Relationship Id="rId13" Type="http://schemas.openxmlformats.org/officeDocument/2006/relationships/hyperlink" Target="https://podminky.urs.cz/item/CS_URS_2022_02/764002851" TargetMode="External" /><Relationship Id="rId14" Type="http://schemas.openxmlformats.org/officeDocument/2006/relationships/hyperlink" Target="https://podminky.urs.cz/item/CS_URS_2022_02/764216642" TargetMode="External" /><Relationship Id="rId15" Type="http://schemas.openxmlformats.org/officeDocument/2006/relationships/hyperlink" Target="https://podminky.urs.cz/item/CS_URS_2022_02/998764102" TargetMode="External" /><Relationship Id="rId16" Type="http://schemas.openxmlformats.org/officeDocument/2006/relationships/hyperlink" Target="https://podminky.urs.cz/item/CS_URS_2022_02/766441821" TargetMode="External" /><Relationship Id="rId17" Type="http://schemas.openxmlformats.org/officeDocument/2006/relationships/hyperlink" Target="https://podminky.urs.cz/item/CS_URS_2022_02/766694113" TargetMode="External" /><Relationship Id="rId18" Type="http://schemas.openxmlformats.org/officeDocument/2006/relationships/hyperlink" Target="https://podminky.urs.cz/item/CS_URS_2022_02/998766202" TargetMode="External" /><Relationship Id="rId19"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949101111" TargetMode="External" /><Relationship Id="rId2" Type="http://schemas.openxmlformats.org/officeDocument/2006/relationships/hyperlink" Target="https://podminky.urs.cz/item/CS_URS_2022_02/763131532" TargetMode="External" /><Relationship Id="rId3" Type="http://schemas.openxmlformats.org/officeDocument/2006/relationships/hyperlink" Target="https://podminky.urs.cz/item/CS_URS_2022_02/763131752" TargetMode="External" /><Relationship Id="rId4" Type="http://schemas.openxmlformats.org/officeDocument/2006/relationships/hyperlink" Target="https://podminky.urs.cz/item/CS_URS_2022_02/998763302" TargetMode="External" /><Relationship Id="rId5"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619991001" TargetMode="External" /><Relationship Id="rId2" Type="http://schemas.openxmlformats.org/officeDocument/2006/relationships/hyperlink" Target="https://podminky.urs.cz/item/CS_URS_2022_02/629991011" TargetMode="External" /><Relationship Id="rId3" Type="http://schemas.openxmlformats.org/officeDocument/2006/relationships/hyperlink" Target="https://podminky.urs.cz/item/CS_URS_2022_02/997013213" TargetMode="External" /><Relationship Id="rId4" Type="http://schemas.openxmlformats.org/officeDocument/2006/relationships/hyperlink" Target="https://podminky.urs.cz/item/CS_URS_2022_02/997013501" TargetMode="External" /><Relationship Id="rId5" Type="http://schemas.openxmlformats.org/officeDocument/2006/relationships/hyperlink" Target="https://podminky.urs.cz/item/CS_URS_2022_02/997013509" TargetMode="External" /><Relationship Id="rId6" Type="http://schemas.openxmlformats.org/officeDocument/2006/relationships/hyperlink" Target="https://podminky.urs.cz/item/CS_URS_2022_02/997013631" TargetMode="External" /><Relationship Id="rId7" Type="http://schemas.openxmlformats.org/officeDocument/2006/relationships/hyperlink" Target="https://podminky.urs.cz/item/CS_URS_2022_02/784121001" TargetMode="External" /><Relationship Id="rId8" Type="http://schemas.openxmlformats.org/officeDocument/2006/relationships/hyperlink" Target="https://podminky.urs.cz/item/CS_URS_2022_02/784181101" TargetMode="External" /><Relationship Id="rId9" Type="http://schemas.openxmlformats.org/officeDocument/2006/relationships/hyperlink" Target="https://podminky.urs.cz/item/CS_URS_2022_02/784221101" TargetMode="External" /><Relationship Id="rId1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619995001" TargetMode="External" /><Relationship Id="rId2" Type="http://schemas.openxmlformats.org/officeDocument/2006/relationships/hyperlink" Target="https://podminky.urs.cz/item/CS_URS_2022_02/997013213" TargetMode="External" /><Relationship Id="rId3" Type="http://schemas.openxmlformats.org/officeDocument/2006/relationships/hyperlink" Target="https://podminky.urs.cz/item/CS_URS_2022_02/997013501" TargetMode="External" /><Relationship Id="rId4" Type="http://schemas.openxmlformats.org/officeDocument/2006/relationships/hyperlink" Target="https://podminky.urs.cz/item/CS_URS_2022_02/997013509" TargetMode="External" /><Relationship Id="rId5" Type="http://schemas.openxmlformats.org/officeDocument/2006/relationships/hyperlink" Target="https://podminky.urs.cz/item/CS_URS_2022_02/997013607" TargetMode="External" /><Relationship Id="rId6" Type="http://schemas.openxmlformats.org/officeDocument/2006/relationships/hyperlink" Target="https://podminky.urs.cz/item/CS_URS_2022_02/998018002" TargetMode="External" /><Relationship Id="rId7" Type="http://schemas.openxmlformats.org/officeDocument/2006/relationships/hyperlink" Target="https://podminky.urs.cz/item/CS_URS_2022_02/771271812" TargetMode="External" /><Relationship Id="rId8" Type="http://schemas.openxmlformats.org/officeDocument/2006/relationships/hyperlink" Target="https://podminky.urs.cz/item/CS_URS_2022_02/771271832" TargetMode="External" /><Relationship Id="rId9" Type="http://schemas.openxmlformats.org/officeDocument/2006/relationships/hyperlink" Target="https://podminky.urs.cz/item/CS_URS_2022_02/771471810" TargetMode="External" /><Relationship Id="rId10" Type="http://schemas.openxmlformats.org/officeDocument/2006/relationships/hyperlink" Target="https://podminky.urs.cz/item/CS_URS_2022_02/771111011" TargetMode="External" /><Relationship Id="rId11" Type="http://schemas.openxmlformats.org/officeDocument/2006/relationships/hyperlink" Target="https://podminky.urs.cz/item/CS_URS_2022_02/771111012" TargetMode="External" /><Relationship Id="rId12" Type="http://schemas.openxmlformats.org/officeDocument/2006/relationships/hyperlink" Target="https://podminky.urs.cz/item/CS_URS_2022_02/771121011" TargetMode="External" /><Relationship Id="rId13" Type="http://schemas.openxmlformats.org/officeDocument/2006/relationships/hyperlink" Target="https://podminky.urs.cz/item/CS_URS_2022_02/771151022" TargetMode="External" /><Relationship Id="rId14" Type="http://schemas.openxmlformats.org/officeDocument/2006/relationships/hyperlink" Target="https://podminky.urs.cz/item/CS_URS_2022_02/771474112" TargetMode="External" /><Relationship Id="rId15" Type="http://schemas.openxmlformats.org/officeDocument/2006/relationships/hyperlink" Target="https://podminky.urs.cz/item/CS_URS_2022_02/771161012" TargetMode="External" /><Relationship Id="rId16" Type="http://schemas.openxmlformats.org/officeDocument/2006/relationships/hyperlink" Target="https://podminky.urs.cz/item/CS_URS_2022_02/771591115" TargetMode="External" /><Relationship Id="rId17" Type="http://schemas.openxmlformats.org/officeDocument/2006/relationships/hyperlink" Target="https://podminky.urs.cz/item/CS_URS_2022_02/771574112" TargetMode="External" /><Relationship Id="rId18" Type="http://schemas.openxmlformats.org/officeDocument/2006/relationships/hyperlink" Target="https://podminky.urs.cz/item/CS_URS_2022_02/771274113" TargetMode="External" /><Relationship Id="rId19" Type="http://schemas.openxmlformats.org/officeDocument/2006/relationships/hyperlink" Target="https://podminky.urs.cz/item/CS_URS_2022_02/771274232" TargetMode="External" /><Relationship Id="rId20" Type="http://schemas.openxmlformats.org/officeDocument/2006/relationships/hyperlink" Target="https://podminky.urs.cz/item/CS_URS_2022_02/771161022" TargetMode="External" /><Relationship Id="rId21" Type="http://schemas.openxmlformats.org/officeDocument/2006/relationships/hyperlink" Target="https://podminky.urs.cz/item/CS_URS_2022_02/771592011" TargetMode="External" /><Relationship Id="rId22" Type="http://schemas.openxmlformats.org/officeDocument/2006/relationships/hyperlink" Target="https://podminky.urs.cz/item/CS_URS_2022_02/998771102" TargetMode="External" /><Relationship Id="rId2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783401311" TargetMode="External" /><Relationship Id="rId2" Type="http://schemas.openxmlformats.org/officeDocument/2006/relationships/hyperlink" Target="https://podminky.urs.cz/item/CS_URS_2022_02/783401401" TargetMode="External" /><Relationship Id="rId3" Type="http://schemas.openxmlformats.org/officeDocument/2006/relationships/hyperlink" Target="https://podminky.urs.cz/item/CS_URS_2022_02/783406801" TargetMode="External" /><Relationship Id="rId4" Type="http://schemas.openxmlformats.org/officeDocument/2006/relationships/hyperlink" Target="https://podminky.urs.cz/item/CS_URS_2022_02/783434201" TargetMode="External" /><Relationship Id="rId5" Type="http://schemas.openxmlformats.org/officeDocument/2006/relationships/hyperlink" Target="https://podminky.urs.cz/item/CS_URS_2022_02/783435103" TargetMode="External" /><Relationship Id="rId6" Type="http://schemas.openxmlformats.org/officeDocument/2006/relationships/hyperlink" Target="https://podminky.urs.cz/item/CS_URS_2022_02/783437101" TargetMode="External" /><Relationship Id="rId7"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619991001" TargetMode="External" /><Relationship Id="rId2" Type="http://schemas.openxmlformats.org/officeDocument/2006/relationships/hyperlink" Target="https://podminky.urs.cz/item/CS_URS_2022_02/629991011" TargetMode="External" /><Relationship Id="rId3" Type="http://schemas.openxmlformats.org/officeDocument/2006/relationships/hyperlink" Target="https://podminky.urs.cz/item/CS_URS_2022_02/629995101" TargetMode="External" /><Relationship Id="rId4" Type="http://schemas.openxmlformats.org/officeDocument/2006/relationships/hyperlink" Target="https://podminky.urs.cz/item/CS_URS_2022_02/622325102" TargetMode="External" /><Relationship Id="rId5" Type="http://schemas.openxmlformats.org/officeDocument/2006/relationships/hyperlink" Target="https://podminky.urs.cz/item/CS_URS_2022_02/622131121" TargetMode="External" /><Relationship Id="rId6" Type="http://schemas.openxmlformats.org/officeDocument/2006/relationships/hyperlink" Target="https://podminky.urs.cz/item/CS_URS_2022_02/622211011" TargetMode="External" /><Relationship Id="rId7" Type="http://schemas.openxmlformats.org/officeDocument/2006/relationships/hyperlink" Target="https://podminky.urs.cz/item/CS_URS_2022_02/622211031" TargetMode="External" /><Relationship Id="rId8" Type="http://schemas.openxmlformats.org/officeDocument/2006/relationships/hyperlink" Target="https://podminky.urs.cz/item/CS_URS_2022_02/622251101" TargetMode="External" /><Relationship Id="rId9" Type="http://schemas.openxmlformats.org/officeDocument/2006/relationships/hyperlink" Target="https://podminky.urs.cz/item/CS_URS_2022_02/622212051" TargetMode="External" /><Relationship Id="rId10" Type="http://schemas.openxmlformats.org/officeDocument/2006/relationships/hyperlink" Target="https://podminky.urs.cz/item/CS_URS_2022_02/622212051" TargetMode="External" /><Relationship Id="rId11" Type="http://schemas.openxmlformats.org/officeDocument/2006/relationships/hyperlink" Target="https://podminky.urs.cz/item/CS_URS_2022_02/622151021" TargetMode="External" /><Relationship Id="rId12" Type="http://schemas.openxmlformats.org/officeDocument/2006/relationships/hyperlink" Target="https://podminky.urs.cz/item/CS_URS_2022_02/622511112" TargetMode="External" /><Relationship Id="rId13" Type="http://schemas.openxmlformats.org/officeDocument/2006/relationships/hyperlink" Target="https://podminky.urs.cz/item/CS_URS_2022_02/622151001" TargetMode="External" /><Relationship Id="rId14" Type="http://schemas.openxmlformats.org/officeDocument/2006/relationships/hyperlink" Target="https://podminky.urs.cz/item/CS_URS_2022_02/622531012" TargetMode="External" /><Relationship Id="rId15" Type="http://schemas.openxmlformats.org/officeDocument/2006/relationships/hyperlink" Target="https://podminky.urs.cz/item/CS_URS_2022_02/629991001" TargetMode="External" /><Relationship Id="rId16" Type="http://schemas.openxmlformats.org/officeDocument/2006/relationships/hyperlink" Target="https://podminky.urs.cz/item/CS_URS_2022_02/629991011" TargetMode="External" /><Relationship Id="rId17" Type="http://schemas.openxmlformats.org/officeDocument/2006/relationships/hyperlink" Target="https://podminky.urs.cz/item/CS_URS_2022_02/622143003" TargetMode="External" /><Relationship Id="rId18" Type="http://schemas.openxmlformats.org/officeDocument/2006/relationships/hyperlink" Target="https://podminky.urs.cz/item/CS_URS_2022_02/622143004" TargetMode="External" /><Relationship Id="rId19" Type="http://schemas.openxmlformats.org/officeDocument/2006/relationships/hyperlink" Target="https://podminky.urs.cz/item/CS_URS_2022_02/622252001" TargetMode="External" /><Relationship Id="rId20" Type="http://schemas.openxmlformats.org/officeDocument/2006/relationships/hyperlink" Target="https://podminky.urs.cz/item/CS_URS_2022_02/622252002" TargetMode="External" /><Relationship Id="rId21" Type="http://schemas.openxmlformats.org/officeDocument/2006/relationships/hyperlink" Target="https://podminky.urs.cz/item/CS_URS_2022_02/631311114" TargetMode="External" /><Relationship Id="rId22" Type="http://schemas.openxmlformats.org/officeDocument/2006/relationships/hyperlink" Target="https://podminky.urs.cz/item/CS_URS_2022_02/631319011" TargetMode="External" /><Relationship Id="rId23" Type="http://schemas.openxmlformats.org/officeDocument/2006/relationships/hyperlink" Target="https://podminky.urs.cz/item/CS_URS_2022_02/631319171" TargetMode="External" /><Relationship Id="rId24" Type="http://schemas.openxmlformats.org/officeDocument/2006/relationships/hyperlink" Target="https://podminky.urs.cz/item/CS_URS_2022_02/631362021" TargetMode="External" /><Relationship Id="rId25" Type="http://schemas.openxmlformats.org/officeDocument/2006/relationships/hyperlink" Target="https://podminky.urs.cz/item/CS_URS_2022_02/634112113" TargetMode="External" /><Relationship Id="rId26" Type="http://schemas.openxmlformats.org/officeDocument/2006/relationships/hyperlink" Target="https://podminky.urs.cz/item/CS_URS_2022_02/949101111" TargetMode="External" /><Relationship Id="rId27" Type="http://schemas.openxmlformats.org/officeDocument/2006/relationships/hyperlink" Target="https://podminky.urs.cz/item/CS_URS_2022_02/941211111" TargetMode="External" /><Relationship Id="rId28" Type="http://schemas.openxmlformats.org/officeDocument/2006/relationships/hyperlink" Target="https://podminky.urs.cz/item/CS_URS_2022_02/941211211" TargetMode="External" /><Relationship Id="rId29" Type="http://schemas.openxmlformats.org/officeDocument/2006/relationships/hyperlink" Target="https://podminky.urs.cz/item/CS_URS_2022_02/941211811" TargetMode="External" /><Relationship Id="rId30" Type="http://schemas.openxmlformats.org/officeDocument/2006/relationships/hyperlink" Target="https://podminky.urs.cz/item/CS_URS_2022_02/944511111" TargetMode="External" /><Relationship Id="rId31" Type="http://schemas.openxmlformats.org/officeDocument/2006/relationships/hyperlink" Target="https://podminky.urs.cz/item/CS_URS_2022_02/944511211" TargetMode="External" /><Relationship Id="rId32" Type="http://schemas.openxmlformats.org/officeDocument/2006/relationships/hyperlink" Target="https://podminky.urs.cz/item/CS_URS_2022_02/944511811" TargetMode="External" /><Relationship Id="rId33" Type="http://schemas.openxmlformats.org/officeDocument/2006/relationships/hyperlink" Target="https://podminky.urs.cz/item/CS_URS_2022_02/952901111" TargetMode="External" /><Relationship Id="rId34" Type="http://schemas.openxmlformats.org/officeDocument/2006/relationships/hyperlink" Target="https://podminky.urs.cz/item/CS_URS_2022_02/965042141" TargetMode="External" /><Relationship Id="rId35" Type="http://schemas.openxmlformats.org/officeDocument/2006/relationships/hyperlink" Target="https://podminky.urs.cz/item/CS_URS_2022_02/965049111" TargetMode="External" /><Relationship Id="rId36" Type="http://schemas.openxmlformats.org/officeDocument/2006/relationships/hyperlink" Target="https://podminky.urs.cz/item/CS_URS_2022_02/978015341" TargetMode="External" /><Relationship Id="rId37" Type="http://schemas.openxmlformats.org/officeDocument/2006/relationships/hyperlink" Target="https://podminky.urs.cz/item/CS_URS_2022_02/965041341" TargetMode="External" /><Relationship Id="rId38" Type="http://schemas.openxmlformats.org/officeDocument/2006/relationships/hyperlink" Target="https://podminky.urs.cz/item/CS_URS_2022_02/997013211" TargetMode="External" /><Relationship Id="rId39" Type="http://schemas.openxmlformats.org/officeDocument/2006/relationships/hyperlink" Target="https://podminky.urs.cz/item/CS_URS_2022_02/997013501" TargetMode="External" /><Relationship Id="rId40" Type="http://schemas.openxmlformats.org/officeDocument/2006/relationships/hyperlink" Target="https://podminky.urs.cz/item/CS_URS_2022_02/997013509" TargetMode="External" /><Relationship Id="rId41" Type="http://schemas.openxmlformats.org/officeDocument/2006/relationships/hyperlink" Target="https://podminky.urs.cz/item/CS_URS_2022_02/997013631" TargetMode="External" /><Relationship Id="rId42" Type="http://schemas.openxmlformats.org/officeDocument/2006/relationships/hyperlink" Target="https://podminky.urs.cz/item/CS_URS_2022_02/998018001" TargetMode="External" /><Relationship Id="rId43" Type="http://schemas.openxmlformats.org/officeDocument/2006/relationships/hyperlink" Target="https://podminky.urs.cz/item/CS_URS_2022_02/712340832" TargetMode="External" /><Relationship Id="rId44" Type="http://schemas.openxmlformats.org/officeDocument/2006/relationships/hyperlink" Target="https://podminky.urs.cz/item/CS_URS_2022_02/712331111" TargetMode="External" /><Relationship Id="rId45" Type="http://schemas.openxmlformats.org/officeDocument/2006/relationships/hyperlink" Target="https://podminky.urs.cz/item/CS_URS_2022_02/712341559" TargetMode="External" /><Relationship Id="rId46" Type="http://schemas.openxmlformats.org/officeDocument/2006/relationships/hyperlink" Target="https://podminky.urs.cz/item/CS_URS_2022_02/998712101" TargetMode="External" /><Relationship Id="rId47" Type="http://schemas.openxmlformats.org/officeDocument/2006/relationships/hyperlink" Target="https://podminky.urs.cz/item/CS_URS_2022_02/713140821" TargetMode="External" /><Relationship Id="rId48" Type="http://schemas.openxmlformats.org/officeDocument/2006/relationships/hyperlink" Target="https://podminky.urs.cz/item/CS_URS_2022_02/713141135" TargetMode="External" /><Relationship Id="rId49" Type="http://schemas.openxmlformats.org/officeDocument/2006/relationships/hyperlink" Target="https://podminky.urs.cz/item/CS_URS_2022_02/713141253" TargetMode="External" /><Relationship Id="rId50" Type="http://schemas.openxmlformats.org/officeDocument/2006/relationships/hyperlink" Target="https://podminky.urs.cz/item/CS_URS_2022_02/713141335" TargetMode="External" /><Relationship Id="rId51" Type="http://schemas.openxmlformats.org/officeDocument/2006/relationships/hyperlink" Target="https://podminky.urs.cz/item/CS_URS_2022_02/998713101" TargetMode="External" /><Relationship Id="rId52" Type="http://schemas.openxmlformats.org/officeDocument/2006/relationships/hyperlink" Target="https://podminky.urs.cz/item/CS_URS_2022_02/762361313" TargetMode="External" /><Relationship Id="rId53" Type="http://schemas.openxmlformats.org/officeDocument/2006/relationships/hyperlink" Target="https://podminky.urs.cz/item/CS_URS_2022_02/998762101" TargetMode="External" /><Relationship Id="rId54" Type="http://schemas.openxmlformats.org/officeDocument/2006/relationships/hyperlink" Target="https://podminky.urs.cz/item/CS_URS_2022_02/763131532" TargetMode="External" /><Relationship Id="rId55" Type="http://schemas.openxmlformats.org/officeDocument/2006/relationships/hyperlink" Target="https://podminky.urs.cz/item/CS_URS_2022_02/763131752" TargetMode="External" /><Relationship Id="rId56" Type="http://schemas.openxmlformats.org/officeDocument/2006/relationships/hyperlink" Target="https://podminky.urs.cz/item/CS_URS_2022_02/998763302" TargetMode="External" /><Relationship Id="rId57" Type="http://schemas.openxmlformats.org/officeDocument/2006/relationships/hyperlink" Target="https://podminky.urs.cz/item/CS_URS_2022_02/764002851" TargetMode="External" /><Relationship Id="rId58" Type="http://schemas.openxmlformats.org/officeDocument/2006/relationships/hyperlink" Target="https://podminky.urs.cz/item/CS_URS_2022_02/764004803" TargetMode="External" /><Relationship Id="rId59" Type="http://schemas.openxmlformats.org/officeDocument/2006/relationships/hyperlink" Target="https://podminky.urs.cz/item/CS_URS_2022_02/764004863" TargetMode="External" /><Relationship Id="rId60" Type="http://schemas.openxmlformats.org/officeDocument/2006/relationships/hyperlink" Target="https://podminky.urs.cz/item/CS_URS_2022_02/764212663" TargetMode="External" /><Relationship Id="rId61" Type="http://schemas.openxmlformats.org/officeDocument/2006/relationships/hyperlink" Target="https://podminky.urs.cz/item/CS_URS_2022_02/764216644" TargetMode="External" /><Relationship Id="rId62" Type="http://schemas.openxmlformats.org/officeDocument/2006/relationships/hyperlink" Target="https://podminky.urs.cz/item/CS_URS_2022_02/764501103" TargetMode="External" /><Relationship Id="rId63" Type="http://schemas.openxmlformats.org/officeDocument/2006/relationships/hyperlink" Target="https://podminky.urs.cz/item/CS_URS_2022_02/764508131" TargetMode="External" /><Relationship Id="rId64" Type="http://schemas.openxmlformats.org/officeDocument/2006/relationships/hyperlink" Target="https://podminky.urs.cz/item/CS_URS_2022_02/764508132" TargetMode="External" /><Relationship Id="rId65" Type="http://schemas.openxmlformats.org/officeDocument/2006/relationships/hyperlink" Target="https://podminky.urs.cz/item/CS_URS_2022_02/998764101" TargetMode="External" /><Relationship Id="rId66" Type="http://schemas.openxmlformats.org/officeDocument/2006/relationships/hyperlink" Target="https://podminky.urs.cz/item/CS_URS_2022_02/776201812" TargetMode="External" /><Relationship Id="rId67" Type="http://schemas.openxmlformats.org/officeDocument/2006/relationships/hyperlink" Target="https://podminky.urs.cz/item/CS_URS_2022_02/776410811" TargetMode="External" /><Relationship Id="rId68" Type="http://schemas.openxmlformats.org/officeDocument/2006/relationships/hyperlink" Target="https://podminky.urs.cz/item/CS_URS_2022_02/776111112" TargetMode="External" /><Relationship Id="rId69" Type="http://schemas.openxmlformats.org/officeDocument/2006/relationships/hyperlink" Target="https://podminky.urs.cz/item/CS_URS_2022_02/776111311" TargetMode="External" /><Relationship Id="rId70" Type="http://schemas.openxmlformats.org/officeDocument/2006/relationships/hyperlink" Target="https://podminky.urs.cz/item/CS_URS_2022_02/776121112" TargetMode="External" /><Relationship Id="rId71" Type="http://schemas.openxmlformats.org/officeDocument/2006/relationships/hyperlink" Target="https://podminky.urs.cz/item/CS_URS_2022_02/776141112" TargetMode="External" /><Relationship Id="rId72" Type="http://schemas.openxmlformats.org/officeDocument/2006/relationships/hyperlink" Target="https://podminky.urs.cz/item/CS_URS_2022_02/776251111" TargetMode="External" /><Relationship Id="rId73" Type="http://schemas.openxmlformats.org/officeDocument/2006/relationships/hyperlink" Target="https://podminky.urs.cz/item/CS_URS_2022_02/776223112" TargetMode="External" /><Relationship Id="rId74" Type="http://schemas.openxmlformats.org/officeDocument/2006/relationships/hyperlink" Target="https://podminky.urs.cz/item/CS_URS_2022_02/776421111" TargetMode="External" /><Relationship Id="rId75" Type="http://schemas.openxmlformats.org/officeDocument/2006/relationships/hyperlink" Target="https://podminky.urs.cz/item/CS_URS_2022_02/998776101" TargetMode="External" /><Relationship Id="rId76" Type="http://schemas.openxmlformats.org/officeDocument/2006/relationships/hyperlink" Target="https://podminky.urs.cz/item/CS_URS_2022_02/784121001" TargetMode="External" /><Relationship Id="rId77" Type="http://schemas.openxmlformats.org/officeDocument/2006/relationships/hyperlink" Target="https://podminky.urs.cz/item/CS_URS_2022_02/784181101" TargetMode="External" /><Relationship Id="rId78" Type="http://schemas.openxmlformats.org/officeDocument/2006/relationships/hyperlink" Target="https://podminky.urs.cz/item/CS_URS_2022_02/784221101" TargetMode="External" /><Relationship Id="rId79"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952901111" TargetMode="Externa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2/997013213" TargetMode="External" /><Relationship Id="rId2" Type="http://schemas.openxmlformats.org/officeDocument/2006/relationships/hyperlink" Target="https://podminky.urs.cz/item/CS_URS_2022_02/997013501" TargetMode="External" /><Relationship Id="rId3" Type="http://schemas.openxmlformats.org/officeDocument/2006/relationships/hyperlink" Target="https://podminky.urs.cz/item/CS_URS_2022_02/997013509" TargetMode="External" /><Relationship Id="rId4" Type="http://schemas.openxmlformats.org/officeDocument/2006/relationships/hyperlink" Target="https://podminky.urs.cz/item/CS_URS_2022_02/998766202" TargetMode="External" /><Relationship Id="rId5"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619991001" TargetMode="External" /><Relationship Id="rId2" Type="http://schemas.openxmlformats.org/officeDocument/2006/relationships/hyperlink" Target="https://podminky.urs.cz/item/CS_URS_2022_02/619991011" TargetMode="External" /><Relationship Id="rId3" Type="http://schemas.openxmlformats.org/officeDocument/2006/relationships/hyperlink" Target="https://podminky.urs.cz/item/CS_URS_2022_02/629991011" TargetMode="External" /><Relationship Id="rId4" Type="http://schemas.openxmlformats.org/officeDocument/2006/relationships/hyperlink" Target="https://podminky.urs.cz/item/CS_URS_2022_02/997013213" TargetMode="External" /><Relationship Id="rId5" Type="http://schemas.openxmlformats.org/officeDocument/2006/relationships/hyperlink" Target="https://podminky.urs.cz/item/CS_URS_2022_02/997013501" TargetMode="External" /><Relationship Id="rId6" Type="http://schemas.openxmlformats.org/officeDocument/2006/relationships/hyperlink" Target="https://podminky.urs.cz/item/CS_URS_2022_02/997013509" TargetMode="External" /><Relationship Id="rId7" Type="http://schemas.openxmlformats.org/officeDocument/2006/relationships/hyperlink" Target="https://podminky.urs.cz/item/CS_URS_2022_02/997013631" TargetMode="External" /><Relationship Id="rId8" Type="http://schemas.openxmlformats.org/officeDocument/2006/relationships/hyperlink" Target="https://podminky.urs.cz/item/CS_URS_2022_02/784121001" TargetMode="External" /><Relationship Id="rId9" Type="http://schemas.openxmlformats.org/officeDocument/2006/relationships/hyperlink" Target="https://podminky.urs.cz/item/CS_URS_2022_02/784181101" TargetMode="External" /><Relationship Id="rId10" Type="http://schemas.openxmlformats.org/officeDocument/2006/relationships/hyperlink" Target="https://podminky.urs.cz/item/CS_URS_2022_02/784221101" TargetMode="External" /><Relationship Id="rId1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8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81" t="s">
        <v>6</v>
      </c>
      <c r="AS2" s="282"/>
      <c r="AT2" s="282"/>
      <c r="AU2" s="282"/>
      <c r="AV2" s="282"/>
      <c r="AW2" s="282"/>
      <c r="AX2" s="282"/>
      <c r="AY2" s="282"/>
      <c r="AZ2" s="282"/>
      <c r="BA2" s="282"/>
      <c r="BB2" s="282"/>
      <c r="BC2" s="282"/>
      <c r="BD2" s="282"/>
      <c r="BE2" s="282"/>
      <c r="BS2" s="17" t="s">
        <v>7</v>
      </c>
      <c r="BT2" s="17" t="s">
        <v>8</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ht="24.95" customHeight="1">
      <c r="B4" s="20"/>
      <c r="D4" s="21" t="s">
        <v>10</v>
      </c>
      <c r="AR4" s="20"/>
      <c r="AS4" s="22" t="s">
        <v>11</v>
      </c>
      <c r="BE4" s="23" t="s">
        <v>12</v>
      </c>
      <c r="BS4" s="17" t="s">
        <v>13</v>
      </c>
    </row>
    <row r="5" spans="2:71" ht="12" customHeight="1">
      <c r="B5" s="20"/>
      <c r="D5" s="24" t="s">
        <v>14</v>
      </c>
      <c r="K5" s="286" t="s">
        <v>15</v>
      </c>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R5" s="20"/>
      <c r="BE5" s="283" t="s">
        <v>16</v>
      </c>
      <c r="BS5" s="17" t="s">
        <v>7</v>
      </c>
    </row>
    <row r="6" spans="2:71" ht="36.95" customHeight="1">
      <c r="B6" s="20"/>
      <c r="D6" s="26" t="s">
        <v>17</v>
      </c>
      <c r="K6" s="287" t="s">
        <v>18</v>
      </c>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R6" s="20"/>
      <c r="BE6" s="284"/>
      <c r="BS6" s="17" t="s">
        <v>7</v>
      </c>
    </row>
    <row r="7" spans="2:71" ht="12" customHeight="1">
      <c r="B7" s="20"/>
      <c r="D7" s="27" t="s">
        <v>19</v>
      </c>
      <c r="K7" s="25" t="s">
        <v>3</v>
      </c>
      <c r="AK7" s="27" t="s">
        <v>20</v>
      </c>
      <c r="AN7" s="25" t="s">
        <v>3</v>
      </c>
      <c r="AR7" s="20"/>
      <c r="BE7" s="284"/>
      <c r="BS7" s="17" t="s">
        <v>7</v>
      </c>
    </row>
    <row r="8" spans="2:71" ht="12" customHeight="1">
      <c r="B8" s="20"/>
      <c r="D8" s="27" t="s">
        <v>21</v>
      </c>
      <c r="K8" s="25" t="s">
        <v>22</v>
      </c>
      <c r="AK8" s="27" t="s">
        <v>23</v>
      </c>
      <c r="AN8" s="28" t="s">
        <v>24</v>
      </c>
      <c r="AR8" s="20"/>
      <c r="BE8" s="284"/>
      <c r="BS8" s="17" t="s">
        <v>7</v>
      </c>
    </row>
    <row r="9" spans="2:71" ht="14.45" customHeight="1">
      <c r="B9" s="20"/>
      <c r="AR9" s="20"/>
      <c r="BE9" s="284"/>
      <c r="BS9" s="17" t="s">
        <v>7</v>
      </c>
    </row>
    <row r="10" spans="2:71" ht="12" customHeight="1">
      <c r="B10" s="20"/>
      <c r="D10" s="27" t="s">
        <v>25</v>
      </c>
      <c r="AK10" s="27" t="s">
        <v>26</v>
      </c>
      <c r="AN10" s="25" t="s">
        <v>3</v>
      </c>
      <c r="AR10" s="20"/>
      <c r="BE10" s="284"/>
      <c r="BS10" s="17" t="s">
        <v>7</v>
      </c>
    </row>
    <row r="11" spans="2:71" ht="18.4" customHeight="1">
      <c r="B11" s="20"/>
      <c r="E11" s="25" t="s">
        <v>22</v>
      </c>
      <c r="AK11" s="27" t="s">
        <v>27</v>
      </c>
      <c r="AN11" s="25" t="s">
        <v>3</v>
      </c>
      <c r="AR11" s="20"/>
      <c r="BE11" s="284"/>
      <c r="BS11" s="17" t="s">
        <v>7</v>
      </c>
    </row>
    <row r="12" spans="2:71" ht="6.95" customHeight="1">
      <c r="B12" s="20"/>
      <c r="AR12" s="20"/>
      <c r="BE12" s="284"/>
      <c r="BS12" s="17" t="s">
        <v>7</v>
      </c>
    </row>
    <row r="13" spans="2:71" ht="12" customHeight="1">
      <c r="B13" s="20"/>
      <c r="D13" s="27" t="s">
        <v>28</v>
      </c>
      <c r="AK13" s="27" t="s">
        <v>26</v>
      </c>
      <c r="AN13" s="29" t="s">
        <v>29</v>
      </c>
      <c r="AR13" s="20"/>
      <c r="BE13" s="284"/>
      <c r="BS13" s="17" t="s">
        <v>7</v>
      </c>
    </row>
    <row r="14" spans="2:71" ht="12.75">
      <c r="B14" s="20"/>
      <c r="E14" s="288" t="s">
        <v>29</v>
      </c>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7" t="s">
        <v>27</v>
      </c>
      <c r="AN14" s="29" t="s">
        <v>29</v>
      </c>
      <c r="AR14" s="20"/>
      <c r="BE14" s="284"/>
      <c r="BS14" s="17" t="s">
        <v>7</v>
      </c>
    </row>
    <row r="15" spans="2:71" ht="6.95" customHeight="1">
      <c r="B15" s="20"/>
      <c r="AR15" s="20"/>
      <c r="BE15" s="284"/>
      <c r="BS15" s="17" t="s">
        <v>4</v>
      </c>
    </row>
    <row r="16" spans="2:71" ht="12" customHeight="1">
      <c r="B16" s="20"/>
      <c r="D16" s="27" t="s">
        <v>30</v>
      </c>
      <c r="AK16" s="27" t="s">
        <v>26</v>
      </c>
      <c r="AN16" s="25" t="s">
        <v>3</v>
      </c>
      <c r="AR16" s="20"/>
      <c r="BE16" s="284"/>
      <c r="BS16" s="17" t="s">
        <v>4</v>
      </c>
    </row>
    <row r="17" spans="2:71" ht="18.4" customHeight="1">
      <c r="B17" s="20"/>
      <c r="E17" s="25" t="s">
        <v>22</v>
      </c>
      <c r="AK17" s="27" t="s">
        <v>27</v>
      </c>
      <c r="AN17" s="25" t="s">
        <v>3</v>
      </c>
      <c r="AR17" s="20"/>
      <c r="BE17" s="284"/>
      <c r="BS17" s="17" t="s">
        <v>31</v>
      </c>
    </row>
    <row r="18" spans="2:71" ht="6.95" customHeight="1">
      <c r="B18" s="20"/>
      <c r="AR18" s="20"/>
      <c r="BE18" s="284"/>
      <c r="BS18" s="17" t="s">
        <v>7</v>
      </c>
    </row>
    <row r="19" spans="2:71" ht="12" customHeight="1">
      <c r="B19" s="20"/>
      <c r="D19" s="27" t="s">
        <v>32</v>
      </c>
      <c r="AK19" s="27" t="s">
        <v>26</v>
      </c>
      <c r="AN19" s="25" t="s">
        <v>3</v>
      </c>
      <c r="AR19" s="20"/>
      <c r="BE19" s="284"/>
      <c r="BS19" s="17" t="s">
        <v>7</v>
      </c>
    </row>
    <row r="20" spans="2:71" ht="18.4" customHeight="1">
      <c r="B20" s="20"/>
      <c r="E20" s="25" t="s">
        <v>22</v>
      </c>
      <c r="AK20" s="27" t="s">
        <v>27</v>
      </c>
      <c r="AN20" s="25" t="s">
        <v>3</v>
      </c>
      <c r="AR20" s="20"/>
      <c r="BE20" s="284"/>
      <c r="BS20" s="17" t="s">
        <v>4</v>
      </c>
    </row>
    <row r="21" spans="2:57" ht="6.95" customHeight="1">
      <c r="B21" s="20"/>
      <c r="AR21" s="20"/>
      <c r="BE21" s="284"/>
    </row>
    <row r="22" spans="2:57" ht="12" customHeight="1">
      <c r="B22" s="20"/>
      <c r="D22" s="27" t="s">
        <v>33</v>
      </c>
      <c r="AR22" s="20"/>
      <c r="BE22" s="284"/>
    </row>
    <row r="23" spans="2:57" ht="59.25" customHeight="1">
      <c r="B23" s="20"/>
      <c r="E23" s="290" t="s">
        <v>34</v>
      </c>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R23" s="20"/>
      <c r="BE23" s="284"/>
    </row>
    <row r="24" spans="2:57" ht="6.95" customHeight="1">
      <c r="B24" s="20"/>
      <c r="AR24" s="20"/>
      <c r="BE24" s="284"/>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84"/>
    </row>
    <row r="26" spans="2:57" s="1" customFormat="1" ht="25.9" customHeight="1">
      <c r="B26" s="32"/>
      <c r="D26" s="33" t="s">
        <v>35</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91">
        <f>ROUND(AG54,2)</f>
        <v>0</v>
      </c>
      <c r="AL26" s="292"/>
      <c r="AM26" s="292"/>
      <c r="AN26" s="292"/>
      <c r="AO26" s="292"/>
      <c r="AR26" s="32"/>
      <c r="BE26" s="284"/>
    </row>
    <row r="27" spans="2:57" s="1" customFormat="1" ht="6.95" customHeight="1">
      <c r="B27" s="32"/>
      <c r="AR27" s="32"/>
      <c r="BE27" s="284"/>
    </row>
    <row r="28" spans="2:57" s="1" customFormat="1" ht="12.75">
      <c r="B28" s="32"/>
      <c r="L28" s="293" t="s">
        <v>36</v>
      </c>
      <c r="M28" s="293"/>
      <c r="N28" s="293"/>
      <c r="O28" s="293"/>
      <c r="P28" s="293"/>
      <c r="W28" s="293" t="s">
        <v>37</v>
      </c>
      <c r="X28" s="293"/>
      <c r="Y28" s="293"/>
      <c r="Z28" s="293"/>
      <c r="AA28" s="293"/>
      <c r="AB28" s="293"/>
      <c r="AC28" s="293"/>
      <c r="AD28" s="293"/>
      <c r="AE28" s="293"/>
      <c r="AK28" s="293" t="s">
        <v>38</v>
      </c>
      <c r="AL28" s="293"/>
      <c r="AM28" s="293"/>
      <c r="AN28" s="293"/>
      <c r="AO28" s="293"/>
      <c r="AR28" s="32"/>
      <c r="BE28" s="284"/>
    </row>
    <row r="29" spans="2:57" s="2" customFormat="1" ht="14.45" customHeight="1">
      <c r="B29" s="36"/>
      <c r="D29" s="27" t="s">
        <v>39</v>
      </c>
      <c r="F29" s="27" t="s">
        <v>40</v>
      </c>
      <c r="L29" s="274">
        <v>0.21</v>
      </c>
      <c r="M29" s="275"/>
      <c r="N29" s="275"/>
      <c r="O29" s="275"/>
      <c r="P29" s="275"/>
      <c r="W29" s="276">
        <f>ROUND(AZ54,2)</f>
        <v>0</v>
      </c>
      <c r="X29" s="275"/>
      <c r="Y29" s="275"/>
      <c r="Z29" s="275"/>
      <c r="AA29" s="275"/>
      <c r="AB29" s="275"/>
      <c r="AC29" s="275"/>
      <c r="AD29" s="275"/>
      <c r="AE29" s="275"/>
      <c r="AK29" s="276">
        <f>ROUND(AV54,2)</f>
        <v>0</v>
      </c>
      <c r="AL29" s="275"/>
      <c r="AM29" s="275"/>
      <c r="AN29" s="275"/>
      <c r="AO29" s="275"/>
      <c r="AR29" s="36"/>
      <c r="BE29" s="285"/>
    </row>
    <row r="30" spans="2:57" s="2" customFormat="1" ht="14.45" customHeight="1">
      <c r="B30" s="36"/>
      <c r="F30" s="27" t="s">
        <v>41</v>
      </c>
      <c r="L30" s="274">
        <v>0.15</v>
      </c>
      <c r="M30" s="275"/>
      <c r="N30" s="275"/>
      <c r="O30" s="275"/>
      <c r="P30" s="275"/>
      <c r="W30" s="276">
        <f>ROUND(BA54,2)</f>
        <v>0</v>
      </c>
      <c r="X30" s="275"/>
      <c r="Y30" s="275"/>
      <c r="Z30" s="275"/>
      <c r="AA30" s="275"/>
      <c r="AB30" s="275"/>
      <c r="AC30" s="275"/>
      <c r="AD30" s="275"/>
      <c r="AE30" s="275"/>
      <c r="AK30" s="276">
        <f>ROUND(AW54,2)</f>
        <v>0</v>
      </c>
      <c r="AL30" s="275"/>
      <c r="AM30" s="275"/>
      <c r="AN30" s="275"/>
      <c r="AO30" s="275"/>
      <c r="AR30" s="36"/>
      <c r="BE30" s="285"/>
    </row>
    <row r="31" spans="2:57" s="2" customFormat="1" ht="14.45" customHeight="1" hidden="1">
      <c r="B31" s="36"/>
      <c r="F31" s="27" t="s">
        <v>42</v>
      </c>
      <c r="L31" s="274">
        <v>0.21</v>
      </c>
      <c r="M31" s="275"/>
      <c r="N31" s="275"/>
      <c r="O31" s="275"/>
      <c r="P31" s="275"/>
      <c r="W31" s="276">
        <f>ROUND(BB54,2)</f>
        <v>0</v>
      </c>
      <c r="X31" s="275"/>
      <c r="Y31" s="275"/>
      <c r="Z31" s="275"/>
      <c r="AA31" s="275"/>
      <c r="AB31" s="275"/>
      <c r="AC31" s="275"/>
      <c r="AD31" s="275"/>
      <c r="AE31" s="275"/>
      <c r="AK31" s="276">
        <v>0</v>
      </c>
      <c r="AL31" s="275"/>
      <c r="AM31" s="275"/>
      <c r="AN31" s="275"/>
      <c r="AO31" s="275"/>
      <c r="AR31" s="36"/>
      <c r="BE31" s="285"/>
    </row>
    <row r="32" spans="2:57" s="2" customFormat="1" ht="14.45" customHeight="1" hidden="1">
      <c r="B32" s="36"/>
      <c r="F32" s="27" t="s">
        <v>43</v>
      </c>
      <c r="L32" s="274">
        <v>0.15</v>
      </c>
      <c r="M32" s="275"/>
      <c r="N32" s="275"/>
      <c r="O32" s="275"/>
      <c r="P32" s="275"/>
      <c r="W32" s="276">
        <f>ROUND(BC54,2)</f>
        <v>0</v>
      </c>
      <c r="X32" s="275"/>
      <c r="Y32" s="275"/>
      <c r="Z32" s="275"/>
      <c r="AA32" s="275"/>
      <c r="AB32" s="275"/>
      <c r="AC32" s="275"/>
      <c r="AD32" s="275"/>
      <c r="AE32" s="275"/>
      <c r="AK32" s="276">
        <v>0</v>
      </c>
      <c r="AL32" s="275"/>
      <c r="AM32" s="275"/>
      <c r="AN32" s="275"/>
      <c r="AO32" s="275"/>
      <c r="AR32" s="36"/>
      <c r="BE32" s="285"/>
    </row>
    <row r="33" spans="2:44" s="2" customFormat="1" ht="14.45" customHeight="1" hidden="1">
      <c r="B33" s="36"/>
      <c r="F33" s="27" t="s">
        <v>44</v>
      </c>
      <c r="L33" s="274">
        <v>0</v>
      </c>
      <c r="M33" s="275"/>
      <c r="N33" s="275"/>
      <c r="O33" s="275"/>
      <c r="P33" s="275"/>
      <c r="W33" s="276">
        <f>ROUND(BD54,2)</f>
        <v>0</v>
      </c>
      <c r="X33" s="275"/>
      <c r="Y33" s="275"/>
      <c r="Z33" s="275"/>
      <c r="AA33" s="275"/>
      <c r="AB33" s="275"/>
      <c r="AC33" s="275"/>
      <c r="AD33" s="275"/>
      <c r="AE33" s="275"/>
      <c r="AK33" s="276">
        <v>0</v>
      </c>
      <c r="AL33" s="275"/>
      <c r="AM33" s="275"/>
      <c r="AN33" s="275"/>
      <c r="AO33" s="275"/>
      <c r="AR33" s="36"/>
    </row>
    <row r="34" spans="2:44" s="1" customFormat="1" ht="6.95" customHeight="1">
      <c r="B34" s="32"/>
      <c r="AR34" s="32"/>
    </row>
    <row r="35" spans="2:44" s="1" customFormat="1" ht="25.9" customHeight="1">
      <c r="B35" s="32"/>
      <c r="C35" s="37"/>
      <c r="D35" s="38" t="s">
        <v>45</v>
      </c>
      <c r="E35" s="39"/>
      <c r="F35" s="39"/>
      <c r="G35" s="39"/>
      <c r="H35" s="39"/>
      <c r="I35" s="39"/>
      <c r="J35" s="39"/>
      <c r="K35" s="39"/>
      <c r="L35" s="39"/>
      <c r="M35" s="39"/>
      <c r="N35" s="39"/>
      <c r="O35" s="39"/>
      <c r="P35" s="39"/>
      <c r="Q35" s="39"/>
      <c r="R35" s="39"/>
      <c r="S35" s="39"/>
      <c r="T35" s="40" t="s">
        <v>46</v>
      </c>
      <c r="U35" s="39"/>
      <c r="V35" s="39"/>
      <c r="W35" s="39"/>
      <c r="X35" s="280" t="s">
        <v>47</v>
      </c>
      <c r="Y35" s="278"/>
      <c r="Z35" s="278"/>
      <c r="AA35" s="278"/>
      <c r="AB35" s="278"/>
      <c r="AC35" s="39"/>
      <c r="AD35" s="39"/>
      <c r="AE35" s="39"/>
      <c r="AF35" s="39"/>
      <c r="AG35" s="39"/>
      <c r="AH35" s="39"/>
      <c r="AI35" s="39"/>
      <c r="AJ35" s="39"/>
      <c r="AK35" s="277">
        <f>SUM(AK26:AK33)</f>
        <v>0</v>
      </c>
      <c r="AL35" s="278"/>
      <c r="AM35" s="278"/>
      <c r="AN35" s="278"/>
      <c r="AO35" s="279"/>
      <c r="AP35" s="37"/>
      <c r="AQ35" s="37"/>
      <c r="AR35" s="32"/>
    </row>
    <row r="36" spans="2:44" s="1" customFormat="1" ht="6.95" customHeight="1">
      <c r="B36" s="32"/>
      <c r="AR36" s="32"/>
    </row>
    <row r="37" spans="2:44" s="1" customFormat="1" ht="6.9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6.9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4.95" customHeight="1">
      <c r="B42" s="32"/>
      <c r="C42" s="21" t="s">
        <v>48</v>
      </c>
      <c r="AR42" s="32"/>
    </row>
    <row r="43" spans="2:44" s="1" customFormat="1" ht="6.95" customHeight="1">
      <c r="B43" s="32"/>
      <c r="AR43" s="32"/>
    </row>
    <row r="44" spans="2:44" s="3" customFormat="1" ht="12" customHeight="1">
      <c r="B44" s="45"/>
      <c r="C44" s="27" t="s">
        <v>14</v>
      </c>
      <c r="L44" s="3" t="str">
        <f>K5</f>
        <v>1</v>
      </c>
      <c r="AR44" s="45"/>
    </row>
    <row r="45" spans="2:44" s="4" customFormat="1" ht="36.95" customHeight="1">
      <c r="B45" s="46"/>
      <c r="C45" s="47" t="s">
        <v>17</v>
      </c>
      <c r="L45" s="309" t="str">
        <f>K6</f>
        <v>Pozemní (stavební) objekt Koleje Jarov</v>
      </c>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R45" s="46"/>
    </row>
    <row r="46" spans="2:44" s="1" customFormat="1" ht="6.95" customHeight="1">
      <c r="B46" s="32"/>
      <c r="AR46" s="32"/>
    </row>
    <row r="47" spans="2:44" s="1" customFormat="1" ht="12" customHeight="1">
      <c r="B47" s="32"/>
      <c r="C47" s="27" t="s">
        <v>21</v>
      </c>
      <c r="L47" s="48" t="str">
        <f>IF(K8="","",K8)</f>
        <v xml:space="preserve"> </v>
      </c>
      <c r="AI47" s="27" t="s">
        <v>23</v>
      </c>
      <c r="AM47" s="294" t="str">
        <f>IF(AN8="","",AN8)</f>
        <v>9. 11. 2022</v>
      </c>
      <c r="AN47" s="294"/>
      <c r="AR47" s="32"/>
    </row>
    <row r="48" spans="2:44" s="1" customFormat="1" ht="6.95" customHeight="1">
      <c r="B48" s="32"/>
      <c r="AR48" s="32"/>
    </row>
    <row r="49" spans="2:56" s="1" customFormat="1" ht="15.2" customHeight="1">
      <c r="B49" s="32"/>
      <c r="C49" s="27" t="s">
        <v>25</v>
      </c>
      <c r="L49" s="3" t="str">
        <f>IF(E11="","",E11)</f>
        <v xml:space="preserve"> </v>
      </c>
      <c r="AI49" s="27" t="s">
        <v>30</v>
      </c>
      <c r="AM49" s="295" t="str">
        <f>IF(E17="","",E17)</f>
        <v xml:space="preserve"> </v>
      </c>
      <c r="AN49" s="296"/>
      <c r="AO49" s="296"/>
      <c r="AP49" s="296"/>
      <c r="AR49" s="32"/>
      <c r="AS49" s="297" t="s">
        <v>49</v>
      </c>
      <c r="AT49" s="298"/>
      <c r="AU49" s="50"/>
      <c r="AV49" s="50"/>
      <c r="AW49" s="50"/>
      <c r="AX49" s="50"/>
      <c r="AY49" s="50"/>
      <c r="AZ49" s="50"/>
      <c r="BA49" s="50"/>
      <c r="BB49" s="50"/>
      <c r="BC49" s="50"/>
      <c r="BD49" s="51"/>
    </row>
    <row r="50" spans="2:56" s="1" customFormat="1" ht="15.2" customHeight="1">
      <c r="B50" s="32"/>
      <c r="C50" s="27" t="s">
        <v>28</v>
      </c>
      <c r="L50" s="3" t="str">
        <f>IF(E14="Vyplň údaj","",E14)</f>
        <v/>
      </c>
      <c r="AI50" s="27" t="s">
        <v>32</v>
      </c>
      <c r="AM50" s="295" t="str">
        <f>IF(E20="","",E20)</f>
        <v xml:space="preserve"> </v>
      </c>
      <c r="AN50" s="296"/>
      <c r="AO50" s="296"/>
      <c r="AP50" s="296"/>
      <c r="AR50" s="32"/>
      <c r="AS50" s="299"/>
      <c r="AT50" s="300"/>
      <c r="BD50" s="53"/>
    </row>
    <row r="51" spans="2:56" s="1" customFormat="1" ht="10.9" customHeight="1">
      <c r="B51" s="32"/>
      <c r="AR51" s="32"/>
      <c r="AS51" s="299"/>
      <c r="AT51" s="300"/>
      <c r="BD51" s="53"/>
    </row>
    <row r="52" spans="2:56" s="1" customFormat="1" ht="29.25" customHeight="1">
      <c r="B52" s="32"/>
      <c r="C52" s="311" t="s">
        <v>50</v>
      </c>
      <c r="D52" s="302"/>
      <c r="E52" s="302"/>
      <c r="F52" s="302"/>
      <c r="G52" s="302"/>
      <c r="H52" s="54"/>
      <c r="I52" s="303" t="s">
        <v>51</v>
      </c>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1" t="s">
        <v>52</v>
      </c>
      <c r="AH52" s="302"/>
      <c r="AI52" s="302"/>
      <c r="AJ52" s="302"/>
      <c r="AK52" s="302"/>
      <c r="AL52" s="302"/>
      <c r="AM52" s="302"/>
      <c r="AN52" s="303" t="s">
        <v>53</v>
      </c>
      <c r="AO52" s="302"/>
      <c r="AP52" s="302"/>
      <c r="AQ52" s="55" t="s">
        <v>54</v>
      </c>
      <c r="AR52" s="32"/>
      <c r="AS52" s="56" t="s">
        <v>55</v>
      </c>
      <c r="AT52" s="57" t="s">
        <v>56</v>
      </c>
      <c r="AU52" s="57" t="s">
        <v>57</v>
      </c>
      <c r="AV52" s="57" t="s">
        <v>58</v>
      </c>
      <c r="AW52" s="57" t="s">
        <v>59</v>
      </c>
      <c r="AX52" s="57" t="s">
        <v>60</v>
      </c>
      <c r="AY52" s="57" t="s">
        <v>61</v>
      </c>
      <c r="AZ52" s="57" t="s">
        <v>62</v>
      </c>
      <c r="BA52" s="57" t="s">
        <v>63</v>
      </c>
      <c r="BB52" s="57" t="s">
        <v>64</v>
      </c>
      <c r="BC52" s="57" t="s">
        <v>65</v>
      </c>
      <c r="BD52" s="58" t="s">
        <v>66</v>
      </c>
    </row>
    <row r="53" spans="2:56" s="1" customFormat="1" ht="10.9" customHeight="1">
      <c r="B53" s="32"/>
      <c r="AR53" s="32"/>
      <c r="AS53" s="59"/>
      <c r="AT53" s="50"/>
      <c r="AU53" s="50"/>
      <c r="AV53" s="50"/>
      <c r="AW53" s="50"/>
      <c r="AX53" s="50"/>
      <c r="AY53" s="50"/>
      <c r="AZ53" s="50"/>
      <c r="BA53" s="50"/>
      <c r="BB53" s="50"/>
      <c r="BC53" s="50"/>
      <c r="BD53" s="51"/>
    </row>
    <row r="54" spans="2:90" s="5" customFormat="1" ht="32.45" customHeight="1">
      <c r="B54" s="60"/>
      <c r="C54" s="61" t="s">
        <v>67</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307">
        <f>ROUND(AG55,2)</f>
        <v>0</v>
      </c>
      <c r="AH54" s="307"/>
      <c r="AI54" s="307"/>
      <c r="AJ54" s="307"/>
      <c r="AK54" s="307"/>
      <c r="AL54" s="307"/>
      <c r="AM54" s="307"/>
      <c r="AN54" s="308">
        <f aca="true" t="shared" si="0" ref="AN54:AN78">SUM(AG54,AT54)</f>
        <v>0</v>
      </c>
      <c r="AO54" s="308"/>
      <c r="AP54" s="308"/>
      <c r="AQ54" s="64" t="s">
        <v>3</v>
      </c>
      <c r="AR54" s="60"/>
      <c r="AS54" s="65">
        <f>ROUND(AS55,2)</f>
        <v>0</v>
      </c>
      <c r="AT54" s="66">
        <f aca="true" t="shared" si="1" ref="AT54:AT78">ROUND(SUM(AV54:AW54),2)</f>
        <v>0</v>
      </c>
      <c r="AU54" s="67">
        <f>ROUND(AU55,5)</f>
        <v>0</v>
      </c>
      <c r="AV54" s="66">
        <f>ROUND(AZ54*L29,2)</f>
        <v>0</v>
      </c>
      <c r="AW54" s="66">
        <f>ROUND(BA54*L30,2)</f>
        <v>0</v>
      </c>
      <c r="AX54" s="66">
        <f>ROUND(BB54*L29,2)</f>
        <v>0</v>
      </c>
      <c r="AY54" s="66">
        <f>ROUND(BC54*L30,2)</f>
        <v>0</v>
      </c>
      <c r="AZ54" s="66">
        <f>ROUND(AZ55,2)</f>
        <v>0</v>
      </c>
      <c r="BA54" s="66">
        <f>ROUND(BA55,2)</f>
        <v>0</v>
      </c>
      <c r="BB54" s="66">
        <f>ROUND(BB55,2)</f>
        <v>0</v>
      </c>
      <c r="BC54" s="66">
        <f>ROUND(BC55,2)</f>
        <v>0</v>
      </c>
      <c r="BD54" s="68">
        <f>ROUND(BD55,2)</f>
        <v>0</v>
      </c>
      <c r="BS54" s="69" t="s">
        <v>68</v>
      </c>
      <c r="BT54" s="69" t="s">
        <v>69</v>
      </c>
      <c r="BU54" s="70" t="s">
        <v>70</v>
      </c>
      <c r="BV54" s="69" t="s">
        <v>71</v>
      </c>
      <c r="BW54" s="69" t="s">
        <v>5</v>
      </c>
      <c r="BX54" s="69" t="s">
        <v>72</v>
      </c>
      <c r="CL54" s="69" t="s">
        <v>3</v>
      </c>
    </row>
    <row r="55" spans="2:91" s="6" customFormat="1" ht="16.5" customHeight="1">
      <c r="B55" s="71"/>
      <c r="C55" s="72"/>
      <c r="D55" s="312" t="s">
        <v>73</v>
      </c>
      <c r="E55" s="312"/>
      <c r="F55" s="312"/>
      <c r="G55" s="312"/>
      <c r="H55" s="312"/>
      <c r="I55" s="73"/>
      <c r="J55" s="312" t="s">
        <v>74</v>
      </c>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06">
        <f>ROUND(AG56+AG63+AG71+AG78,2)</f>
        <v>0</v>
      </c>
      <c r="AH55" s="305"/>
      <c r="AI55" s="305"/>
      <c r="AJ55" s="305"/>
      <c r="AK55" s="305"/>
      <c r="AL55" s="305"/>
      <c r="AM55" s="305"/>
      <c r="AN55" s="304">
        <f t="shared" si="0"/>
        <v>0</v>
      </c>
      <c r="AO55" s="305"/>
      <c r="AP55" s="305"/>
      <c r="AQ55" s="74" t="s">
        <v>75</v>
      </c>
      <c r="AR55" s="71"/>
      <c r="AS55" s="75">
        <f>ROUND(AS56+AS63+AS71+AS78,2)</f>
        <v>0</v>
      </c>
      <c r="AT55" s="76">
        <f t="shared" si="1"/>
        <v>0</v>
      </c>
      <c r="AU55" s="77">
        <f>ROUND(AU56+AU63+AU71+AU78,5)</f>
        <v>0</v>
      </c>
      <c r="AV55" s="76">
        <f>ROUND(AZ55*L29,2)</f>
        <v>0</v>
      </c>
      <c r="AW55" s="76">
        <f>ROUND(BA55*L30,2)</f>
        <v>0</v>
      </c>
      <c r="AX55" s="76">
        <f>ROUND(BB55*L29,2)</f>
        <v>0</v>
      </c>
      <c r="AY55" s="76">
        <f>ROUND(BC55*L30,2)</f>
        <v>0</v>
      </c>
      <c r="AZ55" s="76">
        <f>ROUND(AZ56+AZ63+AZ71+AZ78,2)</f>
        <v>0</v>
      </c>
      <c r="BA55" s="76">
        <f>ROUND(BA56+BA63+BA71+BA78,2)</f>
        <v>0</v>
      </c>
      <c r="BB55" s="76">
        <f>ROUND(BB56+BB63+BB71+BB78,2)</f>
        <v>0</v>
      </c>
      <c r="BC55" s="76">
        <f>ROUND(BC56+BC63+BC71+BC78,2)</f>
        <v>0</v>
      </c>
      <c r="BD55" s="78">
        <f>ROUND(BD56+BD63+BD71+BD78,2)</f>
        <v>0</v>
      </c>
      <c r="BS55" s="79" t="s">
        <v>68</v>
      </c>
      <c r="BT55" s="79" t="s">
        <v>15</v>
      </c>
      <c r="BU55" s="79" t="s">
        <v>70</v>
      </c>
      <c r="BV55" s="79" t="s">
        <v>71</v>
      </c>
      <c r="BW55" s="79" t="s">
        <v>76</v>
      </c>
      <c r="BX55" s="79" t="s">
        <v>5</v>
      </c>
      <c r="CL55" s="79" t="s">
        <v>3</v>
      </c>
      <c r="CM55" s="79" t="s">
        <v>77</v>
      </c>
    </row>
    <row r="56" spans="2:90" s="3" customFormat="1" ht="16.5" customHeight="1">
      <c r="B56" s="45"/>
      <c r="C56" s="9"/>
      <c r="D56" s="9"/>
      <c r="E56" s="270" t="s">
        <v>15</v>
      </c>
      <c r="F56" s="270"/>
      <c r="G56" s="270"/>
      <c r="H56" s="270"/>
      <c r="I56" s="270"/>
      <c r="J56" s="9"/>
      <c r="K56" s="270" t="s">
        <v>78</v>
      </c>
      <c r="L56" s="270"/>
      <c r="M56" s="270"/>
      <c r="N56" s="270"/>
      <c r="O56" s="270"/>
      <c r="P56" s="270"/>
      <c r="Q56" s="270"/>
      <c r="R56" s="270"/>
      <c r="S56" s="270"/>
      <c r="T56" s="270"/>
      <c r="U56" s="270"/>
      <c r="V56" s="270"/>
      <c r="W56" s="270"/>
      <c r="X56" s="270"/>
      <c r="Y56" s="270"/>
      <c r="Z56" s="270"/>
      <c r="AA56" s="270"/>
      <c r="AB56" s="270"/>
      <c r="AC56" s="270"/>
      <c r="AD56" s="270"/>
      <c r="AE56" s="270"/>
      <c r="AF56" s="270"/>
      <c r="AG56" s="273">
        <f>ROUND(SUM(AG57:AG62),2)</f>
        <v>0</v>
      </c>
      <c r="AH56" s="272"/>
      <c r="AI56" s="272"/>
      <c r="AJ56" s="272"/>
      <c r="AK56" s="272"/>
      <c r="AL56" s="272"/>
      <c r="AM56" s="272"/>
      <c r="AN56" s="271">
        <f t="shared" si="0"/>
        <v>0</v>
      </c>
      <c r="AO56" s="272"/>
      <c r="AP56" s="272"/>
      <c r="AQ56" s="80" t="s">
        <v>79</v>
      </c>
      <c r="AR56" s="45"/>
      <c r="AS56" s="81">
        <f>ROUND(SUM(AS57:AS62),2)</f>
        <v>0</v>
      </c>
      <c r="AT56" s="82">
        <f t="shared" si="1"/>
        <v>0</v>
      </c>
      <c r="AU56" s="83">
        <f>ROUND(SUM(AU57:AU62),5)</f>
        <v>0</v>
      </c>
      <c r="AV56" s="82">
        <f>ROUND(AZ56*L29,2)</f>
        <v>0</v>
      </c>
      <c r="AW56" s="82">
        <f>ROUND(BA56*L30,2)</f>
        <v>0</v>
      </c>
      <c r="AX56" s="82">
        <f>ROUND(BB56*L29,2)</f>
        <v>0</v>
      </c>
      <c r="AY56" s="82">
        <f>ROUND(BC56*L30,2)</f>
        <v>0</v>
      </c>
      <c r="AZ56" s="82">
        <f>ROUND(SUM(AZ57:AZ62),2)</f>
        <v>0</v>
      </c>
      <c r="BA56" s="82">
        <f>ROUND(SUM(BA57:BA62),2)</f>
        <v>0</v>
      </c>
      <c r="BB56" s="82">
        <f>ROUND(SUM(BB57:BB62),2)</f>
        <v>0</v>
      </c>
      <c r="BC56" s="82">
        <f>ROUND(SUM(BC57:BC62),2)</f>
        <v>0</v>
      </c>
      <c r="BD56" s="84">
        <f>ROUND(SUM(BD57:BD62),2)</f>
        <v>0</v>
      </c>
      <c r="BS56" s="25" t="s">
        <v>68</v>
      </c>
      <c r="BT56" s="25" t="s">
        <v>77</v>
      </c>
      <c r="BU56" s="25" t="s">
        <v>70</v>
      </c>
      <c r="BV56" s="25" t="s">
        <v>71</v>
      </c>
      <c r="BW56" s="25" t="s">
        <v>80</v>
      </c>
      <c r="BX56" s="25" t="s">
        <v>76</v>
      </c>
      <c r="CL56" s="25" t="s">
        <v>3</v>
      </c>
    </row>
    <row r="57" spans="1:90" s="3" customFormat="1" ht="16.5" customHeight="1">
      <c r="A57" s="85" t="s">
        <v>81</v>
      </c>
      <c r="B57" s="45"/>
      <c r="C57" s="9"/>
      <c r="D57" s="9"/>
      <c r="E57" s="9"/>
      <c r="F57" s="270" t="s">
        <v>15</v>
      </c>
      <c r="G57" s="270"/>
      <c r="H57" s="270"/>
      <c r="I57" s="270"/>
      <c r="J57" s="270"/>
      <c r="K57" s="9"/>
      <c r="L57" s="270" t="s">
        <v>82</v>
      </c>
      <c r="M57" s="270"/>
      <c r="N57" s="270"/>
      <c r="O57" s="270"/>
      <c r="P57" s="270"/>
      <c r="Q57" s="270"/>
      <c r="R57" s="270"/>
      <c r="S57" s="270"/>
      <c r="T57" s="270"/>
      <c r="U57" s="270"/>
      <c r="V57" s="270"/>
      <c r="W57" s="270"/>
      <c r="X57" s="270"/>
      <c r="Y57" s="270"/>
      <c r="Z57" s="270"/>
      <c r="AA57" s="270"/>
      <c r="AB57" s="270"/>
      <c r="AC57" s="270"/>
      <c r="AD57" s="270"/>
      <c r="AE57" s="270"/>
      <c r="AF57" s="270"/>
      <c r="AG57" s="271">
        <f>'1 - Protipožární podhled ...'!J34</f>
        <v>0</v>
      </c>
      <c r="AH57" s="272"/>
      <c r="AI57" s="272"/>
      <c r="AJ57" s="272"/>
      <c r="AK57" s="272"/>
      <c r="AL57" s="272"/>
      <c r="AM57" s="272"/>
      <c r="AN57" s="271">
        <f t="shared" si="0"/>
        <v>0</v>
      </c>
      <c r="AO57" s="272"/>
      <c r="AP57" s="272"/>
      <c r="AQ57" s="80" t="s">
        <v>79</v>
      </c>
      <c r="AR57" s="45"/>
      <c r="AS57" s="81">
        <v>0</v>
      </c>
      <c r="AT57" s="82">
        <f t="shared" si="1"/>
        <v>0</v>
      </c>
      <c r="AU57" s="83">
        <f>'1 - Protipožární podhled ...'!P95</f>
        <v>0</v>
      </c>
      <c r="AV57" s="82">
        <f>'1 - Protipožární podhled ...'!J37</f>
        <v>0</v>
      </c>
      <c r="AW57" s="82">
        <f>'1 - Protipožární podhled ...'!J38</f>
        <v>0</v>
      </c>
      <c r="AX57" s="82">
        <f>'1 - Protipožární podhled ...'!J39</f>
        <v>0</v>
      </c>
      <c r="AY57" s="82">
        <f>'1 - Protipožární podhled ...'!J40</f>
        <v>0</v>
      </c>
      <c r="AZ57" s="82">
        <f>'1 - Protipožární podhled ...'!F37</f>
        <v>0</v>
      </c>
      <c r="BA57" s="82">
        <f>'1 - Protipožární podhled ...'!F38</f>
        <v>0</v>
      </c>
      <c r="BB57" s="82">
        <f>'1 - Protipožární podhled ...'!F39</f>
        <v>0</v>
      </c>
      <c r="BC57" s="82">
        <f>'1 - Protipožární podhled ...'!F40</f>
        <v>0</v>
      </c>
      <c r="BD57" s="84">
        <f>'1 - Protipožární podhled ...'!F41</f>
        <v>0</v>
      </c>
      <c r="BT57" s="25" t="s">
        <v>83</v>
      </c>
      <c r="BV57" s="25" t="s">
        <v>71</v>
      </c>
      <c r="BW57" s="25" t="s">
        <v>84</v>
      </c>
      <c r="BX57" s="25" t="s">
        <v>80</v>
      </c>
      <c r="CL57" s="25" t="s">
        <v>3</v>
      </c>
    </row>
    <row r="58" spans="1:90" s="3" customFormat="1" ht="16.5" customHeight="1">
      <c r="A58" s="85" t="s">
        <v>81</v>
      </c>
      <c r="B58" s="45"/>
      <c r="C58" s="9"/>
      <c r="D58" s="9"/>
      <c r="E58" s="9"/>
      <c r="F58" s="270" t="s">
        <v>77</v>
      </c>
      <c r="G58" s="270"/>
      <c r="H58" s="270"/>
      <c r="I58" s="270"/>
      <c r="J58" s="270"/>
      <c r="K58" s="9"/>
      <c r="L58" s="270" t="s">
        <v>85</v>
      </c>
      <c r="M58" s="270"/>
      <c r="N58" s="270"/>
      <c r="O58" s="270"/>
      <c r="P58" s="270"/>
      <c r="Q58" s="270"/>
      <c r="R58" s="270"/>
      <c r="S58" s="270"/>
      <c r="T58" s="270"/>
      <c r="U58" s="270"/>
      <c r="V58" s="270"/>
      <c r="W58" s="270"/>
      <c r="X58" s="270"/>
      <c r="Y58" s="270"/>
      <c r="Z58" s="270"/>
      <c r="AA58" s="270"/>
      <c r="AB58" s="270"/>
      <c r="AC58" s="270"/>
      <c r="AD58" s="270"/>
      <c r="AE58" s="270"/>
      <c r="AF58" s="270"/>
      <c r="AG58" s="271">
        <f>'2 - Malby'!J34</f>
        <v>0</v>
      </c>
      <c r="AH58" s="272"/>
      <c r="AI58" s="272"/>
      <c r="AJ58" s="272"/>
      <c r="AK58" s="272"/>
      <c r="AL58" s="272"/>
      <c r="AM58" s="272"/>
      <c r="AN58" s="271">
        <f t="shared" si="0"/>
        <v>0</v>
      </c>
      <c r="AO58" s="272"/>
      <c r="AP58" s="272"/>
      <c r="AQ58" s="80" t="s">
        <v>79</v>
      </c>
      <c r="AR58" s="45"/>
      <c r="AS58" s="81">
        <v>0</v>
      </c>
      <c r="AT58" s="82">
        <f t="shared" si="1"/>
        <v>0</v>
      </c>
      <c r="AU58" s="83">
        <f>'2 - Malby'!P96</f>
        <v>0</v>
      </c>
      <c r="AV58" s="82">
        <f>'2 - Malby'!J37</f>
        <v>0</v>
      </c>
      <c r="AW58" s="82">
        <f>'2 - Malby'!J38</f>
        <v>0</v>
      </c>
      <c r="AX58" s="82">
        <f>'2 - Malby'!J39</f>
        <v>0</v>
      </c>
      <c r="AY58" s="82">
        <f>'2 - Malby'!J40</f>
        <v>0</v>
      </c>
      <c r="AZ58" s="82">
        <f>'2 - Malby'!F37</f>
        <v>0</v>
      </c>
      <c r="BA58" s="82">
        <f>'2 - Malby'!F38</f>
        <v>0</v>
      </c>
      <c r="BB58" s="82">
        <f>'2 - Malby'!F39</f>
        <v>0</v>
      </c>
      <c r="BC58" s="82">
        <f>'2 - Malby'!F40</f>
        <v>0</v>
      </c>
      <c r="BD58" s="84">
        <f>'2 - Malby'!F41</f>
        <v>0</v>
      </c>
      <c r="BT58" s="25" t="s">
        <v>83</v>
      </c>
      <c r="BV58" s="25" t="s">
        <v>71</v>
      </c>
      <c r="BW58" s="25" t="s">
        <v>86</v>
      </c>
      <c r="BX58" s="25" t="s">
        <v>80</v>
      </c>
      <c r="CL58" s="25" t="s">
        <v>3</v>
      </c>
    </row>
    <row r="59" spans="1:90" s="3" customFormat="1" ht="16.5" customHeight="1">
      <c r="A59" s="85" t="s">
        <v>81</v>
      </c>
      <c r="B59" s="45"/>
      <c r="C59" s="9"/>
      <c r="D59" s="9"/>
      <c r="E59" s="9"/>
      <c r="F59" s="270" t="s">
        <v>83</v>
      </c>
      <c r="G59" s="270"/>
      <c r="H59" s="270"/>
      <c r="I59" s="270"/>
      <c r="J59" s="270"/>
      <c r="K59" s="9"/>
      <c r="L59" s="270" t="s">
        <v>87</v>
      </c>
      <c r="M59" s="270"/>
      <c r="N59" s="270"/>
      <c r="O59" s="270"/>
      <c r="P59" s="270"/>
      <c r="Q59" s="270"/>
      <c r="R59" s="270"/>
      <c r="S59" s="270"/>
      <c r="T59" s="270"/>
      <c r="U59" s="270"/>
      <c r="V59" s="270"/>
      <c r="W59" s="270"/>
      <c r="X59" s="270"/>
      <c r="Y59" s="270"/>
      <c r="Z59" s="270"/>
      <c r="AA59" s="270"/>
      <c r="AB59" s="270"/>
      <c r="AC59" s="270"/>
      <c r="AD59" s="270"/>
      <c r="AE59" s="270"/>
      <c r="AF59" s="270"/>
      <c r="AG59" s="271">
        <f>'3 - Podlahy'!J34</f>
        <v>0</v>
      </c>
      <c r="AH59" s="272"/>
      <c r="AI59" s="272"/>
      <c r="AJ59" s="272"/>
      <c r="AK59" s="272"/>
      <c r="AL59" s="272"/>
      <c r="AM59" s="272"/>
      <c r="AN59" s="271">
        <f t="shared" si="0"/>
        <v>0</v>
      </c>
      <c r="AO59" s="272"/>
      <c r="AP59" s="272"/>
      <c r="AQ59" s="80" t="s">
        <v>79</v>
      </c>
      <c r="AR59" s="45"/>
      <c r="AS59" s="81">
        <v>0</v>
      </c>
      <c r="AT59" s="82">
        <f t="shared" si="1"/>
        <v>0</v>
      </c>
      <c r="AU59" s="83">
        <f>'3 - Podlahy'!P97</f>
        <v>0</v>
      </c>
      <c r="AV59" s="82">
        <f>'3 - Podlahy'!J37</f>
        <v>0</v>
      </c>
      <c r="AW59" s="82">
        <f>'3 - Podlahy'!J38</f>
        <v>0</v>
      </c>
      <c r="AX59" s="82">
        <f>'3 - Podlahy'!J39</f>
        <v>0</v>
      </c>
      <c r="AY59" s="82">
        <f>'3 - Podlahy'!J40</f>
        <v>0</v>
      </c>
      <c r="AZ59" s="82">
        <f>'3 - Podlahy'!F37</f>
        <v>0</v>
      </c>
      <c r="BA59" s="82">
        <f>'3 - Podlahy'!F38</f>
        <v>0</v>
      </c>
      <c r="BB59" s="82">
        <f>'3 - Podlahy'!F39</f>
        <v>0</v>
      </c>
      <c r="BC59" s="82">
        <f>'3 - Podlahy'!F40</f>
        <v>0</v>
      </c>
      <c r="BD59" s="84">
        <f>'3 - Podlahy'!F41</f>
        <v>0</v>
      </c>
      <c r="BT59" s="25" t="s">
        <v>83</v>
      </c>
      <c r="BV59" s="25" t="s">
        <v>71</v>
      </c>
      <c r="BW59" s="25" t="s">
        <v>88</v>
      </c>
      <c r="BX59" s="25" t="s">
        <v>80</v>
      </c>
      <c r="CL59" s="25" t="s">
        <v>3</v>
      </c>
    </row>
    <row r="60" spans="1:90" s="3" customFormat="1" ht="16.5" customHeight="1">
      <c r="A60" s="85" t="s">
        <v>81</v>
      </c>
      <c r="B60" s="45"/>
      <c r="C60" s="9"/>
      <c r="D60" s="9"/>
      <c r="E60" s="9"/>
      <c r="F60" s="270" t="s">
        <v>89</v>
      </c>
      <c r="G60" s="270"/>
      <c r="H60" s="270"/>
      <c r="I60" s="270"/>
      <c r="J60" s="270"/>
      <c r="K60" s="9"/>
      <c r="L60" s="270" t="s">
        <v>90</v>
      </c>
      <c r="M60" s="270"/>
      <c r="N60" s="270"/>
      <c r="O60" s="270"/>
      <c r="P60" s="270"/>
      <c r="Q60" s="270"/>
      <c r="R60" s="270"/>
      <c r="S60" s="270"/>
      <c r="T60" s="270"/>
      <c r="U60" s="270"/>
      <c r="V60" s="270"/>
      <c r="W60" s="270"/>
      <c r="X60" s="270"/>
      <c r="Y60" s="270"/>
      <c r="Z60" s="270"/>
      <c r="AA60" s="270"/>
      <c r="AB60" s="270"/>
      <c r="AC60" s="270"/>
      <c r="AD60" s="270"/>
      <c r="AE60" s="270"/>
      <c r="AF60" s="270"/>
      <c r="AG60" s="271">
        <f>'4 - Nátěr plechové střechy'!J34</f>
        <v>0</v>
      </c>
      <c r="AH60" s="272"/>
      <c r="AI60" s="272"/>
      <c r="AJ60" s="272"/>
      <c r="AK60" s="272"/>
      <c r="AL60" s="272"/>
      <c r="AM60" s="272"/>
      <c r="AN60" s="271">
        <f t="shared" si="0"/>
        <v>0</v>
      </c>
      <c r="AO60" s="272"/>
      <c r="AP60" s="272"/>
      <c r="AQ60" s="80" t="s">
        <v>79</v>
      </c>
      <c r="AR60" s="45"/>
      <c r="AS60" s="81">
        <v>0</v>
      </c>
      <c r="AT60" s="82">
        <f t="shared" si="1"/>
        <v>0</v>
      </c>
      <c r="AU60" s="83">
        <f>'4 - Nátěr plechové střechy'!P94</f>
        <v>0</v>
      </c>
      <c r="AV60" s="82">
        <f>'4 - Nátěr plechové střechy'!J37</f>
        <v>0</v>
      </c>
      <c r="AW60" s="82">
        <f>'4 - Nátěr plechové střechy'!J38</f>
        <v>0</v>
      </c>
      <c r="AX60" s="82">
        <f>'4 - Nátěr plechové střechy'!J39</f>
        <v>0</v>
      </c>
      <c r="AY60" s="82">
        <f>'4 - Nátěr plechové střechy'!J40</f>
        <v>0</v>
      </c>
      <c r="AZ60" s="82">
        <f>'4 - Nátěr plechové střechy'!F37</f>
        <v>0</v>
      </c>
      <c r="BA60" s="82">
        <f>'4 - Nátěr plechové střechy'!F38</f>
        <v>0</v>
      </c>
      <c r="BB60" s="82">
        <f>'4 - Nátěr plechové střechy'!F39</f>
        <v>0</v>
      </c>
      <c r="BC60" s="82">
        <f>'4 - Nátěr plechové střechy'!F40</f>
        <v>0</v>
      </c>
      <c r="BD60" s="84">
        <f>'4 - Nátěr plechové střechy'!F41</f>
        <v>0</v>
      </c>
      <c r="BT60" s="25" t="s">
        <v>83</v>
      </c>
      <c r="BV60" s="25" t="s">
        <v>71</v>
      </c>
      <c r="BW60" s="25" t="s">
        <v>91</v>
      </c>
      <c r="BX60" s="25" t="s">
        <v>80</v>
      </c>
      <c r="CL60" s="25" t="s">
        <v>3</v>
      </c>
    </row>
    <row r="61" spans="1:90" s="3" customFormat="1" ht="16.5" customHeight="1">
      <c r="A61" s="85" t="s">
        <v>81</v>
      </c>
      <c r="B61" s="45"/>
      <c r="C61" s="9"/>
      <c r="D61" s="9"/>
      <c r="E61" s="9"/>
      <c r="F61" s="270" t="s">
        <v>92</v>
      </c>
      <c r="G61" s="270"/>
      <c r="H61" s="270"/>
      <c r="I61" s="270"/>
      <c r="J61" s="270"/>
      <c r="K61" s="9"/>
      <c r="L61" s="270" t="s">
        <v>93</v>
      </c>
      <c r="M61" s="270"/>
      <c r="N61" s="270"/>
      <c r="O61" s="270"/>
      <c r="P61" s="270"/>
      <c r="Q61" s="270"/>
      <c r="R61" s="270"/>
      <c r="S61" s="270"/>
      <c r="T61" s="270"/>
      <c r="U61" s="270"/>
      <c r="V61" s="270"/>
      <c r="W61" s="270"/>
      <c r="X61" s="270"/>
      <c r="Y61" s="270"/>
      <c r="Z61" s="270"/>
      <c r="AA61" s="270"/>
      <c r="AB61" s="270"/>
      <c r="AC61" s="270"/>
      <c r="AD61" s="270"/>
      <c r="AE61" s="270"/>
      <c r="AF61" s="270"/>
      <c r="AG61" s="271">
        <f>'5 - Spojovací krček'!J34</f>
        <v>0</v>
      </c>
      <c r="AH61" s="272"/>
      <c r="AI61" s="272"/>
      <c r="AJ61" s="272"/>
      <c r="AK61" s="272"/>
      <c r="AL61" s="272"/>
      <c r="AM61" s="272"/>
      <c r="AN61" s="271">
        <f t="shared" si="0"/>
        <v>0</v>
      </c>
      <c r="AO61" s="272"/>
      <c r="AP61" s="272"/>
      <c r="AQ61" s="80" t="s">
        <v>79</v>
      </c>
      <c r="AR61" s="45"/>
      <c r="AS61" s="81">
        <v>0</v>
      </c>
      <c r="AT61" s="82">
        <f t="shared" si="1"/>
        <v>0</v>
      </c>
      <c r="AU61" s="83">
        <f>'5 - Spojovací krček'!P110</f>
        <v>0</v>
      </c>
      <c r="AV61" s="82">
        <f>'5 - Spojovací krček'!J37</f>
        <v>0</v>
      </c>
      <c r="AW61" s="82">
        <f>'5 - Spojovací krček'!J38</f>
        <v>0</v>
      </c>
      <c r="AX61" s="82">
        <f>'5 - Spojovací krček'!J39</f>
        <v>0</v>
      </c>
      <c r="AY61" s="82">
        <f>'5 - Spojovací krček'!J40</f>
        <v>0</v>
      </c>
      <c r="AZ61" s="82">
        <f>'5 - Spojovací krček'!F37</f>
        <v>0</v>
      </c>
      <c r="BA61" s="82">
        <f>'5 - Spojovací krček'!F38</f>
        <v>0</v>
      </c>
      <c r="BB61" s="82">
        <f>'5 - Spojovací krček'!F39</f>
        <v>0</v>
      </c>
      <c r="BC61" s="82">
        <f>'5 - Spojovací krček'!F40</f>
        <v>0</v>
      </c>
      <c r="BD61" s="84">
        <f>'5 - Spojovací krček'!F41</f>
        <v>0</v>
      </c>
      <c r="BT61" s="25" t="s">
        <v>83</v>
      </c>
      <c r="BV61" s="25" t="s">
        <v>71</v>
      </c>
      <c r="BW61" s="25" t="s">
        <v>94</v>
      </c>
      <c r="BX61" s="25" t="s">
        <v>80</v>
      </c>
      <c r="CL61" s="25" t="s">
        <v>3</v>
      </c>
    </row>
    <row r="62" spans="1:90" s="3" customFormat="1" ht="16.5" customHeight="1">
      <c r="A62" s="85" t="s">
        <v>81</v>
      </c>
      <c r="B62" s="45"/>
      <c r="C62" s="9"/>
      <c r="D62" s="9"/>
      <c r="E62" s="9"/>
      <c r="F62" s="270" t="s">
        <v>95</v>
      </c>
      <c r="G62" s="270"/>
      <c r="H62" s="270"/>
      <c r="I62" s="270"/>
      <c r="J62" s="270"/>
      <c r="K62" s="9"/>
      <c r="L62" s="270" t="s">
        <v>96</v>
      </c>
      <c r="M62" s="270"/>
      <c r="N62" s="270"/>
      <c r="O62" s="270"/>
      <c r="P62" s="270"/>
      <c r="Q62" s="270"/>
      <c r="R62" s="270"/>
      <c r="S62" s="270"/>
      <c r="T62" s="270"/>
      <c r="U62" s="270"/>
      <c r="V62" s="270"/>
      <c r="W62" s="270"/>
      <c r="X62" s="270"/>
      <c r="Y62" s="270"/>
      <c r="Z62" s="270"/>
      <c r="AA62" s="270"/>
      <c r="AB62" s="270"/>
      <c r="AC62" s="270"/>
      <c r="AD62" s="270"/>
      <c r="AE62" s="270"/>
      <c r="AF62" s="270"/>
      <c r="AG62" s="271">
        <f>'6 - Vyčištění budov'!J34</f>
        <v>0</v>
      </c>
      <c r="AH62" s="272"/>
      <c r="AI62" s="272"/>
      <c r="AJ62" s="272"/>
      <c r="AK62" s="272"/>
      <c r="AL62" s="272"/>
      <c r="AM62" s="272"/>
      <c r="AN62" s="271">
        <f t="shared" si="0"/>
        <v>0</v>
      </c>
      <c r="AO62" s="272"/>
      <c r="AP62" s="272"/>
      <c r="AQ62" s="80" t="s">
        <v>79</v>
      </c>
      <c r="AR62" s="45"/>
      <c r="AS62" s="81">
        <v>0</v>
      </c>
      <c r="AT62" s="82">
        <f t="shared" si="1"/>
        <v>0</v>
      </c>
      <c r="AU62" s="83">
        <f>'6 - Vyčištění budov'!P93</f>
        <v>0</v>
      </c>
      <c r="AV62" s="82">
        <f>'6 - Vyčištění budov'!J37</f>
        <v>0</v>
      </c>
      <c r="AW62" s="82">
        <f>'6 - Vyčištění budov'!J38</f>
        <v>0</v>
      </c>
      <c r="AX62" s="82">
        <f>'6 - Vyčištění budov'!J39</f>
        <v>0</v>
      </c>
      <c r="AY62" s="82">
        <f>'6 - Vyčištění budov'!J40</f>
        <v>0</v>
      </c>
      <c r="AZ62" s="82">
        <f>'6 - Vyčištění budov'!F37</f>
        <v>0</v>
      </c>
      <c r="BA62" s="82">
        <f>'6 - Vyčištění budov'!F38</f>
        <v>0</v>
      </c>
      <c r="BB62" s="82">
        <f>'6 - Vyčištění budov'!F39</f>
        <v>0</v>
      </c>
      <c r="BC62" s="82">
        <f>'6 - Vyčištění budov'!F40</f>
        <v>0</v>
      </c>
      <c r="BD62" s="84">
        <f>'6 - Vyčištění budov'!F41</f>
        <v>0</v>
      </c>
      <c r="BT62" s="25" t="s">
        <v>83</v>
      </c>
      <c r="BV62" s="25" t="s">
        <v>71</v>
      </c>
      <c r="BW62" s="25" t="s">
        <v>97</v>
      </c>
      <c r="BX62" s="25" t="s">
        <v>80</v>
      </c>
      <c r="CL62" s="25" t="s">
        <v>3</v>
      </c>
    </row>
    <row r="63" spans="2:90" s="3" customFormat="1" ht="16.5" customHeight="1">
      <c r="B63" s="45"/>
      <c r="C63" s="9"/>
      <c r="D63" s="9"/>
      <c r="E63" s="270" t="s">
        <v>77</v>
      </c>
      <c r="F63" s="270"/>
      <c r="G63" s="270"/>
      <c r="H63" s="270"/>
      <c r="I63" s="270"/>
      <c r="J63" s="9"/>
      <c r="K63" s="270" t="s">
        <v>98</v>
      </c>
      <c r="L63" s="270"/>
      <c r="M63" s="270"/>
      <c r="N63" s="270"/>
      <c r="O63" s="270"/>
      <c r="P63" s="270"/>
      <c r="Q63" s="270"/>
      <c r="R63" s="270"/>
      <c r="S63" s="270"/>
      <c r="T63" s="270"/>
      <c r="U63" s="270"/>
      <c r="V63" s="270"/>
      <c r="W63" s="270"/>
      <c r="X63" s="270"/>
      <c r="Y63" s="270"/>
      <c r="Z63" s="270"/>
      <c r="AA63" s="270"/>
      <c r="AB63" s="270"/>
      <c r="AC63" s="270"/>
      <c r="AD63" s="270"/>
      <c r="AE63" s="270"/>
      <c r="AF63" s="270"/>
      <c r="AG63" s="273">
        <f>ROUND(SUM(AG64:AG70),2)</f>
        <v>0</v>
      </c>
      <c r="AH63" s="272"/>
      <c r="AI63" s="272"/>
      <c r="AJ63" s="272"/>
      <c r="AK63" s="272"/>
      <c r="AL63" s="272"/>
      <c r="AM63" s="272"/>
      <c r="AN63" s="271">
        <f t="shared" si="0"/>
        <v>0</v>
      </c>
      <c r="AO63" s="272"/>
      <c r="AP63" s="272"/>
      <c r="AQ63" s="80" t="s">
        <v>79</v>
      </c>
      <c r="AR63" s="45"/>
      <c r="AS63" s="81">
        <f>ROUND(SUM(AS64:AS70),2)</f>
        <v>0</v>
      </c>
      <c r="AT63" s="82">
        <f t="shared" si="1"/>
        <v>0</v>
      </c>
      <c r="AU63" s="83">
        <f>ROUND(SUM(AU64:AU70),5)</f>
        <v>0</v>
      </c>
      <c r="AV63" s="82">
        <f>ROUND(AZ63*L29,2)</f>
        <v>0</v>
      </c>
      <c r="AW63" s="82">
        <f>ROUND(BA63*L30,2)</f>
        <v>0</v>
      </c>
      <c r="AX63" s="82">
        <f>ROUND(BB63*L29,2)</f>
        <v>0</v>
      </c>
      <c r="AY63" s="82">
        <f>ROUND(BC63*L30,2)</f>
        <v>0</v>
      </c>
      <c r="AZ63" s="82">
        <f>ROUND(SUM(AZ64:AZ70),2)</f>
        <v>0</v>
      </c>
      <c r="BA63" s="82">
        <f>ROUND(SUM(BA64:BA70),2)</f>
        <v>0</v>
      </c>
      <c r="BB63" s="82">
        <f>ROUND(SUM(BB64:BB70),2)</f>
        <v>0</v>
      </c>
      <c r="BC63" s="82">
        <f>ROUND(SUM(BC64:BC70),2)</f>
        <v>0</v>
      </c>
      <c r="BD63" s="84">
        <f>ROUND(SUM(BD64:BD70),2)</f>
        <v>0</v>
      </c>
      <c r="BS63" s="25" t="s">
        <v>68</v>
      </c>
      <c r="BT63" s="25" t="s">
        <v>77</v>
      </c>
      <c r="BU63" s="25" t="s">
        <v>70</v>
      </c>
      <c r="BV63" s="25" t="s">
        <v>71</v>
      </c>
      <c r="BW63" s="25" t="s">
        <v>99</v>
      </c>
      <c r="BX63" s="25" t="s">
        <v>76</v>
      </c>
      <c r="CL63" s="25" t="s">
        <v>3</v>
      </c>
    </row>
    <row r="64" spans="1:90" s="3" customFormat="1" ht="16.5" customHeight="1">
      <c r="A64" s="85" t="s">
        <v>81</v>
      </c>
      <c r="B64" s="45"/>
      <c r="C64" s="9"/>
      <c r="D64" s="9"/>
      <c r="E64" s="9"/>
      <c r="F64" s="270" t="s">
        <v>15</v>
      </c>
      <c r="G64" s="270"/>
      <c r="H64" s="270"/>
      <c r="I64" s="270"/>
      <c r="J64" s="270"/>
      <c r="K64" s="9"/>
      <c r="L64" s="270" t="s">
        <v>100</v>
      </c>
      <c r="M64" s="270"/>
      <c r="N64" s="270"/>
      <c r="O64" s="270"/>
      <c r="P64" s="270"/>
      <c r="Q64" s="270"/>
      <c r="R64" s="270"/>
      <c r="S64" s="270"/>
      <c r="T64" s="270"/>
      <c r="U64" s="270"/>
      <c r="V64" s="270"/>
      <c r="W64" s="270"/>
      <c r="X64" s="270"/>
      <c r="Y64" s="270"/>
      <c r="Z64" s="270"/>
      <c r="AA64" s="270"/>
      <c r="AB64" s="270"/>
      <c r="AC64" s="270"/>
      <c r="AD64" s="270"/>
      <c r="AE64" s="270"/>
      <c r="AF64" s="270"/>
      <c r="AG64" s="271">
        <f>'1 - Nábytek'!J34</f>
        <v>0</v>
      </c>
      <c r="AH64" s="272"/>
      <c r="AI64" s="272"/>
      <c r="AJ64" s="272"/>
      <c r="AK64" s="272"/>
      <c r="AL64" s="272"/>
      <c r="AM64" s="272"/>
      <c r="AN64" s="271">
        <f t="shared" si="0"/>
        <v>0</v>
      </c>
      <c r="AO64" s="272"/>
      <c r="AP64" s="272"/>
      <c r="AQ64" s="80" t="s">
        <v>79</v>
      </c>
      <c r="AR64" s="45"/>
      <c r="AS64" s="81">
        <v>0</v>
      </c>
      <c r="AT64" s="82">
        <f t="shared" si="1"/>
        <v>0</v>
      </c>
      <c r="AU64" s="83">
        <f>'1 - Nábytek'!P95</f>
        <v>0</v>
      </c>
      <c r="AV64" s="82">
        <f>'1 - Nábytek'!J37</f>
        <v>0</v>
      </c>
      <c r="AW64" s="82">
        <f>'1 - Nábytek'!J38</f>
        <v>0</v>
      </c>
      <c r="AX64" s="82">
        <f>'1 - Nábytek'!J39</f>
        <v>0</v>
      </c>
      <c r="AY64" s="82">
        <f>'1 - Nábytek'!J40</f>
        <v>0</v>
      </c>
      <c r="AZ64" s="82">
        <f>'1 - Nábytek'!F37</f>
        <v>0</v>
      </c>
      <c r="BA64" s="82">
        <f>'1 - Nábytek'!F38</f>
        <v>0</v>
      </c>
      <c r="BB64" s="82">
        <f>'1 - Nábytek'!F39</f>
        <v>0</v>
      </c>
      <c r="BC64" s="82">
        <f>'1 - Nábytek'!F40</f>
        <v>0</v>
      </c>
      <c r="BD64" s="84">
        <f>'1 - Nábytek'!F41</f>
        <v>0</v>
      </c>
      <c r="BT64" s="25" t="s">
        <v>83</v>
      </c>
      <c r="BV64" s="25" t="s">
        <v>71</v>
      </c>
      <c r="BW64" s="25" t="s">
        <v>101</v>
      </c>
      <c r="BX64" s="25" t="s">
        <v>99</v>
      </c>
      <c r="CL64" s="25" t="s">
        <v>3</v>
      </c>
    </row>
    <row r="65" spans="1:90" s="3" customFormat="1" ht="16.5" customHeight="1">
      <c r="A65" s="85" t="s">
        <v>81</v>
      </c>
      <c r="B65" s="45"/>
      <c r="C65" s="9"/>
      <c r="D65" s="9"/>
      <c r="E65" s="9"/>
      <c r="F65" s="270" t="s">
        <v>77</v>
      </c>
      <c r="G65" s="270"/>
      <c r="H65" s="270"/>
      <c r="I65" s="270"/>
      <c r="J65" s="270"/>
      <c r="K65" s="9"/>
      <c r="L65" s="270" t="s">
        <v>85</v>
      </c>
      <c r="M65" s="270"/>
      <c r="N65" s="270"/>
      <c r="O65" s="270"/>
      <c r="P65" s="270"/>
      <c r="Q65" s="270"/>
      <c r="R65" s="270"/>
      <c r="S65" s="270"/>
      <c r="T65" s="270"/>
      <c r="U65" s="270"/>
      <c r="V65" s="270"/>
      <c r="W65" s="270"/>
      <c r="X65" s="270"/>
      <c r="Y65" s="270"/>
      <c r="Z65" s="270"/>
      <c r="AA65" s="270"/>
      <c r="AB65" s="270"/>
      <c r="AC65" s="270"/>
      <c r="AD65" s="270"/>
      <c r="AE65" s="270"/>
      <c r="AF65" s="270"/>
      <c r="AG65" s="271">
        <f>'2 - Malby_01'!J34</f>
        <v>0</v>
      </c>
      <c r="AH65" s="272"/>
      <c r="AI65" s="272"/>
      <c r="AJ65" s="272"/>
      <c r="AK65" s="272"/>
      <c r="AL65" s="272"/>
      <c r="AM65" s="272"/>
      <c r="AN65" s="271">
        <f t="shared" si="0"/>
        <v>0</v>
      </c>
      <c r="AO65" s="272"/>
      <c r="AP65" s="272"/>
      <c r="AQ65" s="80" t="s">
        <v>79</v>
      </c>
      <c r="AR65" s="45"/>
      <c r="AS65" s="81">
        <v>0</v>
      </c>
      <c r="AT65" s="82">
        <f t="shared" si="1"/>
        <v>0</v>
      </c>
      <c r="AU65" s="83">
        <f>'2 - Malby_01'!P96</f>
        <v>0</v>
      </c>
      <c r="AV65" s="82">
        <f>'2 - Malby_01'!J37</f>
        <v>0</v>
      </c>
      <c r="AW65" s="82">
        <f>'2 - Malby_01'!J38</f>
        <v>0</v>
      </c>
      <c r="AX65" s="82">
        <f>'2 - Malby_01'!J39</f>
        <v>0</v>
      </c>
      <c r="AY65" s="82">
        <f>'2 - Malby_01'!J40</f>
        <v>0</v>
      </c>
      <c r="AZ65" s="82">
        <f>'2 - Malby_01'!F37</f>
        <v>0</v>
      </c>
      <c r="BA65" s="82">
        <f>'2 - Malby_01'!F38</f>
        <v>0</v>
      </c>
      <c r="BB65" s="82">
        <f>'2 - Malby_01'!F39</f>
        <v>0</v>
      </c>
      <c r="BC65" s="82">
        <f>'2 - Malby_01'!F40</f>
        <v>0</v>
      </c>
      <c r="BD65" s="84">
        <f>'2 - Malby_01'!F41</f>
        <v>0</v>
      </c>
      <c r="BT65" s="25" t="s">
        <v>83</v>
      </c>
      <c r="BV65" s="25" t="s">
        <v>71</v>
      </c>
      <c r="BW65" s="25" t="s">
        <v>102</v>
      </c>
      <c r="BX65" s="25" t="s">
        <v>99</v>
      </c>
      <c r="CL65" s="25" t="s">
        <v>3</v>
      </c>
    </row>
    <row r="66" spans="1:90" s="3" customFormat="1" ht="16.5" customHeight="1">
      <c r="A66" s="85" t="s">
        <v>81</v>
      </c>
      <c r="B66" s="45"/>
      <c r="C66" s="9"/>
      <c r="D66" s="9"/>
      <c r="E66" s="9"/>
      <c r="F66" s="270" t="s">
        <v>83</v>
      </c>
      <c r="G66" s="270"/>
      <c r="H66" s="270"/>
      <c r="I66" s="270"/>
      <c r="J66" s="270"/>
      <c r="K66" s="9"/>
      <c r="L66" s="270" t="s">
        <v>103</v>
      </c>
      <c r="M66" s="270"/>
      <c r="N66" s="270"/>
      <c r="O66" s="270"/>
      <c r="P66" s="270"/>
      <c r="Q66" s="270"/>
      <c r="R66" s="270"/>
      <c r="S66" s="270"/>
      <c r="T66" s="270"/>
      <c r="U66" s="270"/>
      <c r="V66" s="270"/>
      <c r="W66" s="270"/>
      <c r="X66" s="270"/>
      <c r="Y66" s="270"/>
      <c r="Z66" s="270"/>
      <c r="AA66" s="270"/>
      <c r="AB66" s="270"/>
      <c r="AC66" s="270"/>
      <c r="AD66" s="270"/>
      <c r="AE66" s="270"/>
      <c r="AF66" s="270"/>
      <c r="AG66" s="271">
        <f>'3 - Nátěry radiátorů'!J34</f>
        <v>0</v>
      </c>
      <c r="AH66" s="272"/>
      <c r="AI66" s="272"/>
      <c r="AJ66" s="272"/>
      <c r="AK66" s="272"/>
      <c r="AL66" s="272"/>
      <c r="AM66" s="272"/>
      <c r="AN66" s="271">
        <f t="shared" si="0"/>
        <v>0</v>
      </c>
      <c r="AO66" s="272"/>
      <c r="AP66" s="272"/>
      <c r="AQ66" s="80" t="s">
        <v>79</v>
      </c>
      <c r="AR66" s="45"/>
      <c r="AS66" s="81">
        <v>0</v>
      </c>
      <c r="AT66" s="82">
        <f t="shared" si="1"/>
        <v>0</v>
      </c>
      <c r="AU66" s="83">
        <f>'3 - Nátěry radiátorů'!P93</f>
        <v>0</v>
      </c>
      <c r="AV66" s="82">
        <f>'3 - Nátěry radiátorů'!J37</f>
        <v>0</v>
      </c>
      <c r="AW66" s="82">
        <f>'3 - Nátěry radiátorů'!J38</f>
        <v>0</v>
      </c>
      <c r="AX66" s="82">
        <f>'3 - Nátěry radiátorů'!J39</f>
        <v>0</v>
      </c>
      <c r="AY66" s="82">
        <f>'3 - Nátěry radiátorů'!J40</f>
        <v>0</v>
      </c>
      <c r="AZ66" s="82">
        <f>'3 - Nátěry radiátorů'!F37</f>
        <v>0</v>
      </c>
      <c r="BA66" s="82">
        <f>'3 - Nátěry radiátorů'!F38</f>
        <v>0</v>
      </c>
      <c r="BB66" s="82">
        <f>'3 - Nátěry radiátorů'!F39</f>
        <v>0</v>
      </c>
      <c r="BC66" s="82">
        <f>'3 - Nátěry radiátorů'!F40</f>
        <v>0</v>
      </c>
      <c r="BD66" s="84">
        <f>'3 - Nátěry radiátorů'!F41</f>
        <v>0</v>
      </c>
      <c r="BT66" s="25" t="s">
        <v>83</v>
      </c>
      <c r="BV66" s="25" t="s">
        <v>71</v>
      </c>
      <c r="BW66" s="25" t="s">
        <v>104</v>
      </c>
      <c r="BX66" s="25" t="s">
        <v>99</v>
      </c>
      <c r="CL66" s="25" t="s">
        <v>3</v>
      </c>
    </row>
    <row r="67" spans="1:90" s="3" customFormat="1" ht="16.5" customHeight="1">
      <c r="A67" s="85" t="s">
        <v>81</v>
      </c>
      <c r="B67" s="45"/>
      <c r="C67" s="9"/>
      <c r="D67" s="9"/>
      <c r="E67" s="9"/>
      <c r="F67" s="270" t="s">
        <v>89</v>
      </c>
      <c r="G67" s="270"/>
      <c r="H67" s="270"/>
      <c r="I67" s="270"/>
      <c r="J67" s="270"/>
      <c r="K67" s="9"/>
      <c r="L67" s="270" t="s">
        <v>105</v>
      </c>
      <c r="M67" s="270"/>
      <c r="N67" s="270"/>
      <c r="O67" s="270"/>
      <c r="P67" s="270"/>
      <c r="Q67" s="270"/>
      <c r="R67" s="270"/>
      <c r="S67" s="270"/>
      <c r="T67" s="270"/>
      <c r="U67" s="270"/>
      <c r="V67" s="270"/>
      <c r="W67" s="270"/>
      <c r="X67" s="270"/>
      <c r="Y67" s="270"/>
      <c r="Z67" s="270"/>
      <c r="AA67" s="270"/>
      <c r="AB67" s="270"/>
      <c r="AC67" s="270"/>
      <c r="AD67" s="270"/>
      <c r="AE67" s="270"/>
      <c r="AF67" s="270"/>
      <c r="AG67" s="271">
        <f>'4 - Podlahové krytiny'!J34</f>
        <v>0</v>
      </c>
      <c r="AH67" s="272"/>
      <c r="AI67" s="272"/>
      <c r="AJ67" s="272"/>
      <c r="AK67" s="272"/>
      <c r="AL67" s="272"/>
      <c r="AM67" s="272"/>
      <c r="AN67" s="271">
        <f t="shared" si="0"/>
        <v>0</v>
      </c>
      <c r="AO67" s="272"/>
      <c r="AP67" s="272"/>
      <c r="AQ67" s="80" t="s">
        <v>79</v>
      </c>
      <c r="AR67" s="45"/>
      <c r="AS67" s="81">
        <v>0</v>
      </c>
      <c r="AT67" s="82">
        <f t="shared" si="1"/>
        <v>0</v>
      </c>
      <c r="AU67" s="83">
        <f>'4 - Podlahové krytiny'!P95</f>
        <v>0</v>
      </c>
      <c r="AV67" s="82">
        <f>'4 - Podlahové krytiny'!J37</f>
        <v>0</v>
      </c>
      <c r="AW67" s="82">
        <f>'4 - Podlahové krytiny'!J38</f>
        <v>0</v>
      </c>
      <c r="AX67" s="82">
        <f>'4 - Podlahové krytiny'!J39</f>
        <v>0</v>
      </c>
      <c r="AY67" s="82">
        <f>'4 - Podlahové krytiny'!J40</f>
        <v>0</v>
      </c>
      <c r="AZ67" s="82">
        <f>'4 - Podlahové krytiny'!F37</f>
        <v>0</v>
      </c>
      <c r="BA67" s="82">
        <f>'4 - Podlahové krytiny'!F38</f>
        <v>0</v>
      </c>
      <c r="BB67" s="82">
        <f>'4 - Podlahové krytiny'!F39</f>
        <v>0</v>
      </c>
      <c r="BC67" s="82">
        <f>'4 - Podlahové krytiny'!F40</f>
        <v>0</v>
      </c>
      <c r="BD67" s="84">
        <f>'4 - Podlahové krytiny'!F41</f>
        <v>0</v>
      </c>
      <c r="BT67" s="25" t="s">
        <v>83</v>
      </c>
      <c r="BV67" s="25" t="s">
        <v>71</v>
      </c>
      <c r="BW67" s="25" t="s">
        <v>106</v>
      </c>
      <c r="BX67" s="25" t="s">
        <v>99</v>
      </c>
      <c r="CL67" s="25" t="s">
        <v>3</v>
      </c>
    </row>
    <row r="68" spans="1:90" s="3" customFormat="1" ht="16.5" customHeight="1">
      <c r="A68" s="85" t="s">
        <v>81</v>
      </c>
      <c r="B68" s="45"/>
      <c r="C68" s="9"/>
      <c r="D68" s="9"/>
      <c r="E68" s="9"/>
      <c r="F68" s="270" t="s">
        <v>92</v>
      </c>
      <c r="G68" s="270"/>
      <c r="H68" s="270"/>
      <c r="I68" s="270"/>
      <c r="J68" s="270"/>
      <c r="K68" s="9"/>
      <c r="L68" s="270" t="s">
        <v>107</v>
      </c>
      <c r="M68" s="270"/>
      <c r="N68" s="270"/>
      <c r="O68" s="270"/>
      <c r="P68" s="270"/>
      <c r="Q68" s="270"/>
      <c r="R68" s="270"/>
      <c r="S68" s="270"/>
      <c r="T68" s="270"/>
      <c r="U68" s="270"/>
      <c r="V68" s="270"/>
      <c r="W68" s="270"/>
      <c r="X68" s="270"/>
      <c r="Y68" s="270"/>
      <c r="Z68" s="270"/>
      <c r="AA68" s="270"/>
      <c r="AB68" s="270"/>
      <c r="AC68" s="270"/>
      <c r="AD68" s="270"/>
      <c r="AE68" s="270"/>
      <c r="AF68" s="270"/>
      <c r="AG68" s="271">
        <f>'5 - Vnitřní dveře'!J34</f>
        <v>0</v>
      </c>
      <c r="AH68" s="272"/>
      <c r="AI68" s="272"/>
      <c r="AJ68" s="272"/>
      <c r="AK68" s="272"/>
      <c r="AL68" s="272"/>
      <c r="AM68" s="272"/>
      <c r="AN68" s="271">
        <f t="shared" si="0"/>
        <v>0</v>
      </c>
      <c r="AO68" s="272"/>
      <c r="AP68" s="272"/>
      <c r="AQ68" s="80" t="s">
        <v>79</v>
      </c>
      <c r="AR68" s="45"/>
      <c r="AS68" s="81">
        <v>0</v>
      </c>
      <c r="AT68" s="82">
        <f t="shared" si="1"/>
        <v>0</v>
      </c>
      <c r="AU68" s="83">
        <f>'5 - Vnitřní dveře'!P97</f>
        <v>0</v>
      </c>
      <c r="AV68" s="82">
        <f>'5 - Vnitřní dveře'!J37</f>
        <v>0</v>
      </c>
      <c r="AW68" s="82">
        <f>'5 - Vnitřní dveře'!J38</f>
        <v>0</v>
      </c>
      <c r="AX68" s="82">
        <f>'5 - Vnitřní dveře'!J39</f>
        <v>0</v>
      </c>
      <c r="AY68" s="82">
        <f>'5 - Vnitřní dveře'!J40</f>
        <v>0</v>
      </c>
      <c r="AZ68" s="82">
        <f>'5 - Vnitřní dveře'!F37</f>
        <v>0</v>
      </c>
      <c r="BA68" s="82">
        <f>'5 - Vnitřní dveře'!F38</f>
        <v>0</v>
      </c>
      <c r="BB68" s="82">
        <f>'5 - Vnitřní dveře'!F39</f>
        <v>0</v>
      </c>
      <c r="BC68" s="82">
        <f>'5 - Vnitřní dveře'!F40</f>
        <v>0</v>
      </c>
      <c r="BD68" s="84">
        <f>'5 - Vnitřní dveře'!F41</f>
        <v>0</v>
      </c>
      <c r="BT68" s="25" t="s">
        <v>83</v>
      </c>
      <c r="BV68" s="25" t="s">
        <v>71</v>
      </c>
      <c r="BW68" s="25" t="s">
        <v>108</v>
      </c>
      <c r="BX68" s="25" t="s">
        <v>99</v>
      </c>
      <c r="CL68" s="25" t="s">
        <v>3</v>
      </c>
    </row>
    <row r="69" spans="1:90" s="3" customFormat="1" ht="16.5" customHeight="1">
      <c r="A69" s="85" t="s">
        <v>81</v>
      </c>
      <c r="B69" s="45"/>
      <c r="C69" s="9"/>
      <c r="D69" s="9"/>
      <c r="E69" s="9"/>
      <c r="F69" s="270" t="s">
        <v>95</v>
      </c>
      <c r="G69" s="270"/>
      <c r="H69" s="270"/>
      <c r="I69" s="270"/>
      <c r="J69" s="270"/>
      <c r="K69" s="9"/>
      <c r="L69" s="270" t="s">
        <v>96</v>
      </c>
      <c r="M69" s="270"/>
      <c r="N69" s="270"/>
      <c r="O69" s="270"/>
      <c r="P69" s="270"/>
      <c r="Q69" s="270"/>
      <c r="R69" s="270"/>
      <c r="S69" s="270"/>
      <c r="T69" s="270"/>
      <c r="U69" s="270"/>
      <c r="V69" s="270"/>
      <c r="W69" s="270"/>
      <c r="X69" s="270"/>
      <c r="Y69" s="270"/>
      <c r="Z69" s="270"/>
      <c r="AA69" s="270"/>
      <c r="AB69" s="270"/>
      <c r="AC69" s="270"/>
      <c r="AD69" s="270"/>
      <c r="AE69" s="270"/>
      <c r="AF69" s="270"/>
      <c r="AG69" s="271">
        <f>'6 - Vyčištění budov_01'!J34</f>
        <v>0</v>
      </c>
      <c r="AH69" s="272"/>
      <c r="AI69" s="272"/>
      <c r="AJ69" s="272"/>
      <c r="AK69" s="272"/>
      <c r="AL69" s="272"/>
      <c r="AM69" s="272"/>
      <c r="AN69" s="271">
        <f t="shared" si="0"/>
        <v>0</v>
      </c>
      <c r="AO69" s="272"/>
      <c r="AP69" s="272"/>
      <c r="AQ69" s="80" t="s">
        <v>79</v>
      </c>
      <c r="AR69" s="45"/>
      <c r="AS69" s="81">
        <v>0</v>
      </c>
      <c r="AT69" s="82">
        <f t="shared" si="1"/>
        <v>0</v>
      </c>
      <c r="AU69" s="83">
        <f>'6 - Vyčištění budov_01'!P93</f>
        <v>0</v>
      </c>
      <c r="AV69" s="82">
        <f>'6 - Vyčištění budov_01'!J37</f>
        <v>0</v>
      </c>
      <c r="AW69" s="82">
        <f>'6 - Vyčištění budov_01'!J38</f>
        <v>0</v>
      </c>
      <c r="AX69" s="82">
        <f>'6 - Vyčištění budov_01'!J39</f>
        <v>0</v>
      </c>
      <c r="AY69" s="82">
        <f>'6 - Vyčištění budov_01'!J40</f>
        <v>0</v>
      </c>
      <c r="AZ69" s="82">
        <f>'6 - Vyčištění budov_01'!F37</f>
        <v>0</v>
      </c>
      <c r="BA69" s="82">
        <f>'6 - Vyčištění budov_01'!F38</f>
        <v>0</v>
      </c>
      <c r="BB69" s="82">
        <f>'6 - Vyčištění budov_01'!F39</f>
        <v>0</v>
      </c>
      <c r="BC69" s="82">
        <f>'6 - Vyčištění budov_01'!F40</f>
        <v>0</v>
      </c>
      <c r="BD69" s="84">
        <f>'6 - Vyčištění budov_01'!F41</f>
        <v>0</v>
      </c>
      <c r="BT69" s="25" t="s">
        <v>83</v>
      </c>
      <c r="BV69" s="25" t="s">
        <v>71</v>
      </c>
      <c r="BW69" s="25" t="s">
        <v>109</v>
      </c>
      <c r="BX69" s="25" t="s">
        <v>99</v>
      </c>
      <c r="CL69" s="25" t="s">
        <v>3</v>
      </c>
    </row>
    <row r="70" spans="1:90" s="3" customFormat="1" ht="16.5" customHeight="1">
      <c r="A70" s="85" t="s">
        <v>81</v>
      </c>
      <c r="B70" s="45"/>
      <c r="C70" s="9"/>
      <c r="D70" s="9"/>
      <c r="E70" s="9"/>
      <c r="F70" s="270" t="s">
        <v>110</v>
      </c>
      <c r="G70" s="270"/>
      <c r="H70" s="270"/>
      <c r="I70" s="270"/>
      <c r="J70" s="270"/>
      <c r="K70" s="9"/>
      <c r="L70" s="270" t="s">
        <v>111</v>
      </c>
      <c r="M70" s="270"/>
      <c r="N70" s="270"/>
      <c r="O70" s="270"/>
      <c r="P70" s="270"/>
      <c r="Q70" s="270"/>
      <c r="R70" s="270"/>
      <c r="S70" s="270"/>
      <c r="T70" s="270"/>
      <c r="U70" s="270"/>
      <c r="V70" s="270"/>
      <c r="W70" s="270"/>
      <c r="X70" s="270"/>
      <c r="Y70" s="270"/>
      <c r="Z70" s="270"/>
      <c r="AA70" s="270"/>
      <c r="AB70" s="270"/>
      <c r="AC70" s="270"/>
      <c r="AD70" s="270"/>
      <c r="AE70" s="270"/>
      <c r="AF70" s="270"/>
      <c r="AG70" s="271">
        <f>'7 - Změna užívání pokoje ...'!J34</f>
        <v>0</v>
      </c>
      <c r="AH70" s="272"/>
      <c r="AI70" s="272"/>
      <c r="AJ70" s="272"/>
      <c r="AK70" s="272"/>
      <c r="AL70" s="272"/>
      <c r="AM70" s="272"/>
      <c r="AN70" s="271">
        <f t="shared" si="0"/>
        <v>0</v>
      </c>
      <c r="AO70" s="272"/>
      <c r="AP70" s="272"/>
      <c r="AQ70" s="80" t="s">
        <v>79</v>
      </c>
      <c r="AR70" s="45"/>
      <c r="AS70" s="81">
        <v>0</v>
      </c>
      <c r="AT70" s="82">
        <f t="shared" si="1"/>
        <v>0</v>
      </c>
      <c r="AU70" s="83">
        <f>'7 - Změna užívání pokoje ...'!P98</f>
        <v>0</v>
      </c>
      <c r="AV70" s="82">
        <f>'7 - Změna užívání pokoje ...'!J37</f>
        <v>0</v>
      </c>
      <c r="AW70" s="82">
        <f>'7 - Změna užívání pokoje ...'!J38</f>
        <v>0</v>
      </c>
      <c r="AX70" s="82">
        <f>'7 - Změna užívání pokoje ...'!J39</f>
        <v>0</v>
      </c>
      <c r="AY70" s="82">
        <f>'7 - Změna užívání pokoje ...'!J40</f>
        <v>0</v>
      </c>
      <c r="AZ70" s="82">
        <f>'7 - Změna užívání pokoje ...'!F37</f>
        <v>0</v>
      </c>
      <c r="BA70" s="82">
        <f>'7 - Změna užívání pokoje ...'!F38</f>
        <v>0</v>
      </c>
      <c r="BB70" s="82">
        <f>'7 - Změna užívání pokoje ...'!F39</f>
        <v>0</v>
      </c>
      <c r="BC70" s="82">
        <f>'7 - Změna užívání pokoje ...'!F40</f>
        <v>0</v>
      </c>
      <c r="BD70" s="84">
        <f>'7 - Změna užívání pokoje ...'!F41</f>
        <v>0</v>
      </c>
      <c r="BT70" s="25" t="s">
        <v>83</v>
      </c>
      <c r="BV70" s="25" t="s">
        <v>71</v>
      </c>
      <c r="BW70" s="25" t="s">
        <v>112</v>
      </c>
      <c r="BX70" s="25" t="s">
        <v>99</v>
      </c>
      <c r="CL70" s="25" t="s">
        <v>3</v>
      </c>
    </row>
    <row r="71" spans="2:90" s="3" customFormat="1" ht="16.5" customHeight="1">
      <c r="B71" s="45"/>
      <c r="C71" s="9"/>
      <c r="D71" s="9"/>
      <c r="E71" s="270" t="s">
        <v>83</v>
      </c>
      <c r="F71" s="270"/>
      <c r="G71" s="270"/>
      <c r="H71" s="270"/>
      <c r="I71" s="270"/>
      <c r="J71" s="9"/>
      <c r="K71" s="270" t="s">
        <v>113</v>
      </c>
      <c r="L71" s="270"/>
      <c r="M71" s="270"/>
      <c r="N71" s="270"/>
      <c r="O71" s="270"/>
      <c r="P71" s="270"/>
      <c r="Q71" s="270"/>
      <c r="R71" s="270"/>
      <c r="S71" s="270"/>
      <c r="T71" s="270"/>
      <c r="U71" s="270"/>
      <c r="V71" s="270"/>
      <c r="W71" s="270"/>
      <c r="X71" s="270"/>
      <c r="Y71" s="270"/>
      <c r="Z71" s="270"/>
      <c r="AA71" s="270"/>
      <c r="AB71" s="270"/>
      <c r="AC71" s="270"/>
      <c r="AD71" s="270"/>
      <c r="AE71" s="270"/>
      <c r="AF71" s="270"/>
      <c r="AG71" s="273">
        <f>ROUND(AG72+AG75,2)</f>
        <v>0</v>
      </c>
      <c r="AH71" s="272"/>
      <c r="AI71" s="272"/>
      <c r="AJ71" s="272"/>
      <c r="AK71" s="272"/>
      <c r="AL71" s="272"/>
      <c r="AM71" s="272"/>
      <c r="AN71" s="271">
        <f t="shared" si="0"/>
        <v>0</v>
      </c>
      <c r="AO71" s="272"/>
      <c r="AP71" s="272"/>
      <c r="AQ71" s="80" t="s">
        <v>79</v>
      </c>
      <c r="AR71" s="45"/>
      <c r="AS71" s="81">
        <f>ROUND(AS72+AS75,2)</f>
        <v>0</v>
      </c>
      <c r="AT71" s="82">
        <f t="shared" si="1"/>
        <v>0</v>
      </c>
      <c r="AU71" s="83">
        <f>ROUND(AU72+AU75,5)</f>
        <v>0</v>
      </c>
      <c r="AV71" s="82">
        <f>ROUND(AZ71*L29,2)</f>
        <v>0</v>
      </c>
      <c r="AW71" s="82">
        <f>ROUND(BA71*L30,2)</f>
        <v>0</v>
      </c>
      <c r="AX71" s="82">
        <f>ROUND(BB71*L29,2)</f>
        <v>0</v>
      </c>
      <c r="AY71" s="82">
        <f>ROUND(BC71*L30,2)</f>
        <v>0</v>
      </c>
      <c r="AZ71" s="82">
        <f>ROUND(AZ72+AZ75,2)</f>
        <v>0</v>
      </c>
      <c r="BA71" s="82">
        <f>ROUND(BA72+BA75,2)</f>
        <v>0</v>
      </c>
      <c r="BB71" s="82">
        <f>ROUND(BB72+BB75,2)</f>
        <v>0</v>
      </c>
      <c r="BC71" s="82">
        <f>ROUND(BC72+BC75,2)</f>
        <v>0</v>
      </c>
      <c r="BD71" s="84">
        <f>ROUND(BD72+BD75,2)</f>
        <v>0</v>
      </c>
      <c r="BS71" s="25" t="s">
        <v>68</v>
      </c>
      <c r="BT71" s="25" t="s">
        <v>77</v>
      </c>
      <c r="BU71" s="25" t="s">
        <v>70</v>
      </c>
      <c r="BV71" s="25" t="s">
        <v>71</v>
      </c>
      <c r="BW71" s="25" t="s">
        <v>114</v>
      </c>
      <c r="BX71" s="25" t="s">
        <v>76</v>
      </c>
      <c r="CL71" s="25" t="s">
        <v>3</v>
      </c>
    </row>
    <row r="72" spans="2:90" s="3" customFormat="1" ht="16.5" customHeight="1">
      <c r="B72" s="45"/>
      <c r="C72" s="9"/>
      <c r="D72" s="9"/>
      <c r="E72" s="9"/>
      <c r="F72" s="270" t="s">
        <v>15</v>
      </c>
      <c r="G72" s="270"/>
      <c r="H72" s="270"/>
      <c r="I72" s="270"/>
      <c r="J72" s="270"/>
      <c r="K72" s="9"/>
      <c r="L72" s="270" t="s">
        <v>115</v>
      </c>
      <c r="M72" s="270"/>
      <c r="N72" s="270"/>
      <c r="O72" s="270"/>
      <c r="P72" s="270"/>
      <c r="Q72" s="270"/>
      <c r="R72" s="270"/>
      <c r="S72" s="270"/>
      <c r="T72" s="270"/>
      <c r="U72" s="270"/>
      <c r="V72" s="270"/>
      <c r="W72" s="270"/>
      <c r="X72" s="270"/>
      <c r="Y72" s="270"/>
      <c r="Z72" s="270"/>
      <c r="AA72" s="270"/>
      <c r="AB72" s="270"/>
      <c r="AC72" s="270"/>
      <c r="AD72" s="270"/>
      <c r="AE72" s="270"/>
      <c r="AF72" s="270"/>
      <c r="AG72" s="273">
        <f>ROUND(SUM(AG73:AG74),2)</f>
        <v>0</v>
      </c>
      <c r="AH72" s="272"/>
      <c r="AI72" s="272"/>
      <c r="AJ72" s="272"/>
      <c r="AK72" s="272"/>
      <c r="AL72" s="272"/>
      <c r="AM72" s="272"/>
      <c r="AN72" s="271">
        <f t="shared" si="0"/>
        <v>0</v>
      </c>
      <c r="AO72" s="272"/>
      <c r="AP72" s="272"/>
      <c r="AQ72" s="80" t="s">
        <v>79</v>
      </c>
      <c r="AR72" s="45"/>
      <c r="AS72" s="81">
        <f>ROUND(SUM(AS73:AS74),2)</f>
        <v>0</v>
      </c>
      <c r="AT72" s="82">
        <f t="shared" si="1"/>
        <v>0</v>
      </c>
      <c r="AU72" s="83">
        <f>ROUND(SUM(AU73:AU74),5)</f>
        <v>0</v>
      </c>
      <c r="AV72" s="82">
        <f>ROUND(AZ72*L29,2)</f>
        <v>0</v>
      </c>
      <c r="AW72" s="82">
        <f>ROUND(BA72*L30,2)</f>
        <v>0</v>
      </c>
      <c r="AX72" s="82">
        <f>ROUND(BB72*L29,2)</f>
        <v>0</v>
      </c>
      <c r="AY72" s="82">
        <f>ROUND(BC72*L30,2)</f>
        <v>0</v>
      </c>
      <c r="AZ72" s="82">
        <f>ROUND(SUM(AZ73:AZ74),2)</f>
        <v>0</v>
      </c>
      <c r="BA72" s="82">
        <f>ROUND(SUM(BA73:BA74),2)</f>
        <v>0</v>
      </c>
      <c r="BB72" s="82">
        <f>ROUND(SUM(BB73:BB74),2)</f>
        <v>0</v>
      </c>
      <c r="BC72" s="82">
        <f>ROUND(SUM(BC73:BC74),2)</f>
        <v>0</v>
      </c>
      <c r="BD72" s="84">
        <f>ROUND(SUM(BD73:BD74),2)</f>
        <v>0</v>
      </c>
      <c r="BS72" s="25" t="s">
        <v>68</v>
      </c>
      <c r="BT72" s="25" t="s">
        <v>83</v>
      </c>
      <c r="BU72" s="25" t="s">
        <v>70</v>
      </c>
      <c r="BV72" s="25" t="s">
        <v>71</v>
      </c>
      <c r="BW72" s="25" t="s">
        <v>116</v>
      </c>
      <c r="BX72" s="25" t="s">
        <v>114</v>
      </c>
      <c r="CL72" s="25" t="s">
        <v>3</v>
      </c>
    </row>
    <row r="73" spans="1:90" s="3" customFormat="1" ht="16.5" customHeight="1">
      <c r="A73" s="85" t="s">
        <v>81</v>
      </c>
      <c r="B73" s="45"/>
      <c r="C73" s="9"/>
      <c r="D73" s="9"/>
      <c r="E73" s="9"/>
      <c r="F73" s="9"/>
      <c r="G73" s="270" t="s">
        <v>117</v>
      </c>
      <c r="H73" s="270"/>
      <c r="I73" s="270"/>
      <c r="J73" s="270"/>
      <c r="K73" s="270"/>
      <c r="L73" s="9"/>
      <c r="M73" s="270" t="s">
        <v>118</v>
      </c>
      <c r="N73" s="270"/>
      <c r="O73" s="270"/>
      <c r="P73" s="270"/>
      <c r="Q73" s="270"/>
      <c r="R73" s="270"/>
      <c r="S73" s="270"/>
      <c r="T73" s="270"/>
      <c r="U73" s="270"/>
      <c r="V73" s="270"/>
      <c r="W73" s="270"/>
      <c r="X73" s="270"/>
      <c r="Y73" s="270"/>
      <c r="Z73" s="270"/>
      <c r="AA73" s="270"/>
      <c r="AB73" s="270"/>
      <c r="AC73" s="270"/>
      <c r="AD73" s="270"/>
      <c r="AE73" s="270"/>
      <c r="AF73" s="270"/>
      <c r="AG73" s="271">
        <f>'12 - Kolej - pokoje, učebny'!J34</f>
        <v>0</v>
      </c>
      <c r="AH73" s="272"/>
      <c r="AI73" s="272"/>
      <c r="AJ73" s="272"/>
      <c r="AK73" s="272"/>
      <c r="AL73" s="272"/>
      <c r="AM73" s="272"/>
      <c r="AN73" s="271">
        <f t="shared" si="0"/>
        <v>0</v>
      </c>
      <c r="AO73" s="272"/>
      <c r="AP73" s="272"/>
      <c r="AQ73" s="80" t="s">
        <v>79</v>
      </c>
      <c r="AR73" s="45"/>
      <c r="AS73" s="81">
        <v>0</v>
      </c>
      <c r="AT73" s="82">
        <f t="shared" si="1"/>
        <v>0</v>
      </c>
      <c r="AU73" s="83">
        <f>'12 - Kolej - pokoje, učebny'!P97</f>
        <v>0</v>
      </c>
      <c r="AV73" s="82">
        <f>'12 - Kolej - pokoje, učebny'!J37</f>
        <v>0</v>
      </c>
      <c r="AW73" s="82">
        <f>'12 - Kolej - pokoje, učebny'!J38</f>
        <v>0</v>
      </c>
      <c r="AX73" s="82">
        <f>'12 - Kolej - pokoje, učebny'!J39</f>
        <v>0</v>
      </c>
      <c r="AY73" s="82">
        <f>'12 - Kolej - pokoje, učebny'!J40</f>
        <v>0</v>
      </c>
      <c r="AZ73" s="82">
        <f>'12 - Kolej - pokoje, učebny'!F37</f>
        <v>0</v>
      </c>
      <c r="BA73" s="82">
        <f>'12 - Kolej - pokoje, učebny'!F38</f>
        <v>0</v>
      </c>
      <c r="BB73" s="82">
        <f>'12 - Kolej - pokoje, učebny'!F39</f>
        <v>0</v>
      </c>
      <c r="BC73" s="82">
        <f>'12 - Kolej - pokoje, učebny'!F40</f>
        <v>0</v>
      </c>
      <c r="BD73" s="84">
        <f>'12 - Kolej - pokoje, učebny'!F41</f>
        <v>0</v>
      </c>
      <c r="BT73" s="25" t="s">
        <v>89</v>
      </c>
      <c r="BV73" s="25" t="s">
        <v>71</v>
      </c>
      <c r="BW73" s="25" t="s">
        <v>119</v>
      </c>
      <c r="BX73" s="25" t="s">
        <v>116</v>
      </c>
      <c r="CL73" s="25" t="s">
        <v>3</v>
      </c>
    </row>
    <row r="74" spans="1:90" s="3" customFormat="1" ht="23.25" customHeight="1">
      <c r="A74" s="85" t="s">
        <v>81</v>
      </c>
      <c r="B74" s="45"/>
      <c r="C74" s="9"/>
      <c r="D74" s="9"/>
      <c r="E74" s="9"/>
      <c r="F74" s="9"/>
      <c r="G74" s="270" t="s">
        <v>83</v>
      </c>
      <c r="H74" s="270"/>
      <c r="I74" s="270"/>
      <c r="J74" s="270"/>
      <c r="K74" s="270"/>
      <c r="L74" s="9"/>
      <c r="M74" s="270" t="s">
        <v>120</v>
      </c>
      <c r="N74" s="270"/>
      <c r="O74" s="270"/>
      <c r="P74" s="270"/>
      <c r="Q74" s="270"/>
      <c r="R74" s="270"/>
      <c r="S74" s="270"/>
      <c r="T74" s="270"/>
      <c r="U74" s="270"/>
      <c r="V74" s="270"/>
      <c r="W74" s="270"/>
      <c r="X74" s="270"/>
      <c r="Y74" s="270"/>
      <c r="Z74" s="270"/>
      <c r="AA74" s="270"/>
      <c r="AB74" s="270"/>
      <c r="AC74" s="270"/>
      <c r="AD74" s="270"/>
      <c r="AE74" s="270"/>
      <c r="AF74" s="270"/>
      <c r="AG74" s="271">
        <f>'3 - Koupelny s KK + přívo...'!J34</f>
        <v>0</v>
      </c>
      <c r="AH74" s="272"/>
      <c r="AI74" s="272"/>
      <c r="AJ74" s="272"/>
      <c r="AK74" s="272"/>
      <c r="AL74" s="272"/>
      <c r="AM74" s="272"/>
      <c r="AN74" s="271">
        <f t="shared" si="0"/>
        <v>0</v>
      </c>
      <c r="AO74" s="272"/>
      <c r="AP74" s="272"/>
      <c r="AQ74" s="80" t="s">
        <v>79</v>
      </c>
      <c r="AR74" s="45"/>
      <c r="AS74" s="81">
        <v>0</v>
      </c>
      <c r="AT74" s="82">
        <f t="shared" si="1"/>
        <v>0</v>
      </c>
      <c r="AU74" s="83">
        <f>'3 - Koupelny s KK + přívo...'!P97</f>
        <v>0</v>
      </c>
      <c r="AV74" s="82">
        <f>'3 - Koupelny s KK + přívo...'!J37</f>
        <v>0</v>
      </c>
      <c r="AW74" s="82">
        <f>'3 - Koupelny s KK + přívo...'!J38</f>
        <v>0</v>
      </c>
      <c r="AX74" s="82">
        <f>'3 - Koupelny s KK + přívo...'!J39</f>
        <v>0</v>
      </c>
      <c r="AY74" s="82">
        <f>'3 - Koupelny s KK + přívo...'!J40</f>
        <v>0</v>
      </c>
      <c r="AZ74" s="82">
        <f>'3 - Koupelny s KK + přívo...'!F37</f>
        <v>0</v>
      </c>
      <c r="BA74" s="82">
        <f>'3 - Koupelny s KK + přívo...'!F38</f>
        <v>0</v>
      </c>
      <c r="BB74" s="82">
        <f>'3 - Koupelny s KK + přívo...'!F39</f>
        <v>0</v>
      </c>
      <c r="BC74" s="82">
        <f>'3 - Koupelny s KK + přívo...'!F40</f>
        <v>0</v>
      </c>
      <c r="BD74" s="84">
        <f>'3 - Koupelny s KK + přívo...'!F41</f>
        <v>0</v>
      </c>
      <c r="BT74" s="25" t="s">
        <v>89</v>
      </c>
      <c r="BV74" s="25" t="s">
        <v>71</v>
      </c>
      <c r="BW74" s="25" t="s">
        <v>121</v>
      </c>
      <c r="BX74" s="25" t="s">
        <v>116</v>
      </c>
      <c r="CL74" s="25" t="s">
        <v>3</v>
      </c>
    </row>
    <row r="75" spans="2:90" s="3" customFormat="1" ht="16.5" customHeight="1">
      <c r="B75" s="45"/>
      <c r="C75" s="9"/>
      <c r="D75" s="9"/>
      <c r="E75" s="9"/>
      <c r="F75" s="270" t="s">
        <v>77</v>
      </c>
      <c r="G75" s="270"/>
      <c r="H75" s="270"/>
      <c r="I75" s="270"/>
      <c r="J75" s="270"/>
      <c r="K75" s="9"/>
      <c r="L75" s="270" t="s">
        <v>122</v>
      </c>
      <c r="M75" s="270"/>
      <c r="N75" s="270"/>
      <c r="O75" s="270"/>
      <c r="P75" s="270"/>
      <c r="Q75" s="270"/>
      <c r="R75" s="270"/>
      <c r="S75" s="270"/>
      <c r="T75" s="270"/>
      <c r="U75" s="270"/>
      <c r="V75" s="270"/>
      <c r="W75" s="270"/>
      <c r="X75" s="270"/>
      <c r="Y75" s="270"/>
      <c r="Z75" s="270"/>
      <c r="AA75" s="270"/>
      <c r="AB75" s="270"/>
      <c r="AC75" s="270"/>
      <c r="AD75" s="270"/>
      <c r="AE75" s="270"/>
      <c r="AF75" s="270"/>
      <c r="AG75" s="273">
        <f>ROUND(SUM(AG76:AG77),2)</f>
        <v>0</v>
      </c>
      <c r="AH75" s="272"/>
      <c r="AI75" s="272"/>
      <c r="AJ75" s="272"/>
      <c r="AK75" s="272"/>
      <c r="AL75" s="272"/>
      <c r="AM75" s="272"/>
      <c r="AN75" s="271">
        <f t="shared" si="0"/>
        <v>0</v>
      </c>
      <c r="AO75" s="272"/>
      <c r="AP75" s="272"/>
      <c r="AQ75" s="80" t="s">
        <v>79</v>
      </c>
      <c r="AR75" s="45"/>
      <c r="AS75" s="81">
        <f>ROUND(SUM(AS76:AS77),2)</f>
        <v>0</v>
      </c>
      <c r="AT75" s="82">
        <f t="shared" si="1"/>
        <v>0</v>
      </c>
      <c r="AU75" s="83">
        <f>ROUND(SUM(AU76:AU77),5)</f>
        <v>0</v>
      </c>
      <c r="AV75" s="82">
        <f>ROUND(AZ75*L29,2)</f>
        <v>0</v>
      </c>
      <c r="AW75" s="82">
        <f>ROUND(BA75*L30,2)</f>
        <v>0</v>
      </c>
      <c r="AX75" s="82">
        <f>ROUND(BB75*L29,2)</f>
        <v>0</v>
      </c>
      <c r="AY75" s="82">
        <f>ROUND(BC75*L30,2)</f>
        <v>0</v>
      </c>
      <c r="AZ75" s="82">
        <f>ROUND(SUM(AZ76:AZ77),2)</f>
        <v>0</v>
      </c>
      <c r="BA75" s="82">
        <f>ROUND(SUM(BA76:BA77),2)</f>
        <v>0</v>
      </c>
      <c r="BB75" s="82">
        <f>ROUND(SUM(BB76:BB77),2)</f>
        <v>0</v>
      </c>
      <c r="BC75" s="82">
        <f>ROUND(SUM(BC76:BC77),2)</f>
        <v>0</v>
      </c>
      <c r="BD75" s="84">
        <f>ROUND(SUM(BD76:BD77),2)</f>
        <v>0</v>
      </c>
      <c r="BS75" s="25" t="s">
        <v>68</v>
      </c>
      <c r="BT75" s="25" t="s">
        <v>83</v>
      </c>
      <c r="BU75" s="25" t="s">
        <v>70</v>
      </c>
      <c r="BV75" s="25" t="s">
        <v>71</v>
      </c>
      <c r="BW75" s="25" t="s">
        <v>123</v>
      </c>
      <c r="BX75" s="25" t="s">
        <v>114</v>
      </c>
      <c r="CL75" s="25" t="s">
        <v>3</v>
      </c>
    </row>
    <row r="76" spans="1:90" s="3" customFormat="1" ht="16.5" customHeight="1">
      <c r="A76" s="85" t="s">
        <v>81</v>
      </c>
      <c r="B76" s="45"/>
      <c r="C76" s="9"/>
      <c r="D76" s="9"/>
      <c r="E76" s="9"/>
      <c r="F76" s="9"/>
      <c r="G76" s="270" t="s">
        <v>73</v>
      </c>
      <c r="H76" s="270"/>
      <c r="I76" s="270"/>
      <c r="J76" s="270"/>
      <c r="K76" s="270"/>
      <c r="L76" s="9"/>
      <c r="M76" s="270" t="s">
        <v>124</v>
      </c>
      <c r="N76" s="270"/>
      <c r="O76" s="270"/>
      <c r="P76" s="270"/>
      <c r="Q76" s="270"/>
      <c r="R76" s="270"/>
      <c r="S76" s="270"/>
      <c r="T76" s="270"/>
      <c r="U76" s="270"/>
      <c r="V76" s="270"/>
      <c r="W76" s="270"/>
      <c r="X76" s="270"/>
      <c r="Y76" s="270"/>
      <c r="Z76" s="270"/>
      <c r="AA76" s="270"/>
      <c r="AB76" s="270"/>
      <c r="AC76" s="270"/>
      <c r="AD76" s="270"/>
      <c r="AE76" s="270"/>
      <c r="AF76" s="270"/>
      <c r="AG76" s="271">
        <f>'11 - Kabeláž'!J34</f>
        <v>0</v>
      </c>
      <c r="AH76" s="272"/>
      <c r="AI76" s="272"/>
      <c r="AJ76" s="272"/>
      <c r="AK76" s="272"/>
      <c r="AL76" s="272"/>
      <c r="AM76" s="272"/>
      <c r="AN76" s="271">
        <f t="shared" si="0"/>
        <v>0</v>
      </c>
      <c r="AO76" s="272"/>
      <c r="AP76" s="272"/>
      <c r="AQ76" s="80" t="s">
        <v>79</v>
      </c>
      <c r="AR76" s="45"/>
      <c r="AS76" s="81">
        <v>0</v>
      </c>
      <c r="AT76" s="82">
        <f t="shared" si="1"/>
        <v>0</v>
      </c>
      <c r="AU76" s="83">
        <f>'11 - Kabeláž'!P96</f>
        <v>0</v>
      </c>
      <c r="AV76" s="82">
        <f>'11 - Kabeláž'!J37</f>
        <v>0</v>
      </c>
      <c r="AW76" s="82">
        <f>'11 - Kabeláž'!J38</f>
        <v>0</v>
      </c>
      <c r="AX76" s="82">
        <f>'11 - Kabeláž'!J39</f>
        <v>0</v>
      </c>
      <c r="AY76" s="82">
        <f>'11 - Kabeláž'!J40</f>
        <v>0</v>
      </c>
      <c r="AZ76" s="82">
        <f>'11 - Kabeláž'!F37</f>
        <v>0</v>
      </c>
      <c r="BA76" s="82">
        <f>'11 - Kabeláž'!F38</f>
        <v>0</v>
      </c>
      <c r="BB76" s="82">
        <f>'11 - Kabeláž'!F39</f>
        <v>0</v>
      </c>
      <c r="BC76" s="82">
        <f>'11 - Kabeláž'!F40</f>
        <v>0</v>
      </c>
      <c r="BD76" s="84">
        <f>'11 - Kabeláž'!F41</f>
        <v>0</v>
      </c>
      <c r="BT76" s="25" t="s">
        <v>89</v>
      </c>
      <c r="BV76" s="25" t="s">
        <v>71</v>
      </c>
      <c r="BW76" s="25" t="s">
        <v>125</v>
      </c>
      <c r="BX76" s="25" t="s">
        <v>123</v>
      </c>
      <c r="CL76" s="25" t="s">
        <v>3</v>
      </c>
    </row>
    <row r="77" spans="1:90" s="3" customFormat="1" ht="16.5" customHeight="1">
      <c r="A77" s="85" t="s">
        <v>81</v>
      </c>
      <c r="B77" s="45"/>
      <c r="C77" s="9"/>
      <c r="D77" s="9"/>
      <c r="E77" s="9"/>
      <c r="F77" s="9"/>
      <c r="G77" s="270" t="s">
        <v>89</v>
      </c>
      <c r="H77" s="270"/>
      <c r="I77" s="270"/>
      <c r="J77" s="270"/>
      <c r="K77" s="270"/>
      <c r="L77" s="9"/>
      <c r="M77" s="270" t="s">
        <v>126</v>
      </c>
      <c r="N77" s="270"/>
      <c r="O77" s="270"/>
      <c r="P77" s="270"/>
      <c r="Q77" s="270"/>
      <c r="R77" s="270"/>
      <c r="S77" s="270"/>
      <c r="T77" s="270"/>
      <c r="U77" s="270"/>
      <c r="V77" s="270"/>
      <c r="W77" s="270"/>
      <c r="X77" s="270"/>
      <c r="Y77" s="270"/>
      <c r="Z77" s="270"/>
      <c r="AA77" s="270"/>
      <c r="AB77" s="270"/>
      <c r="AC77" s="270"/>
      <c r="AD77" s="270"/>
      <c r="AE77" s="270"/>
      <c r="AF77" s="270"/>
      <c r="AG77" s="271">
        <f>'4 - EPS + ERO - Koncové p...'!J34</f>
        <v>0</v>
      </c>
      <c r="AH77" s="272"/>
      <c r="AI77" s="272"/>
      <c r="AJ77" s="272"/>
      <c r="AK77" s="272"/>
      <c r="AL77" s="272"/>
      <c r="AM77" s="272"/>
      <c r="AN77" s="271">
        <f t="shared" si="0"/>
        <v>0</v>
      </c>
      <c r="AO77" s="272"/>
      <c r="AP77" s="272"/>
      <c r="AQ77" s="80" t="s">
        <v>79</v>
      </c>
      <c r="AR77" s="45"/>
      <c r="AS77" s="81">
        <v>0</v>
      </c>
      <c r="AT77" s="82">
        <f t="shared" si="1"/>
        <v>0</v>
      </c>
      <c r="AU77" s="83">
        <f>'4 - EPS + ERO - Koncové p...'!P96</f>
        <v>0</v>
      </c>
      <c r="AV77" s="82">
        <f>'4 - EPS + ERO - Koncové p...'!J37</f>
        <v>0</v>
      </c>
      <c r="AW77" s="82">
        <f>'4 - EPS + ERO - Koncové p...'!J38</f>
        <v>0</v>
      </c>
      <c r="AX77" s="82">
        <f>'4 - EPS + ERO - Koncové p...'!J39</f>
        <v>0</v>
      </c>
      <c r="AY77" s="82">
        <f>'4 - EPS + ERO - Koncové p...'!J40</f>
        <v>0</v>
      </c>
      <c r="AZ77" s="82">
        <f>'4 - EPS + ERO - Koncové p...'!F37</f>
        <v>0</v>
      </c>
      <c r="BA77" s="82">
        <f>'4 - EPS + ERO - Koncové p...'!F38</f>
        <v>0</v>
      </c>
      <c r="BB77" s="82">
        <f>'4 - EPS + ERO - Koncové p...'!F39</f>
        <v>0</v>
      </c>
      <c r="BC77" s="82">
        <f>'4 - EPS + ERO - Koncové p...'!F40</f>
        <v>0</v>
      </c>
      <c r="BD77" s="84">
        <f>'4 - EPS + ERO - Koncové p...'!F41</f>
        <v>0</v>
      </c>
      <c r="BT77" s="25" t="s">
        <v>89</v>
      </c>
      <c r="BV77" s="25" t="s">
        <v>71</v>
      </c>
      <c r="BW77" s="25" t="s">
        <v>127</v>
      </c>
      <c r="BX77" s="25" t="s">
        <v>123</v>
      </c>
      <c r="CL77" s="25" t="s">
        <v>3</v>
      </c>
    </row>
    <row r="78" spans="1:90" s="3" customFormat="1" ht="16.5" customHeight="1">
      <c r="A78" s="85" t="s">
        <v>81</v>
      </c>
      <c r="B78" s="45"/>
      <c r="C78" s="9"/>
      <c r="D78" s="9"/>
      <c r="E78" s="270" t="s">
        <v>128</v>
      </c>
      <c r="F78" s="270"/>
      <c r="G78" s="270"/>
      <c r="H78" s="270"/>
      <c r="I78" s="270"/>
      <c r="J78" s="9"/>
      <c r="K78" s="270" t="s">
        <v>129</v>
      </c>
      <c r="L78" s="270"/>
      <c r="M78" s="270"/>
      <c r="N78" s="270"/>
      <c r="O78" s="270"/>
      <c r="P78" s="270"/>
      <c r="Q78" s="270"/>
      <c r="R78" s="270"/>
      <c r="S78" s="270"/>
      <c r="T78" s="270"/>
      <c r="U78" s="270"/>
      <c r="V78" s="270"/>
      <c r="W78" s="270"/>
      <c r="X78" s="270"/>
      <c r="Y78" s="270"/>
      <c r="Z78" s="270"/>
      <c r="AA78" s="270"/>
      <c r="AB78" s="270"/>
      <c r="AC78" s="270"/>
      <c r="AD78" s="270"/>
      <c r="AE78" s="270"/>
      <c r="AF78" s="270"/>
      <c r="AG78" s="271">
        <f>'VRN - Ostatní a vedlejší ...'!J32</f>
        <v>0</v>
      </c>
      <c r="AH78" s="272"/>
      <c r="AI78" s="272"/>
      <c r="AJ78" s="272"/>
      <c r="AK78" s="272"/>
      <c r="AL78" s="272"/>
      <c r="AM78" s="272"/>
      <c r="AN78" s="271">
        <f t="shared" si="0"/>
        <v>0</v>
      </c>
      <c r="AO78" s="272"/>
      <c r="AP78" s="272"/>
      <c r="AQ78" s="80" t="s">
        <v>79</v>
      </c>
      <c r="AR78" s="45"/>
      <c r="AS78" s="86">
        <v>0</v>
      </c>
      <c r="AT78" s="87">
        <f t="shared" si="1"/>
        <v>0</v>
      </c>
      <c r="AU78" s="88">
        <f>'VRN - Ostatní a vedlejší ...'!P86</f>
        <v>0</v>
      </c>
      <c r="AV78" s="87">
        <f>'VRN - Ostatní a vedlejší ...'!J35</f>
        <v>0</v>
      </c>
      <c r="AW78" s="87">
        <f>'VRN - Ostatní a vedlejší ...'!J36</f>
        <v>0</v>
      </c>
      <c r="AX78" s="87">
        <f>'VRN - Ostatní a vedlejší ...'!J37</f>
        <v>0</v>
      </c>
      <c r="AY78" s="87">
        <f>'VRN - Ostatní a vedlejší ...'!J38</f>
        <v>0</v>
      </c>
      <c r="AZ78" s="87">
        <f>'VRN - Ostatní a vedlejší ...'!F35</f>
        <v>0</v>
      </c>
      <c r="BA78" s="87">
        <f>'VRN - Ostatní a vedlejší ...'!F36</f>
        <v>0</v>
      </c>
      <c r="BB78" s="87">
        <f>'VRN - Ostatní a vedlejší ...'!F37</f>
        <v>0</v>
      </c>
      <c r="BC78" s="87">
        <f>'VRN - Ostatní a vedlejší ...'!F38</f>
        <v>0</v>
      </c>
      <c r="BD78" s="89">
        <f>'VRN - Ostatní a vedlejší ...'!F39</f>
        <v>0</v>
      </c>
      <c r="BT78" s="25" t="s">
        <v>77</v>
      </c>
      <c r="BV78" s="25" t="s">
        <v>71</v>
      </c>
      <c r="BW78" s="25" t="s">
        <v>130</v>
      </c>
      <c r="BX78" s="25" t="s">
        <v>76</v>
      </c>
      <c r="CL78" s="25" t="s">
        <v>3</v>
      </c>
    </row>
    <row r="79" spans="2:44" s="1" customFormat="1" ht="30" customHeight="1">
      <c r="B79" s="32"/>
      <c r="AR79" s="32"/>
    </row>
    <row r="80" spans="2:44" s="1" customFormat="1" ht="6.95" customHeight="1">
      <c r="B80" s="41"/>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32"/>
    </row>
  </sheetData>
  <mergeCells count="134">
    <mergeCell ref="L60:AF60"/>
    <mergeCell ref="F61:J61"/>
    <mergeCell ref="L61:AF61"/>
    <mergeCell ref="F62:J62"/>
    <mergeCell ref="L62:AF62"/>
    <mergeCell ref="L45:AO45"/>
    <mergeCell ref="C52:G52"/>
    <mergeCell ref="I52:AF52"/>
    <mergeCell ref="J55:AF55"/>
    <mergeCell ref="D55:H55"/>
    <mergeCell ref="K56:AF56"/>
    <mergeCell ref="E56:I56"/>
    <mergeCell ref="L57:AF57"/>
    <mergeCell ref="F57:J57"/>
    <mergeCell ref="AS49:AT51"/>
    <mergeCell ref="AM50:AP50"/>
    <mergeCell ref="AG52:AM52"/>
    <mergeCell ref="AN52:AP52"/>
    <mergeCell ref="AN55:AP55"/>
    <mergeCell ref="AG55:AM55"/>
    <mergeCell ref="AN56:AP56"/>
    <mergeCell ref="AG56:AM56"/>
    <mergeCell ref="AG57:AM57"/>
    <mergeCell ref="AN57:AP57"/>
    <mergeCell ref="AG54:AM54"/>
    <mergeCell ref="AN54:AP54"/>
    <mergeCell ref="L30:P30"/>
    <mergeCell ref="AK31:AO31"/>
    <mergeCell ref="L31:P31"/>
    <mergeCell ref="W31:AE31"/>
    <mergeCell ref="L32:P32"/>
    <mergeCell ref="W32:AE32"/>
    <mergeCell ref="AK32:AO32"/>
    <mergeCell ref="K63:AF63"/>
    <mergeCell ref="E63:I63"/>
    <mergeCell ref="AM47:AN47"/>
    <mergeCell ref="AM49:AP49"/>
    <mergeCell ref="AN58:AP58"/>
    <mergeCell ref="AG58:AM58"/>
    <mergeCell ref="AN59:AP59"/>
    <mergeCell ref="AG59:AM59"/>
    <mergeCell ref="AN60:AP60"/>
    <mergeCell ref="AG60:AM60"/>
    <mergeCell ref="AG63:AM63"/>
    <mergeCell ref="AN63:AP63"/>
    <mergeCell ref="L58:AF58"/>
    <mergeCell ref="F58:J58"/>
    <mergeCell ref="L59:AF59"/>
    <mergeCell ref="F59:J59"/>
    <mergeCell ref="F60:J60"/>
    <mergeCell ref="L33:P33"/>
    <mergeCell ref="W33:AE33"/>
    <mergeCell ref="AK33:AO33"/>
    <mergeCell ref="AK35:AO35"/>
    <mergeCell ref="X35:AB35"/>
    <mergeCell ref="AR2:BE2"/>
    <mergeCell ref="AN61:AP61"/>
    <mergeCell ref="AG61:AM61"/>
    <mergeCell ref="AG62:AM62"/>
    <mergeCell ref="AN62:AP62"/>
    <mergeCell ref="BE5:BE32"/>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AN64:AP64"/>
    <mergeCell ref="AG64:AM64"/>
    <mergeCell ref="AN65:AP65"/>
    <mergeCell ref="AG65:AM65"/>
    <mergeCell ref="AN66:AP66"/>
    <mergeCell ref="AG66:AM66"/>
    <mergeCell ref="AG67:AM67"/>
    <mergeCell ref="AN67:AP67"/>
    <mergeCell ref="AN68:AP68"/>
    <mergeCell ref="AG68:AM68"/>
    <mergeCell ref="AN69:AP69"/>
    <mergeCell ref="AG69:AM69"/>
    <mergeCell ref="AG70:AM70"/>
    <mergeCell ref="AN70:AP70"/>
    <mergeCell ref="AG71:AM71"/>
    <mergeCell ref="AN71:AP71"/>
    <mergeCell ref="AG72:AM72"/>
    <mergeCell ref="AN72:AP72"/>
    <mergeCell ref="AG73:AM73"/>
    <mergeCell ref="AN73:AP73"/>
    <mergeCell ref="AN74:AP74"/>
    <mergeCell ref="AG74:AM74"/>
    <mergeCell ref="AG75:AM75"/>
    <mergeCell ref="AN75:AP75"/>
    <mergeCell ref="AN76:AP76"/>
    <mergeCell ref="AG76:AM76"/>
    <mergeCell ref="AN77:AP77"/>
    <mergeCell ref="AG77:AM77"/>
    <mergeCell ref="AN78:AP78"/>
    <mergeCell ref="AG78:AM78"/>
    <mergeCell ref="F64:J64"/>
    <mergeCell ref="L64:AF64"/>
    <mergeCell ref="F65:J65"/>
    <mergeCell ref="L65:AF65"/>
    <mergeCell ref="F66:J66"/>
    <mergeCell ref="L66:AF66"/>
    <mergeCell ref="F67:J67"/>
    <mergeCell ref="L67:AF67"/>
    <mergeCell ref="L68:AF68"/>
    <mergeCell ref="F68:J68"/>
    <mergeCell ref="L69:AF69"/>
    <mergeCell ref="F69:J69"/>
    <mergeCell ref="F70:J70"/>
    <mergeCell ref="L70:AF70"/>
    <mergeCell ref="E71:I71"/>
    <mergeCell ref="K71:AF71"/>
    <mergeCell ref="L72:AF72"/>
    <mergeCell ref="F72:J72"/>
    <mergeCell ref="G73:K73"/>
    <mergeCell ref="M73:AF73"/>
    <mergeCell ref="G74:K74"/>
    <mergeCell ref="M74:AF74"/>
    <mergeCell ref="F75:J75"/>
    <mergeCell ref="L75:AF75"/>
    <mergeCell ref="G76:K76"/>
    <mergeCell ref="M76:AF76"/>
    <mergeCell ref="M77:AF77"/>
    <mergeCell ref="G77:K77"/>
    <mergeCell ref="K78:AF78"/>
    <mergeCell ref="E78:I78"/>
  </mergeCells>
  <hyperlinks>
    <hyperlink ref="A57" location="'1 - Protipožární podhled ...'!C2" display="/"/>
    <hyperlink ref="A58" location="'2 - Malby'!C2" display="/"/>
    <hyperlink ref="A59" location="'3 - Podlahy'!C2" display="/"/>
    <hyperlink ref="A60" location="'4 - Nátěr plechové střechy'!C2" display="/"/>
    <hyperlink ref="A61" location="'5 - Spojovací krček'!C2" display="/"/>
    <hyperlink ref="A62" location="'6 - Vyčištění budov'!C2" display="/"/>
    <hyperlink ref="A64" location="'1 - Nábytek'!C2" display="/"/>
    <hyperlink ref="A65" location="'2 - Malby_01'!C2" display="/"/>
    <hyperlink ref="A66" location="'3 - Nátěry radiátorů'!C2" display="/"/>
    <hyperlink ref="A67" location="'4 - Podlahové krytiny'!C2" display="/"/>
    <hyperlink ref="A68" location="'5 - Vnitřní dveře'!C2" display="/"/>
    <hyperlink ref="A69" location="'6 - Vyčištění budov_01'!C2" display="/"/>
    <hyperlink ref="A70" location="'7 - Změna užívání pokoje ...'!C2" display="/"/>
    <hyperlink ref="A73" location="'12 - Kolej - pokoje, učebny'!C2" display="/"/>
    <hyperlink ref="A74" location="'3 - Koupelny s KK + přívo...'!C2" display="/"/>
    <hyperlink ref="A76" location="'11 - Kabeláž'!C2" display="/"/>
    <hyperlink ref="A77" location="'4 - EPS + ERO - Koncové p...'!C2" display="/"/>
    <hyperlink ref="A78"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104</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966</v>
      </c>
      <c r="F11" s="315"/>
      <c r="G11" s="315"/>
      <c r="H11" s="315"/>
      <c r="L11" s="32"/>
    </row>
    <row r="12" spans="2:12" s="1" customFormat="1" ht="12" customHeight="1">
      <c r="B12" s="32"/>
      <c r="D12" s="27" t="s">
        <v>136</v>
      </c>
      <c r="L12" s="32"/>
    </row>
    <row r="13" spans="2:12" s="1" customFormat="1" ht="16.5" customHeight="1">
      <c r="B13" s="32"/>
      <c r="E13" s="309" t="s">
        <v>1067</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ROUND(J93,2)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ROUND((SUM(BE93:BE129)),2)</f>
        <v>0</v>
      </c>
      <c r="I37" s="93">
        <v>0.21</v>
      </c>
      <c r="J37" s="82">
        <f>ROUND(((SUM(BE93:BE129))*I37),2)</f>
        <v>0</v>
      </c>
      <c r="L37" s="32"/>
    </row>
    <row r="38" spans="2:12" s="1" customFormat="1" ht="14.45" customHeight="1">
      <c r="B38" s="32"/>
      <c r="E38" s="27" t="s">
        <v>41</v>
      </c>
      <c r="F38" s="82">
        <f>ROUND((SUM(BF93:BF129)),2)</f>
        <v>0</v>
      </c>
      <c r="I38" s="93">
        <v>0.15</v>
      </c>
      <c r="J38" s="82">
        <f>ROUND(((SUM(BF93:BF129))*I38),2)</f>
        <v>0</v>
      </c>
      <c r="L38" s="32"/>
    </row>
    <row r="39" spans="2:12" s="1" customFormat="1" ht="14.45" customHeight="1" hidden="1">
      <c r="B39" s="32"/>
      <c r="E39" s="27" t="s">
        <v>42</v>
      </c>
      <c r="F39" s="82">
        <f>ROUND((SUM(BG93:BG129)),2)</f>
        <v>0</v>
      </c>
      <c r="I39" s="93">
        <v>0.21</v>
      </c>
      <c r="J39" s="82">
        <f>0</f>
        <v>0</v>
      </c>
      <c r="L39" s="32"/>
    </row>
    <row r="40" spans="2:12" s="1" customFormat="1" ht="14.45" customHeight="1" hidden="1">
      <c r="B40" s="32"/>
      <c r="E40" s="27" t="s">
        <v>43</v>
      </c>
      <c r="F40" s="82">
        <f>ROUND((SUM(BH93:BH129)),2)</f>
        <v>0</v>
      </c>
      <c r="I40" s="93">
        <v>0.15</v>
      </c>
      <c r="J40" s="82">
        <f>0</f>
        <v>0</v>
      </c>
      <c r="L40" s="32"/>
    </row>
    <row r="41" spans="2:12" s="1" customFormat="1" ht="14.45" customHeight="1" hidden="1">
      <c r="B41" s="32"/>
      <c r="E41" s="27" t="s">
        <v>44</v>
      </c>
      <c r="F41" s="82">
        <f>ROUND((SUM(BI93:BI129)),2)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966</v>
      </c>
      <c r="F56" s="315"/>
      <c r="G56" s="315"/>
      <c r="H56" s="315"/>
      <c r="L56" s="32"/>
    </row>
    <row r="57" spans="2:12" s="1" customFormat="1" ht="12" customHeight="1">
      <c r="B57" s="32"/>
      <c r="C57" s="27" t="s">
        <v>136</v>
      </c>
      <c r="L57" s="32"/>
    </row>
    <row r="58" spans="2:12" s="1" customFormat="1" ht="16.5" customHeight="1">
      <c r="B58" s="32"/>
      <c r="E58" s="309" t="str">
        <f>E13</f>
        <v>3 - Nátěry radiátorů</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J93</f>
        <v>0</v>
      </c>
      <c r="L67" s="32"/>
      <c r="AU67" s="17" t="s">
        <v>141</v>
      </c>
    </row>
    <row r="68" spans="2:12" s="8" customFormat="1" ht="24.95" customHeight="1">
      <c r="B68" s="103"/>
      <c r="D68" s="104" t="s">
        <v>144</v>
      </c>
      <c r="E68" s="105"/>
      <c r="F68" s="105"/>
      <c r="G68" s="105"/>
      <c r="H68" s="105"/>
      <c r="I68" s="105"/>
      <c r="J68" s="106">
        <f>J94</f>
        <v>0</v>
      </c>
      <c r="L68" s="103"/>
    </row>
    <row r="69" spans="2:12" s="9" customFormat="1" ht="19.9" customHeight="1">
      <c r="B69" s="107"/>
      <c r="D69" s="108" t="s">
        <v>395</v>
      </c>
      <c r="E69" s="109"/>
      <c r="F69" s="109"/>
      <c r="G69" s="109"/>
      <c r="H69" s="109"/>
      <c r="I69" s="109"/>
      <c r="J69" s="110">
        <f>J95</f>
        <v>0</v>
      </c>
      <c r="L69" s="107"/>
    </row>
    <row r="70" spans="2:12" s="1" customFormat="1" ht="21.75" customHeight="1">
      <c r="B70" s="32"/>
      <c r="L70" s="32"/>
    </row>
    <row r="71" spans="2:12" s="1" customFormat="1" ht="6.95" customHeight="1">
      <c r="B71" s="41"/>
      <c r="C71" s="42"/>
      <c r="D71" s="42"/>
      <c r="E71" s="42"/>
      <c r="F71" s="42"/>
      <c r="G71" s="42"/>
      <c r="H71" s="42"/>
      <c r="I71" s="42"/>
      <c r="J71" s="42"/>
      <c r="K71" s="42"/>
      <c r="L71" s="32"/>
    </row>
    <row r="75" spans="2:12" s="1" customFormat="1" ht="6.95" customHeight="1">
      <c r="B75" s="43"/>
      <c r="C75" s="44"/>
      <c r="D75" s="44"/>
      <c r="E75" s="44"/>
      <c r="F75" s="44"/>
      <c r="G75" s="44"/>
      <c r="H75" s="44"/>
      <c r="I75" s="44"/>
      <c r="J75" s="44"/>
      <c r="K75" s="44"/>
      <c r="L75" s="32"/>
    </row>
    <row r="76" spans="2:12" s="1" customFormat="1" ht="24.95" customHeight="1">
      <c r="B76" s="32"/>
      <c r="C76" s="21" t="s">
        <v>146</v>
      </c>
      <c r="L76" s="32"/>
    </row>
    <row r="77" spans="2:12" s="1" customFormat="1" ht="6.95" customHeight="1">
      <c r="B77" s="32"/>
      <c r="L77" s="32"/>
    </row>
    <row r="78" spans="2:12" s="1" customFormat="1" ht="12" customHeight="1">
      <c r="B78" s="32"/>
      <c r="C78" s="27" t="s">
        <v>17</v>
      </c>
      <c r="L78" s="32"/>
    </row>
    <row r="79" spans="2:12" s="1" customFormat="1" ht="16.5" customHeight="1">
      <c r="B79" s="32"/>
      <c r="E79" s="313" t="str">
        <f>E7</f>
        <v>Pozemní (stavební) objekt Koleje Jarov</v>
      </c>
      <c r="F79" s="314"/>
      <c r="G79" s="314"/>
      <c r="H79" s="314"/>
      <c r="L79" s="32"/>
    </row>
    <row r="80" spans="2:12" ht="12" customHeight="1">
      <c r="B80" s="20"/>
      <c r="C80" s="27" t="s">
        <v>132</v>
      </c>
      <c r="L80" s="20"/>
    </row>
    <row r="81" spans="2:12" ht="16.5" customHeight="1">
      <c r="B81" s="20"/>
      <c r="E81" s="313" t="s">
        <v>133</v>
      </c>
      <c r="F81" s="282"/>
      <c r="G81" s="282"/>
      <c r="H81" s="282"/>
      <c r="L81" s="20"/>
    </row>
    <row r="82" spans="2:12" ht="12" customHeight="1">
      <c r="B82" s="20"/>
      <c r="C82" s="27" t="s">
        <v>134</v>
      </c>
      <c r="L82" s="20"/>
    </row>
    <row r="83" spans="2:12" s="1" customFormat="1" ht="16.5" customHeight="1">
      <c r="B83" s="32"/>
      <c r="E83" s="300" t="s">
        <v>966</v>
      </c>
      <c r="F83" s="315"/>
      <c r="G83" s="315"/>
      <c r="H83" s="315"/>
      <c r="L83" s="32"/>
    </row>
    <row r="84" spans="2:12" s="1" customFormat="1" ht="12" customHeight="1">
      <c r="B84" s="32"/>
      <c r="C84" s="27" t="s">
        <v>136</v>
      </c>
      <c r="L84" s="32"/>
    </row>
    <row r="85" spans="2:12" s="1" customFormat="1" ht="16.5" customHeight="1">
      <c r="B85" s="32"/>
      <c r="E85" s="309" t="str">
        <f>E13</f>
        <v>3 - Nátěry radiátorů</v>
      </c>
      <c r="F85" s="315"/>
      <c r="G85" s="315"/>
      <c r="H85" s="315"/>
      <c r="L85" s="32"/>
    </row>
    <row r="86" spans="2:12" s="1" customFormat="1" ht="6.95" customHeight="1">
      <c r="B86" s="32"/>
      <c r="L86" s="32"/>
    </row>
    <row r="87" spans="2:12" s="1" customFormat="1" ht="12" customHeight="1">
      <c r="B87" s="32"/>
      <c r="C87" s="27" t="s">
        <v>21</v>
      </c>
      <c r="F87" s="25" t="str">
        <f>F16</f>
        <v xml:space="preserve"> </v>
      </c>
      <c r="I87" s="27" t="s">
        <v>23</v>
      </c>
      <c r="J87" s="49" t="str">
        <f>IF(J16="","",J16)</f>
        <v>9. 11. 2022</v>
      </c>
      <c r="L87" s="32"/>
    </row>
    <row r="88" spans="2:12" s="1" customFormat="1" ht="6.95" customHeight="1">
      <c r="B88" s="32"/>
      <c r="L88" s="32"/>
    </row>
    <row r="89" spans="2:12" s="1" customFormat="1" ht="15.2" customHeight="1">
      <c r="B89" s="32"/>
      <c r="C89" s="27" t="s">
        <v>25</v>
      </c>
      <c r="F89" s="25" t="str">
        <f>E19</f>
        <v xml:space="preserve"> </v>
      </c>
      <c r="I89" s="27" t="s">
        <v>30</v>
      </c>
      <c r="J89" s="30" t="str">
        <f>E25</f>
        <v xml:space="preserve"> </v>
      </c>
      <c r="L89" s="32"/>
    </row>
    <row r="90" spans="2:12" s="1" customFormat="1" ht="15.2" customHeight="1">
      <c r="B90" s="32"/>
      <c r="C90" s="27" t="s">
        <v>28</v>
      </c>
      <c r="F90" s="25" t="str">
        <f>IF(E22="","",E22)</f>
        <v>Vyplň údaj</v>
      </c>
      <c r="I90" s="27" t="s">
        <v>32</v>
      </c>
      <c r="J90" s="30" t="str">
        <f>E28</f>
        <v xml:space="preserve"> </v>
      </c>
      <c r="L90" s="32"/>
    </row>
    <row r="91" spans="2:12" s="1" customFormat="1" ht="10.35" customHeight="1">
      <c r="B91" s="32"/>
      <c r="L91" s="32"/>
    </row>
    <row r="92" spans="2:20" s="10" customFormat="1" ht="29.25" customHeight="1">
      <c r="B92" s="111"/>
      <c r="C92" s="112" t="s">
        <v>147</v>
      </c>
      <c r="D92" s="113" t="s">
        <v>54</v>
      </c>
      <c r="E92" s="113" t="s">
        <v>50</v>
      </c>
      <c r="F92" s="113" t="s">
        <v>51</v>
      </c>
      <c r="G92" s="113" t="s">
        <v>148</v>
      </c>
      <c r="H92" s="113" t="s">
        <v>149</v>
      </c>
      <c r="I92" s="113" t="s">
        <v>150</v>
      </c>
      <c r="J92" s="113" t="s">
        <v>140</v>
      </c>
      <c r="K92" s="114" t="s">
        <v>151</v>
      </c>
      <c r="L92" s="111"/>
      <c r="M92" s="56" t="s">
        <v>3</v>
      </c>
      <c r="N92" s="57" t="s">
        <v>39</v>
      </c>
      <c r="O92" s="57" t="s">
        <v>152</v>
      </c>
      <c r="P92" s="57" t="s">
        <v>153</v>
      </c>
      <c r="Q92" s="57" t="s">
        <v>154</v>
      </c>
      <c r="R92" s="57" t="s">
        <v>155</v>
      </c>
      <c r="S92" s="57" t="s">
        <v>156</v>
      </c>
      <c r="T92" s="58" t="s">
        <v>157</v>
      </c>
    </row>
    <row r="93" spans="2:63" s="1" customFormat="1" ht="22.9" customHeight="1">
      <c r="B93" s="32"/>
      <c r="C93" s="61" t="s">
        <v>158</v>
      </c>
      <c r="J93" s="115">
        <f>BK93</f>
        <v>0</v>
      </c>
      <c r="L93" s="32"/>
      <c r="M93" s="59"/>
      <c r="N93" s="50"/>
      <c r="O93" s="50"/>
      <c r="P93" s="116">
        <f>P94</f>
        <v>0</v>
      </c>
      <c r="Q93" s="50"/>
      <c r="R93" s="116">
        <f>R94</f>
        <v>0.070716</v>
      </c>
      <c r="S93" s="50"/>
      <c r="T93" s="117">
        <f>T94</f>
        <v>0</v>
      </c>
      <c r="AT93" s="17" t="s">
        <v>68</v>
      </c>
      <c r="AU93" s="17" t="s">
        <v>141</v>
      </c>
      <c r="BK93" s="118">
        <f>BK94</f>
        <v>0</v>
      </c>
    </row>
    <row r="94" spans="2:63" s="11" customFormat="1" ht="25.9" customHeight="1">
      <c r="B94" s="119"/>
      <c r="D94" s="120" t="s">
        <v>68</v>
      </c>
      <c r="E94" s="121" t="s">
        <v>172</v>
      </c>
      <c r="F94" s="121" t="s">
        <v>173</v>
      </c>
      <c r="I94" s="122"/>
      <c r="J94" s="123">
        <f>BK94</f>
        <v>0</v>
      </c>
      <c r="L94" s="119"/>
      <c r="M94" s="124"/>
      <c r="P94" s="125">
        <f>P95</f>
        <v>0</v>
      </c>
      <c r="R94" s="125">
        <f>R95</f>
        <v>0.070716</v>
      </c>
      <c r="T94" s="126">
        <f>T95</f>
        <v>0</v>
      </c>
      <c r="AR94" s="120" t="s">
        <v>77</v>
      </c>
      <c r="AT94" s="127" t="s">
        <v>68</v>
      </c>
      <c r="AU94" s="127" t="s">
        <v>69</v>
      </c>
      <c r="AY94" s="120" t="s">
        <v>161</v>
      </c>
      <c r="BK94" s="128">
        <f>BK95</f>
        <v>0</v>
      </c>
    </row>
    <row r="95" spans="2:63" s="11" customFormat="1" ht="22.9" customHeight="1">
      <c r="B95" s="119"/>
      <c r="D95" s="120" t="s">
        <v>68</v>
      </c>
      <c r="E95" s="129" t="s">
        <v>401</v>
      </c>
      <c r="F95" s="129" t="s">
        <v>402</v>
      </c>
      <c r="I95" s="122"/>
      <c r="J95" s="130">
        <f>BK95</f>
        <v>0</v>
      </c>
      <c r="L95" s="119"/>
      <c r="M95" s="124"/>
      <c r="P95" s="125">
        <f>SUM(P96:P129)</f>
        <v>0</v>
      </c>
      <c r="R95" s="125">
        <f>SUM(R96:R129)</f>
        <v>0.070716</v>
      </c>
      <c r="T95" s="126">
        <f>SUM(T96:T129)</f>
        <v>0</v>
      </c>
      <c r="AR95" s="120" t="s">
        <v>77</v>
      </c>
      <c r="AT95" s="127" t="s">
        <v>68</v>
      </c>
      <c r="AU95" s="127" t="s">
        <v>15</v>
      </c>
      <c r="AY95" s="120" t="s">
        <v>161</v>
      </c>
      <c r="BK95" s="128">
        <f>SUM(BK96:BK129)</f>
        <v>0</v>
      </c>
    </row>
    <row r="96" spans="2:65" s="1" customFormat="1" ht="24.2" customHeight="1">
      <c r="B96" s="131"/>
      <c r="C96" s="132" t="s">
        <v>15</v>
      </c>
      <c r="D96" s="132" t="s">
        <v>164</v>
      </c>
      <c r="E96" s="133" t="s">
        <v>1068</v>
      </c>
      <c r="F96" s="134" t="s">
        <v>1069</v>
      </c>
      <c r="G96" s="135" t="s">
        <v>167</v>
      </c>
      <c r="H96" s="136">
        <v>59.64</v>
      </c>
      <c r="I96" s="137"/>
      <c r="J96" s="138">
        <f>ROUND(I96*H96,2)</f>
        <v>0</v>
      </c>
      <c r="K96" s="134" t="s">
        <v>168</v>
      </c>
      <c r="L96" s="32"/>
      <c r="M96" s="139" t="s">
        <v>3</v>
      </c>
      <c r="N96" s="140" t="s">
        <v>40</v>
      </c>
      <c r="P96" s="141">
        <f>O96*H96</f>
        <v>0</v>
      </c>
      <c r="Q96" s="141">
        <v>0.0001</v>
      </c>
      <c r="R96" s="141">
        <f>Q96*H96</f>
        <v>0.0059640000000000006</v>
      </c>
      <c r="S96" s="141">
        <v>0</v>
      </c>
      <c r="T96" s="142">
        <f>S96*H96</f>
        <v>0</v>
      </c>
      <c r="AR96" s="143" t="s">
        <v>178</v>
      </c>
      <c r="AT96" s="143" t="s">
        <v>164</v>
      </c>
      <c r="AU96" s="143" t="s">
        <v>77</v>
      </c>
      <c r="AY96" s="17" t="s">
        <v>161</v>
      </c>
      <c r="BE96" s="144">
        <f>IF(N96="základní",J96,0)</f>
        <v>0</v>
      </c>
      <c r="BF96" s="144">
        <f>IF(N96="snížená",J96,0)</f>
        <v>0</v>
      </c>
      <c r="BG96" s="144">
        <f>IF(N96="zákl. přenesená",J96,0)</f>
        <v>0</v>
      </c>
      <c r="BH96" s="144">
        <f>IF(N96="sníž. přenesená",J96,0)</f>
        <v>0</v>
      </c>
      <c r="BI96" s="144">
        <f>IF(N96="nulová",J96,0)</f>
        <v>0</v>
      </c>
      <c r="BJ96" s="17" t="s">
        <v>15</v>
      </c>
      <c r="BK96" s="144">
        <f>ROUND(I96*H96,2)</f>
        <v>0</v>
      </c>
      <c r="BL96" s="17" t="s">
        <v>178</v>
      </c>
      <c r="BM96" s="143" t="s">
        <v>1070</v>
      </c>
    </row>
    <row r="97" spans="2:47" s="1" customFormat="1" ht="12">
      <c r="B97" s="32"/>
      <c r="D97" s="145" t="s">
        <v>170</v>
      </c>
      <c r="F97" s="146" t="s">
        <v>1071</v>
      </c>
      <c r="I97" s="147"/>
      <c r="L97" s="32"/>
      <c r="M97" s="148"/>
      <c r="T97" s="53"/>
      <c r="AT97" s="17" t="s">
        <v>170</v>
      </c>
      <c r="AU97" s="17" t="s">
        <v>77</v>
      </c>
    </row>
    <row r="98" spans="2:51" s="12" customFormat="1" ht="12">
      <c r="B98" s="149"/>
      <c r="D98" s="150" t="s">
        <v>181</v>
      </c>
      <c r="E98" s="151" t="s">
        <v>3</v>
      </c>
      <c r="F98" s="152" t="s">
        <v>182</v>
      </c>
      <c r="H98" s="151" t="s">
        <v>3</v>
      </c>
      <c r="I98" s="153"/>
      <c r="L98" s="149"/>
      <c r="M98" s="154"/>
      <c r="T98" s="155"/>
      <c r="AT98" s="151" t="s">
        <v>181</v>
      </c>
      <c r="AU98" s="151" t="s">
        <v>77</v>
      </c>
      <c r="AV98" s="12" t="s">
        <v>15</v>
      </c>
      <c r="AW98" s="12" t="s">
        <v>31</v>
      </c>
      <c r="AX98" s="12" t="s">
        <v>69</v>
      </c>
      <c r="AY98" s="151" t="s">
        <v>161</v>
      </c>
    </row>
    <row r="99" spans="2:51" s="13" customFormat="1" ht="12">
      <c r="B99" s="156"/>
      <c r="D99" s="150" t="s">
        <v>181</v>
      </c>
      <c r="E99" s="157" t="s">
        <v>3</v>
      </c>
      <c r="F99" s="158" t="s">
        <v>1040</v>
      </c>
      <c r="H99" s="159">
        <v>15.12</v>
      </c>
      <c r="I99" s="160"/>
      <c r="L99" s="156"/>
      <c r="M99" s="161"/>
      <c r="T99" s="162"/>
      <c r="AT99" s="157" t="s">
        <v>181</v>
      </c>
      <c r="AU99" s="157" t="s">
        <v>77</v>
      </c>
      <c r="AV99" s="13" t="s">
        <v>77</v>
      </c>
      <c r="AW99" s="13" t="s">
        <v>31</v>
      </c>
      <c r="AX99" s="13" t="s">
        <v>69</v>
      </c>
      <c r="AY99" s="157" t="s">
        <v>161</v>
      </c>
    </row>
    <row r="100" spans="2:51" s="12" customFormat="1" ht="12">
      <c r="B100" s="149"/>
      <c r="D100" s="150" t="s">
        <v>181</v>
      </c>
      <c r="E100" s="151" t="s">
        <v>3</v>
      </c>
      <c r="F100" s="152" t="s">
        <v>184</v>
      </c>
      <c r="H100" s="151" t="s">
        <v>3</v>
      </c>
      <c r="I100" s="153"/>
      <c r="L100" s="149"/>
      <c r="M100" s="154"/>
      <c r="T100" s="155"/>
      <c r="AT100" s="151" t="s">
        <v>181</v>
      </c>
      <c r="AU100" s="151" t="s">
        <v>77</v>
      </c>
      <c r="AV100" s="12" t="s">
        <v>15</v>
      </c>
      <c r="AW100" s="12" t="s">
        <v>31</v>
      </c>
      <c r="AX100" s="12" t="s">
        <v>69</v>
      </c>
      <c r="AY100" s="151" t="s">
        <v>161</v>
      </c>
    </row>
    <row r="101" spans="2:51" s="13" customFormat="1" ht="12">
      <c r="B101" s="156"/>
      <c r="D101" s="150" t="s">
        <v>181</v>
      </c>
      <c r="E101" s="157" t="s">
        <v>3</v>
      </c>
      <c r="F101" s="158" t="s">
        <v>1041</v>
      </c>
      <c r="H101" s="159">
        <v>13.44</v>
      </c>
      <c r="I101" s="160"/>
      <c r="L101" s="156"/>
      <c r="M101" s="161"/>
      <c r="T101" s="162"/>
      <c r="AT101" s="157" t="s">
        <v>181</v>
      </c>
      <c r="AU101" s="157" t="s">
        <v>77</v>
      </c>
      <c r="AV101" s="13" t="s">
        <v>77</v>
      </c>
      <c r="AW101" s="13" t="s">
        <v>31</v>
      </c>
      <c r="AX101" s="13" t="s">
        <v>69</v>
      </c>
      <c r="AY101" s="157" t="s">
        <v>161</v>
      </c>
    </row>
    <row r="102" spans="2:51" s="12" customFormat="1" ht="12">
      <c r="B102" s="149"/>
      <c r="D102" s="150" t="s">
        <v>181</v>
      </c>
      <c r="E102" s="151" t="s">
        <v>3</v>
      </c>
      <c r="F102" s="152" t="s">
        <v>186</v>
      </c>
      <c r="H102" s="151" t="s">
        <v>3</v>
      </c>
      <c r="I102" s="153"/>
      <c r="L102" s="149"/>
      <c r="M102" s="154"/>
      <c r="T102" s="155"/>
      <c r="AT102" s="151" t="s">
        <v>181</v>
      </c>
      <c r="AU102" s="151" t="s">
        <v>77</v>
      </c>
      <c r="AV102" s="12" t="s">
        <v>15</v>
      </c>
      <c r="AW102" s="12" t="s">
        <v>31</v>
      </c>
      <c r="AX102" s="12" t="s">
        <v>69</v>
      </c>
      <c r="AY102" s="151" t="s">
        <v>161</v>
      </c>
    </row>
    <row r="103" spans="2:51" s="13" customFormat="1" ht="12">
      <c r="B103" s="156"/>
      <c r="D103" s="150" t="s">
        <v>181</v>
      </c>
      <c r="E103" s="157" t="s">
        <v>3</v>
      </c>
      <c r="F103" s="158" t="s">
        <v>1042</v>
      </c>
      <c r="H103" s="159">
        <v>15.96</v>
      </c>
      <c r="I103" s="160"/>
      <c r="L103" s="156"/>
      <c r="M103" s="161"/>
      <c r="T103" s="162"/>
      <c r="AT103" s="157" t="s">
        <v>181</v>
      </c>
      <c r="AU103" s="157" t="s">
        <v>77</v>
      </c>
      <c r="AV103" s="13" t="s">
        <v>77</v>
      </c>
      <c r="AW103" s="13" t="s">
        <v>31</v>
      </c>
      <c r="AX103" s="13" t="s">
        <v>69</v>
      </c>
      <c r="AY103" s="157" t="s">
        <v>161</v>
      </c>
    </row>
    <row r="104" spans="2:51" s="12" customFormat="1" ht="12">
      <c r="B104" s="149"/>
      <c r="D104" s="150" t="s">
        <v>181</v>
      </c>
      <c r="E104" s="151" t="s">
        <v>3</v>
      </c>
      <c r="F104" s="152" t="s">
        <v>187</v>
      </c>
      <c r="H104" s="151" t="s">
        <v>3</v>
      </c>
      <c r="I104" s="153"/>
      <c r="L104" s="149"/>
      <c r="M104" s="154"/>
      <c r="T104" s="155"/>
      <c r="AT104" s="151" t="s">
        <v>181</v>
      </c>
      <c r="AU104" s="151" t="s">
        <v>77</v>
      </c>
      <c r="AV104" s="12" t="s">
        <v>15</v>
      </c>
      <c r="AW104" s="12" t="s">
        <v>31</v>
      </c>
      <c r="AX104" s="12" t="s">
        <v>69</v>
      </c>
      <c r="AY104" s="151" t="s">
        <v>161</v>
      </c>
    </row>
    <row r="105" spans="2:51" s="13" customFormat="1" ht="12">
      <c r="B105" s="156"/>
      <c r="D105" s="150" t="s">
        <v>181</v>
      </c>
      <c r="E105" s="157" t="s">
        <v>3</v>
      </c>
      <c r="F105" s="158" t="s">
        <v>1040</v>
      </c>
      <c r="H105" s="159">
        <v>15.12</v>
      </c>
      <c r="I105" s="160"/>
      <c r="L105" s="156"/>
      <c r="M105" s="161"/>
      <c r="T105" s="162"/>
      <c r="AT105" s="157" t="s">
        <v>181</v>
      </c>
      <c r="AU105" s="157" t="s">
        <v>77</v>
      </c>
      <c r="AV105" s="13" t="s">
        <v>77</v>
      </c>
      <c r="AW105" s="13" t="s">
        <v>31</v>
      </c>
      <c r="AX105" s="13" t="s">
        <v>69</v>
      </c>
      <c r="AY105" s="157" t="s">
        <v>161</v>
      </c>
    </row>
    <row r="106" spans="2:51" s="14" customFormat="1" ht="12">
      <c r="B106" s="163"/>
      <c r="D106" s="150" t="s">
        <v>181</v>
      </c>
      <c r="E106" s="164" t="s">
        <v>3</v>
      </c>
      <c r="F106" s="165" t="s">
        <v>188</v>
      </c>
      <c r="H106" s="166">
        <v>59.63999999999999</v>
      </c>
      <c r="I106" s="167"/>
      <c r="L106" s="163"/>
      <c r="M106" s="168"/>
      <c r="T106" s="169"/>
      <c r="AT106" s="164" t="s">
        <v>181</v>
      </c>
      <c r="AU106" s="164" t="s">
        <v>77</v>
      </c>
      <c r="AV106" s="14" t="s">
        <v>89</v>
      </c>
      <c r="AW106" s="14" t="s">
        <v>31</v>
      </c>
      <c r="AX106" s="14" t="s">
        <v>15</v>
      </c>
      <c r="AY106" s="164" t="s">
        <v>161</v>
      </c>
    </row>
    <row r="107" spans="2:65" s="1" customFormat="1" ht="33" customHeight="1">
      <c r="B107" s="131"/>
      <c r="C107" s="132" t="s">
        <v>77</v>
      </c>
      <c r="D107" s="132" t="s">
        <v>164</v>
      </c>
      <c r="E107" s="133" t="s">
        <v>1072</v>
      </c>
      <c r="F107" s="134" t="s">
        <v>1073</v>
      </c>
      <c r="G107" s="135" t="s">
        <v>167</v>
      </c>
      <c r="H107" s="136">
        <v>59.64</v>
      </c>
      <c r="I107" s="137"/>
      <c r="J107" s="138">
        <f>ROUND(I107*H107,2)</f>
        <v>0</v>
      </c>
      <c r="K107" s="134" t="s">
        <v>168</v>
      </c>
      <c r="L107" s="32"/>
      <c r="M107" s="139" t="s">
        <v>3</v>
      </c>
      <c r="N107" s="140" t="s">
        <v>40</v>
      </c>
      <c r="P107" s="141">
        <f>O107*H107</f>
        <v>0</v>
      </c>
      <c r="Q107" s="141">
        <v>0.00023</v>
      </c>
      <c r="R107" s="141">
        <f>Q107*H107</f>
        <v>0.0137172</v>
      </c>
      <c r="S107" s="141">
        <v>0</v>
      </c>
      <c r="T107" s="142">
        <f>S107*H107</f>
        <v>0</v>
      </c>
      <c r="AR107" s="143" t="s">
        <v>178</v>
      </c>
      <c r="AT107" s="143" t="s">
        <v>164</v>
      </c>
      <c r="AU107" s="143" t="s">
        <v>77</v>
      </c>
      <c r="AY107" s="17" t="s">
        <v>161</v>
      </c>
      <c r="BE107" s="144">
        <f>IF(N107="základní",J107,0)</f>
        <v>0</v>
      </c>
      <c r="BF107" s="144">
        <f>IF(N107="snížená",J107,0)</f>
        <v>0</v>
      </c>
      <c r="BG107" s="144">
        <f>IF(N107="zákl. přenesená",J107,0)</f>
        <v>0</v>
      </c>
      <c r="BH107" s="144">
        <f>IF(N107="sníž. přenesená",J107,0)</f>
        <v>0</v>
      </c>
      <c r="BI107" s="144">
        <f>IF(N107="nulová",J107,0)</f>
        <v>0</v>
      </c>
      <c r="BJ107" s="17" t="s">
        <v>15</v>
      </c>
      <c r="BK107" s="144">
        <f>ROUND(I107*H107,2)</f>
        <v>0</v>
      </c>
      <c r="BL107" s="17" t="s">
        <v>178</v>
      </c>
      <c r="BM107" s="143" t="s">
        <v>1074</v>
      </c>
    </row>
    <row r="108" spans="2:47" s="1" customFormat="1" ht="12">
      <c r="B108" s="32"/>
      <c r="D108" s="145" t="s">
        <v>170</v>
      </c>
      <c r="F108" s="146" t="s">
        <v>1075</v>
      </c>
      <c r="I108" s="147"/>
      <c r="L108" s="32"/>
      <c r="M108" s="148"/>
      <c r="T108" s="53"/>
      <c r="AT108" s="17" t="s">
        <v>170</v>
      </c>
      <c r="AU108" s="17" t="s">
        <v>77</v>
      </c>
    </row>
    <row r="109" spans="2:65" s="1" customFormat="1" ht="24.2" customHeight="1">
      <c r="B109" s="131"/>
      <c r="C109" s="132" t="s">
        <v>92</v>
      </c>
      <c r="D109" s="132" t="s">
        <v>164</v>
      </c>
      <c r="E109" s="133" t="s">
        <v>1076</v>
      </c>
      <c r="F109" s="134" t="s">
        <v>1077</v>
      </c>
      <c r="G109" s="135" t="s">
        <v>167</v>
      </c>
      <c r="H109" s="136">
        <v>59.64</v>
      </c>
      <c r="I109" s="137"/>
      <c r="J109" s="138">
        <f>ROUND(I109*H109,2)</f>
        <v>0</v>
      </c>
      <c r="K109" s="134" t="s">
        <v>168</v>
      </c>
      <c r="L109" s="32"/>
      <c r="M109" s="139" t="s">
        <v>3</v>
      </c>
      <c r="N109" s="140" t="s">
        <v>40</v>
      </c>
      <c r="P109" s="141">
        <f>O109*H109</f>
        <v>0</v>
      </c>
      <c r="Q109" s="141">
        <v>0.00016</v>
      </c>
      <c r="R109" s="141">
        <f>Q109*H109</f>
        <v>0.009542400000000001</v>
      </c>
      <c r="S109" s="141">
        <v>0</v>
      </c>
      <c r="T109" s="142">
        <f>S109*H109</f>
        <v>0</v>
      </c>
      <c r="AR109" s="143" t="s">
        <v>178</v>
      </c>
      <c r="AT109" s="143" t="s">
        <v>164</v>
      </c>
      <c r="AU109" s="143" t="s">
        <v>77</v>
      </c>
      <c r="AY109" s="17" t="s">
        <v>161</v>
      </c>
      <c r="BE109" s="144">
        <f>IF(N109="základní",J109,0)</f>
        <v>0</v>
      </c>
      <c r="BF109" s="144">
        <f>IF(N109="snížená",J109,0)</f>
        <v>0</v>
      </c>
      <c r="BG109" s="144">
        <f>IF(N109="zákl. přenesená",J109,0)</f>
        <v>0</v>
      </c>
      <c r="BH109" s="144">
        <f>IF(N109="sníž. přenesená",J109,0)</f>
        <v>0</v>
      </c>
      <c r="BI109" s="144">
        <f>IF(N109="nulová",J109,0)</f>
        <v>0</v>
      </c>
      <c r="BJ109" s="17" t="s">
        <v>15</v>
      </c>
      <c r="BK109" s="144">
        <f>ROUND(I109*H109,2)</f>
        <v>0</v>
      </c>
      <c r="BL109" s="17" t="s">
        <v>178</v>
      </c>
      <c r="BM109" s="143" t="s">
        <v>1078</v>
      </c>
    </row>
    <row r="110" spans="2:47" s="1" customFormat="1" ht="12">
      <c r="B110" s="32"/>
      <c r="D110" s="145" t="s">
        <v>170</v>
      </c>
      <c r="F110" s="146" t="s">
        <v>1079</v>
      </c>
      <c r="I110" s="147"/>
      <c r="L110" s="32"/>
      <c r="M110" s="148"/>
      <c r="T110" s="53"/>
      <c r="AT110" s="17" t="s">
        <v>170</v>
      </c>
      <c r="AU110" s="17" t="s">
        <v>77</v>
      </c>
    </row>
    <row r="111" spans="2:65" s="1" customFormat="1" ht="24.2" customHeight="1">
      <c r="B111" s="131"/>
      <c r="C111" s="132" t="s">
        <v>89</v>
      </c>
      <c r="D111" s="132" t="s">
        <v>164</v>
      </c>
      <c r="E111" s="133" t="s">
        <v>1080</v>
      </c>
      <c r="F111" s="134" t="s">
        <v>1081</v>
      </c>
      <c r="G111" s="135" t="s">
        <v>167</v>
      </c>
      <c r="H111" s="136">
        <v>59.64</v>
      </c>
      <c r="I111" s="137"/>
      <c r="J111" s="138">
        <f>ROUND(I111*H111,2)</f>
        <v>0</v>
      </c>
      <c r="K111" s="134" t="s">
        <v>168</v>
      </c>
      <c r="L111" s="32"/>
      <c r="M111" s="139" t="s">
        <v>3</v>
      </c>
      <c r="N111" s="140" t="s">
        <v>40</v>
      </c>
      <c r="P111" s="141">
        <f>O111*H111</f>
        <v>0</v>
      </c>
      <c r="Q111" s="141">
        <v>0.00041</v>
      </c>
      <c r="R111" s="141">
        <f>Q111*H111</f>
        <v>0.0244524</v>
      </c>
      <c r="S111" s="141">
        <v>0</v>
      </c>
      <c r="T111" s="142">
        <f>S111*H111</f>
        <v>0</v>
      </c>
      <c r="AR111" s="143" t="s">
        <v>178</v>
      </c>
      <c r="AT111" s="143" t="s">
        <v>164</v>
      </c>
      <c r="AU111" s="143" t="s">
        <v>77</v>
      </c>
      <c r="AY111" s="17" t="s">
        <v>161</v>
      </c>
      <c r="BE111" s="144">
        <f>IF(N111="základní",J111,0)</f>
        <v>0</v>
      </c>
      <c r="BF111" s="144">
        <f>IF(N111="snížená",J111,0)</f>
        <v>0</v>
      </c>
      <c r="BG111" s="144">
        <f>IF(N111="zákl. přenesená",J111,0)</f>
        <v>0</v>
      </c>
      <c r="BH111" s="144">
        <f>IF(N111="sníž. přenesená",J111,0)</f>
        <v>0</v>
      </c>
      <c r="BI111" s="144">
        <f>IF(N111="nulová",J111,0)</f>
        <v>0</v>
      </c>
      <c r="BJ111" s="17" t="s">
        <v>15</v>
      </c>
      <c r="BK111" s="144">
        <f>ROUND(I111*H111,2)</f>
        <v>0</v>
      </c>
      <c r="BL111" s="17" t="s">
        <v>178</v>
      </c>
      <c r="BM111" s="143" t="s">
        <v>1082</v>
      </c>
    </row>
    <row r="112" spans="2:47" s="1" customFormat="1" ht="12">
      <c r="B112" s="32"/>
      <c r="D112" s="145" t="s">
        <v>170</v>
      </c>
      <c r="F112" s="146" t="s">
        <v>1083</v>
      </c>
      <c r="I112" s="147"/>
      <c r="L112" s="32"/>
      <c r="M112" s="148"/>
      <c r="T112" s="53"/>
      <c r="AT112" s="17" t="s">
        <v>170</v>
      </c>
      <c r="AU112" s="17" t="s">
        <v>77</v>
      </c>
    </row>
    <row r="113" spans="2:65" s="1" customFormat="1" ht="24.2" customHeight="1">
      <c r="B113" s="131"/>
      <c r="C113" s="132" t="s">
        <v>95</v>
      </c>
      <c r="D113" s="132" t="s">
        <v>164</v>
      </c>
      <c r="E113" s="133" t="s">
        <v>1084</v>
      </c>
      <c r="F113" s="134" t="s">
        <v>1085</v>
      </c>
      <c r="G113" s="135" t="s">
        <v>267</v>
      </c>
      <c r="H113" s="136">
        <v>213</v>
      </c>
      <c r="I113" s="137"/>
      <c r="J113" s="138">
        <f>ROUND(I113*H113,2)</f>
        <v>0</v>
      </c>
      <c r="K113" s="134" t="s">
        <v>168</v>
      </c>
      <c r="L113" s="32"/>
      <c r="M113" s="139" t="s">
        <v>3</v>
      </c>
      <c r="N113" s="140" t="s">
        <v>40</v>
      </c>
      <c r="P113" s="141">
        <f>O113*H113</f>
        <v>0</v>
      </c>
      <c r="Q113" s="141">
        <v>1E-05</v>
      </c>
      <c r="R113" s="141">
        <f>Q113*H113</f>
        <v>0.0021300000000000004</v>
      </c>
      <c r="S113" s="141">
        <v>0</v>
      </c>
      <c r="T113" s="142">
        <f>S113*H113</f>
        <v>0</v>
      </c>
      <c r="AR113" s="143" t="s">
        <v>178</v>
      </c>
      <c r="AT113" s="143" t="s">
        <v>164</v>
      </c>
      <c r="AU113" s="143" t="s">
        <v>77</v>
      </c>
      <c r="AY113" s="17" t="s">
        <v>161</v>
      </c>
      <c r="BE113" s="144">
        <f>IF(N113="základní",J113,0)</f>
        <v>0</v>
      </c>
      <c r="BF113" s="144">
        <f>IF(N113="snížená",J113,0)</f>
        <v>0</v>
      </c>
      <c r="BG113" s="144">
        <f>IF(N113="zákl. přenesená",J113,0)</f>
        <v>0</v>
      </c>
      <c r="BH113" s="144">
        <f>IF(N113="sníž. přenesená",J113,0)</f>
        <v>0</v>
      </c>
      <c r="BI113" s="144">
        <f>IF(N113="nulová",J113,0)</f>
        <v>0</v>
      </c>
      <c r="BJ113" s="17" t="s">
        <v>15</v>
      </c>
      <c r="BK113" s="144">
        <f>ROUND(I113*H113,2)</f>
        <v>0</v>
      </c>
      <c r="BL113" s="17" t="s">
        <v>178</v>
      </c>
      <c r="BM113" s="143" t="s">
        <v>1086</v>
      </c>
    </row>
    <row r="114" spans="2:47" s="1" customFormat="1" ht="12">
      <c r="B114" s="32"/>
      <c r="D114" s="145" t="s">
        <v>170</v>
      </c>
      <c r="F114" s="146" t="s">
        <v>1087</v>
      </c>
      <c r="I114" s="147"/>
      <c r="L114" s="32"/>
      <c r="M114" s="148"/>
      <c r="T114" s="53"/>
      <c r="AT114" s="17" t="s">
        <v>170</v>
      </c>
      <c r="AU114" s="17" t="s">
        <v>77</v>
      </c>
    </row>
    <row r="115" spans="2:51" s="12" customFormat="1" ht="12">
      <c r="B115" s="149"/>
      <c r="D115" s="150" t="s">
        <v>181</v>
      </c>
      <c r="E115" s="151" t="s">
        <v>3</v>
      </c>
      <c r="F115" s="152" t="s">
        <v>182</v>
      </c>
      <c r="H115" s="151" t="s">
        <v>3</v>
      </c>
      <c r="I115" s="153"/>
      <c r="L115" s="149"/>
      <c r="M115" s="154"/>
      <c r="T115" s="155"/>
      <c r="AT115" s="151" t="s">
        <v>181</v>
      </c>
      <c r="AU115" s="151" t="s">
        <v>77</v>
      </c>
      <c r="AV115" s="12" t="s">
        <v>15</v>
      </c>
      <c r="AW115" s="12" t="s">
        <v>31</v>
      </c>
      <c r="AX115" s="12" t="s">
        <v>69</v>
      </c>
      <c r="AY115" s="151" t="s">
        <v>161</v>
      </c>
    </row>
    <row r="116" spans="2:51" s="13" customFormat="1" ht="12">
      <c r="B116" s="156"/>
      <c r="D116" s="150" t="s">
        <v>181</v>
      </c>
      <c r="E116" s="157" t="s">
        <v>3</v>
      </c>
      <c r="F116" s="158" t="s">
        <v>1088</v>
      </c>
      <c r="H116" s="159">
        <v>54</v>
      </c>
      <c r="I116" s="160"/>
      <c r="L116" s="156"/>
      <c r="M116" s="161"/>
      <c r="T116" s="162"/>
      <c r="AT116" s="157" t="s">
        <v>181</v>
      </c>
      <c r="AU116" s="157" t="s">
        <v>77</v>
      </c>
      <c r="AV116" s="13" t="s">
        <v>77</v>
      </c>
      <c r="AW116" s="13" t="s">
        <v>31</v>
      </c>
      <c r="AX116" s="13" t="s">
        <v>69</v>
      </c>
      <c r="AY116" s="157" t="s">
        <v>161</v>
      </c>
    </row>
    <row r="117" spans="2:51" s="12" customFormat="1" ht="12">
      <c r="B117" s="149"/>
      <c r="D117" s="150" t="s">
        <v>181</v>
      </c>
      <c r="E117" s="151" t="s">
        <v>3</v>
      </c>
      <c r="F117" s="152" t="s">
        <v>184</v>
      </c>
      <c r="H117" s="151" t="s">
        <v>3</v>
      </c>
      <c r="I117" s="153"/>
      <c r="L117" s="149"/>
      <c r="M117" s="154"/>
      <c r="T117" s="155"/>
      <c r="AT117" s="151" t="s">
        <v>181</v>
      </c>
      <c r="AU117" s="151" t="s">
        <v>77</v>
      </c>
      <c r="AV117" s="12" t="s">
        <v>15</v>
      </c>
      <c r="AW117" s="12" t="s">
        <v>31</v>
      </c>
      <c r="AX117" s="12" t="s">
        <v>69</v>
      </c>
      <c r="AY117" s="151" t="s">
        <v>161</v>
      </c>
    </row>
    <row r="118" spans="2:51" s="13" customFormat="1" ht="12">
      <c r="B118" s="156"/>
      <c r="D118" s="150" t="s">
        <v>181</v>
      </c>
      <c r="E118" s="157" t="s">
        <v>3</v>
      </c>
      <c r="F118" s="158" t="s">
        <v>1089</v>
      </c>
      <c r="H118" s="159">
        <v>48</v>
      </c>
      <c r="I118" s="160"/>
      <c r="L118" s="156"/>
      <c r="M118" s="161"/>
      <c r="T118" s="162"/>
      <c r="AT118" s="157" t="s">
        <v>181</v>
      </c>
      <c r="AU118" s="157" t="s">
        <v>77</v>
      </c>
      <c r="AV118" s="13" t="s">
        <v>77</v>
      </c>
      <c r="AW118" s="13" t="s">
        <v>31</v>
      </c>
      <c r="AX118" s="13" t="s">
        <v>69</v>
      </c>
      <c r="AY118" s="157" t="s">
        <v>161</v>
      </c>
    </row>
    <row r="119" spans="2:51" s="12" customFormat="1" ht="12">
      <c r="B119" s="149"/>
      <c r="D119" s="150" t="s">
        <v>181</v>
      </c>
      <c r="E119" s="151" t="s">
        <v>3</v>
      </c>
      <c r="F119" s="152" t="s">
        <v>186</v>
      </c>
      <c r="H119" s="151" t="s">
        <v>3</v>
      </c>
      <c r="I119" s="153"/>
      <c r="L119" s="149"/>
      <c r="M119" s="154"/>
      <c r="T119" s="155"/>
      <c r="AT119" s="151" t="s">
        <v>181</v>
      </c>
      <c r="AU119" s="151" t="s">
        <v>77</v>
      </c>
      <c r="AV119" s="12" t="s">
        <v>15</v>
      </c>
      <c r="AW119" s="12" t="s">
        <v>31</v>
      </c>
      <c r="AX119" s="12" t="s">
        <v>69</v>
      </c>
      <c r="AY119" s="151" t="s">
        <v>161</v>
      </c>
    </row>
    <row r="120" spans="2:51" s="13" customFormat="1" ht="12">
      <c r="B120" s="156"/>
      <c r="D120" s="150" t="s">
        <v>181</v>
      </c>
      <c r="E120" s="157" t="s">
        <v>3</v>
      </c>
      <c r="F120" s="158" t="s">
        <v>1090</v>
      </c>
      <c r="H120" s="159">
        <v>57</v>
      </c>
      <c r="I120" s="160"/>
      <c r="L120" s="156"/>
      <c r="M120" s="161"/>
      <c r="T120" s="162"/>
      <c r="AT120" s="157" t="s">
        <v>181</v>
      </c>
      <c r="AU120" s="157" t="s">
        <v>77</v>
      </c>
      <c r="AV120" s="13" t="s">
        <v>77</v>
      </c>
      <c r="AW120" s="13" t="s">
        <v>31</v>
      </c>
      <c r="AX120" s="13" t="s">
        <v>69</v>
      </c>
      <c r="AY120" s="157" t="s">
        <v>161</v>
      </c>
    </row>
    <row r="121" spans="2:51" s="12" customFormat="1" ht="12">
      <c r="B121" s="149"/>
      <c r="D121" s="150" t="s">
        <v>181</v>
      </c>
      <c r="E121" s="151" t="s">
        <v>3</v>
      </c>
      <c r="F121" s="152" t="s">
        <v>187</v>
      </c>
      <c r="H121" s="151" t="s">
        <v>3</v>
      </c>
      <c r="I121" s="153"/>
      <c r="L121" s="149"/>
      <c r="M121" s="154"/>
      <c r="T121" s="155"/>
      <c r="AT121" s="151" t="s">
        <v>181</v>
      </c>
      <c r="AU121" s="151" t="s">
        <v>77</v>
      </c>
      <c r="AV121" s="12" t="s">
        <v>15</v>
      </c>
      <c r="AW121" s="12" t="s">
        <v>31</v>
      </c>
      <c r="AX121" s="12" t="s">
        <v>69</v>
      </c>
      <c r="AY121" s="151" t="s">
        <v>161</v>
      </c>
    </row>
    <row r="122" spans="2:51" s="13" customFormat="1" ht="12">
      <c r="B122" s="156"/>
      <c r="D122" s="150" t="s">
        <v>181</v>
      </c>
      <c r="E122" s="157" t="s">
        <v>3</v>
      </c>
      <c r="F122" s="158" t="s">
        <v>1088</v>
      </c>
      <c r="H122" s="159">
        <v>54</v>
      </c>
      <c r="I122" s="160"/>
      <c r="L122" s="156"/>
      <c r="M122" s="161"/>
      <c r="T122" s="162"/>
      <c r="AT122" s="157" t="s">
        <v>181</v>
      </c>
      <c r="AU122" s="157" t="s">
        <v>77</v>
      </c>
      <c r="AV122" s="13" t="s">
        <v>77</v>
      </c>
      <c r="AW122" s="13" t="s">
        <v>31</v>
      </c>
      <c r="AX122" s="13" t="s">
        <v>69</v>
      </c>
      <c r="AY122" s="157" t="s">
        <v>161</v>
      </c>
    </row>
    <row r="123" spans="2:51" s="14" customFormat="1" ht="12">
      <c r="B123" s="163"/>
      <c r="D123" s="150" t="s">
        <v>181</v>
      </c>
      <c r="E123" s="164" t="s">
        <v>3</v>
      </c>
      <c r="F123" s="165" t="s">
        <v>188</v>
      </c>
      <c r="H123" s="166">
        <v>213</v>
      </c>
      <c r="I123" s="167"/>
      <c r="L123" s="163"/>
      <c r="M123" s="168"/>
      <c r="T123" s="169"/>
      <c r="AT123" s="164" t="s">
        <v>181</v>
      </c>
      <c r="AU123" s="164" t="s">
        <v>77</v>
      </c>
      <c r="AV123" s="14" t="s">
        <v>89</v>
      </c>
      <c r="AW123" s="14" t="s">
        <v>31</v>
      </c>
      <c r="AX123" s="14" t="s">
        <v>15</v>
      </c>
      <c r="AY123" s="164" t="s">
        <v>161</v>
      </c>
    </row>
    <row r="124" spans="2:65" s="1" customFormat="1" ht="37.9" customHeight="1">
      <c r="B124" s="131"/>
      <c r="C124" s="132" t="s">
        <v>243</v>
      </c>
      <c r="D124" s="132" t="s">
        <v>164</v>
      </c>
      <c r="E124" s="133" t="s">
        <v>1091</v>
      </c>
      <c r="F124" s="134" t="s">
        <v>1092</v>
      </c>
      <c r="G124" s="135" t="s">
        <v>267</v>
      </c>
      <c r="H124" s="136">
        <v>213</v>
      </c>
      <c r="I124" s="137"/>
      <c r="J124" s="138">
        <f>ROUND(I124*H124,2)</f>
        <v>0</v>
      </c>
      <c r="K124" s="134" t="s">
        <v>168</v>
      </c>
      <c r="L124" s="32"/>
      <c r="M124" s="139" t="s">
        <v>3</v>
      </c>
      <c r="N124" s="140" t="s">
        <v>40</v>
      </c>
      <c r="P124" s="141">
        <f>O124*H124</f>
        <v>0</v>
      </c>
      <c r="Q124" s="141">
        <v>2E-05</v>
      </c>
      <c r="R124" s="141">
        <f>Q124*H124</f>
        <v>0.004260000000000001</v>
      </c>
      <c r="S124" s="141">
        <v>0</v>
      </c>
      <c r="T124" s="142">
        <f>S124*H124</f>
        <v>0</v>
      </c>
      <c r="AR124" s="143" t="s">
        <v>178</v>
      </c>
      <c r="AT124" s="143" t="s">
        <v>164</v>
      </c>
      <c r="AU124" s="143" t="s">
        <v>77</v>
      </c>
      <c r="AY124" s="17" t="s">
        <v>161</v>
      </c>
      <c r="BE124" s="144">
        <f>IF(N124="základní",J124,0)</f>
        <v>0</v>
      </c>
      <c r="BF124" s="144">
        <f>IF(N124="snížená",J124,0)</f>
        <v>0</v>
      </c>
      <c r="BG124" s="144">
        <f>IF(N124="zákl. přenesená",J124,0)</f>
        <v>0</v>
      </c>
      <c r="BH124" s="144">
        <f>IF(N124="sníž. přenesená",J124,0)</f>
        <v>0</v>
      </c>
      <c r="BI124" s="144">
        <f>IF(N124="nulová",J124,0)</f>
        <v>0</v>
      </c>
      <c r="BJ124" s="17" t="s">
        <v>15</v>
      </c>
      <c r="BK124" s="144">
        <f>ROUND(I124*H124,2)</f>
        <v>0</v>
      </c>
      <c r="BL124" s="17" t="s">
        <v>178</v>
      </c>
      <c r="BM124" s="143" t="s">
        <v>1093</v>
      </c>
    </row>
    <row r="125" spans="2:47" s="1" customFormat="1" ht="12">
      <c r="B125" s="32"/>
      <c r="D125" s="145" t="s">
        <v>170</v>
      </c>
      <c r="F125" s="146" t="s">
        <v>1094</v>
      </c>
      <c r="I125" s="147"/>
      <c r="L125" s="32"/>
      <c r="M125" s="148"/>
      <c r="T125" s="53"/>
      <c r="AT125" s="17" t="s">
        <v>170</v>
      </c>
      <c r="AU125" s="17" t="s">
        <v>77</v>
      </c>
    </row>
    <row r="126" spans="2:65" s="1" customFormat="1" ht="24.2" customHeight="1">
      <c r="B126" s="131"/>
      <c r="C126" s="132" t="s">
        <v>162</v>
      </c>
      <c r="D126" s="132" t="s">
        <v>164</v>
      </c>
      <c r="E126" s="133" t="s">
        <v>1095</v>
      </c>
      <c r="F126" s="134" t="s">
        <v>1096</v>
      </c>
      <c r="G126" s="135" t="s">
        <v>267</v>
      </c>
      <c r="H126" s="136">
        <v>213</v>
      </c>
      <c r="I126" s="137"/>
      <c r="J126" s="138">
        <f>ROUND(I126*H126,2)</f>
        <v>0</v>
      </c>
      <c r="K126" s="134" t="s">
        <v>168</v>
      </c>
      <c r="L126" s="32"/>
      <c r="M126" s="139" t="s">
        <v>3</v>
      </c>
      <c r="N126" s="140" t="s">
        <v>40</v>
      </c>
      <c r="P126" s="141">
        <f>O126*H126</f>
        <v>0</v>
      </c>
      <c r="Q126" s="141">
        <v>2E-05</v>
      </c>
      <c r="R126" s="141">
        <f>Q126*H126</f>
        <v>0.004260000000000001</v>
      </c>
      <c r="S126" s="141">
        <v>0</v>
      </c>
      <c r="T126" s="142">
        <f>S126*H126</f>
        <v>0</v>
      </c>
      <c r="AR126" s="143" t="s">
        <v>178</v>
      </c>
      <c r="AT126" s="143" t="s">
        <v>164</v>
      </c>
      <c r="AU126" s="143" t="s">
        <v>77</v>
      </c>
      <c r="AY126" s="17" t="s">
        <v>161</v>
      </c>
      <c r="BE126" s="144">
        <f>IF(N126="základní",J126,0)</f>
        <v>0</v>
      </c>
      <c r="BF126" s="144">
        <f>IF(N126="snížená",J126,0)</f>
        <v>0</v>
      </c>
      <c r="BG126" s="144">
        <f>IF(N126="zákl. přenesená",J126,0)</f>
        <v>0</v>
      </c>
      <c r="BH126" s="144">
        <f>IF(N126="sníž. přenesená",J126,0)</f>
        <v>0</v>
      </c>
      <c r="BI126" s="144">
        <f>IF(N126="nulová",J126,0)</f>
        <v>0</v>
      </c>
      <c r="BJ126" s="17" t="s">
        <v>15</v>
      </c>
      <c r="BK126" s="144">
        <f>ROUND(I126*H126,2)</f>
        <v>0</v>
      </c>
      <c r="BL126" s="17" t="s">
        <v>178</v>
      </c>
      <c r="BM126" s="143" t="s">
        <v>1097</v>
      </c>
    </row>
    <row r="127" spans="2:47" s="1" customFormat="1" ht="12">
      <c r="B127" s="32"/>
      <c r="D127" s="145" t="s">
        <v>170</v>
      </c>
      <c r="F127" s="146" t="s">
        <v>1098</v>
      </c>
      <c r="I127" s="147"/>
      <c r="L127" s="32"/>
      <c r="M127" s="148"/>
      <c r="T127" s="53"/>
      <c r="AT127" s="17" t="s">
        <v>170</v>
      </c>
      <c r="AU127" s="17" t="s">
        <v>77</v>
      </c>
    </row>
    <row r="128" spans="2:65" s="1" customFormat="1" ht="33" customHeight="1">
      <c r="B128" s="131"/>
      <c r="C128" s="132" t="s">
        <v>257</v>
      </c>
      <c r="D128" s="132" t="s">
        <v>164</v>
      </c>
      <c r="E128" s="133" t="s">
        <v>1099</v>
      </c>
      <c r="F128" s="134" t="s">
        <v>1100</v>
      </c>
      <c r="G128" s="135" t="s">
        <v>267</v>
      </c>
      <c r="H128" s="136">
        <v>213</v>
      </c>
      <c r="I128" s="137"/>
      <c r="J128" s="138">
        <f>ROUND(I128*H128,2)</f>
        <v>0</v>
      </c>
      <c r="K128" s="134" t="s">
        <v>168</v>
      </c>
      <c r="L128" s="32"/>
      <c r="M128" s="139" t="s">
        <v>3</v>
      </c>
      <c r="N128" s="140" t="s">
        <v>40</v>
      </c>
      <c r="P128" s="141">
        <f>O128*H128</f>
        <v>0</v>
      </c>
      <c r="Q128" s="141">
        <v>3E-05</v>
      </c>
      <c r="R128" s="141">
        <f>Q128*H128</f>
        <v>0.00639</v>
      </c>
      <c r="S128" s="141">
        <v>0</v>
      </c>
      <c r="T128" s="142">
        <f>S128*H128</f>
        <v>0</v>
      </c>
      <c r="AR128" s="143" t="s">
        <v>178</v>
      </c>
      <c r="AT128" s="143" t="s">
        <v>164</v>
      </c>
      <c r="AU128" s="143" t="s">
        <v>77</v>
      </c>
      <c r="AY128" s="17" t="s">
        <v>161</v>
      </c>
      <c r="BE128" s="144">
        <f>IF(N128="základní",J128,0)</f>
        <v>0</v>
      </c>
      <c r="BF128" s="144">
        <f>IF(N128="snížená",J128,0)</f>
        <v>0</v>
      </c>
      <c r="BG128" s="144">
        <f>IF(N128="zákl. přenesená",J128,0)</f>
        <v>0</v>
      </c>
      <c r="BH128" s="144">
        <f>IF(N128="sníž. přenesená",J128,0)</f>
        <v>0</v>
      </c>
      <c r="BI128" s="144">
        <f>IF(N128="nulová",J128,0)</f>
        <v>0</v>
      </c>
      <c r="BJ128" s="17" t="s">
        <v>15</v>
      </c>
      <c r="BK128" s="144">
        <f>ROUND(I128*H128,2)</f>
        <v>0</v>
      </c>
      <c r="BL128" s="17" t="s">
        <v>178</v>
      </c>
      <c r="BM128" s="143" t="s">
        <v>1101</v>
      </c>
    </row>
    <row r="129" spans="2:47" s="1" customFormat="1" ht="12">
      <c r="B129" s="32"/>
      <c r="D129" s="145" t="s">
        <v>170</v>
      </c>
      <c r="F129" s="146" t="s">
        <v>1102</v>
      </c>
      <c r="I129" s="147"/>
      <c r="L129" s="32"/>
      <c r="M129" s="180"/>
      <c r="N129" s="181"/>
      <c r="O129" s="181"/>
      <c r="P129" s="181"/>
      <c r="Q129" s="181"/>
      <c r="R129" s="181"/>
      <c r="S129" s="181"/>
      <c r="T129" s="182"/>
      <c r="AT129" s="17" t="s">
        <v>170</v>
      </c>
      <c r="AU129" s="17" t="s">
        <v>77</v>
      </c>
    </row>
    <row r="130" spans="2:12" s="1" customFormat="1" ht="6.95" customHeight="1">
      <c r="B130" s="41"/>
      <c r="C130" s="42"/>
      <c r="D130" s="42"/>
      <c r="E130" s="42"/>
      <c r="F130" s="42"/>
      <c r="G130" s="42"/>
      <c r="H130" s="42"/>
      <c r="I130" s="42"/>
      <c r="J130" s="42"/>
      <c r="K130" s="42"/>
      <c r="L130" s="32"/>
    </row>
  </sheetData>
  <autoFilter ref="C92:K129"/>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hyperlinks>
    <hyperlink ref="F97" r:id="rId1" display="https://podminky.urs.cz/item/CS_URS_2022_02/783606811"/>
    <hyperlink ref="F108" r:id="rId2" display="https://podminky.urs.cz/item/CS_URS_2022_02/783601325"/>
    <hyperlink ref="F110" r:id="rId3" display="https://podminky.urs.cz/item/CS_URS_2022_02/783614111"/>
    <hyperlink ref="F112" r:id="rId4" display="https://podminky.urs.cz/item/CS_URS_2022_02/783617117"/>
    <hyperlink ref="F114" r:id="rId5" display="https://podminky.urs.cz/item/CS_URS_2022_02/783606861"/>
    <hyperlink ref="F125" r:id="rId6" display="https://podminky.urs.cz/item/CS_URS_2022_02/783601713"/>
    <hyperlink ref="F127" r:id="rId7" display="https://podminky.urs.cz/item/CS_URS_2022_02/783614551"/>
    <hyperlink ref="F129" r:id="rId8" display="https://podminky.urs.cz/item/CS_URS_2022_02/7836176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106</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966</v>
      </c>
      <c r="F11" s="315"/>
      <c r="G11" s="315"/>
      <c r="H11" s="315"/>
      <c r="L11" s="32"/>
    </row>
    <row r="12" spans="2:12" s="1" customFormat="1" ht="12" customHeight="1">
      <c r="B12" s="32"/>
      <c r="D12" s="27" t="s">
        <v>136</v>
      </c>
      <c r="L12" s="32"/>
    </row>
    <row r="13" spans="2:12" s="1" customFormat="1" ht="16.5" customHeight="1">
      <c r="B13" s="32"/>
      <c r="E13" s="309" t="s">
        <v>1103</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ROUND(J95,2)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ROUND((SUM(BE95:BE161)),2)</f>
        <v>0</v>
      </c>
      <c r="I37" s="93">
        <v>0.21</v>
      </c>
      <c r="J37" s="82">
        <f>ROUND(((SUM(BE95:BE161))*I37),2)</f>
        <v>0</v>
      </c>
      <c r="L37" s="32"/>
    </row>
    <row r="38" spans="2:12" s="1" customFormat="1" ht="14.45" customHeight="1">
      <c r="B38" s="32"/>
      <c r="E38" s="27" t="s">
        <v>41</v>
      </c>
      <c r="F38" s="82">
        <f>ROUND((SUM(BF95:BF161)),2)</f>
        <v>0</v>
      </c>
      <c r="I38" s="93">
        <v>0.15</v>
      </c>
      <c r="J38" s="82">
        <f>ROUND(((SUM(BF95:BF161))*I38),2)</f>
        <v>0</v>
      </c>
      <c r="L38" s="32"/>
    </row>
    <row r="39" spans="2:12" s="1" customFormat="1" ht="14.45" customHeight="1" hidden="1">
      <c r="B39" s="32"/>
      <c r="E39" s="27" t="s">
        <v>42</v>
      </c>
      <c r="F39" s="82">
        <f>ROUND((SUM(BG95:BG161)),2)</f>
        <v>0</v>
      </c>
      <c r="I39" s="93">
        <v>0.21</v>
      </c>
      <c r="J39" s="82">
        <f>0</f>
        <v>0</v>
      </c>
      <c r="L39" s="32"/>
    </row>
    <row r="40" spans="2:12" s="1" customFormat="1" ht="14.45" customHeight="1" hidden="1">
      <c r="B40" s="32"/>
      <c r="E40" s="27" t="s">
        <v>43</v>
      </c>
      <c r="F40" s="82">
        <f>ROUND((SUM(BH95:BH161)),2)</f>
        <v>0</v>
      </c>
      <c r="I40" s="93">
        <v>0.15</v>
      </c>
      <c r="J40" s="82">
        <f>0</f>
        <v>0</v>
      </c>
      <c r="L40" s="32"/>
    </row>
    <row r="41" spans="2:12" s="1" customFormat="1" ht="14.45" customHeight="1" hidden="1">
      <c r="B41" s="32"/>
      <c r="E41" s="27" t="s">
        <v>44</v>
      </c>
      <c r="F41" s="82">
        <f>ROUND((SUM(BI95:BI161)),2)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966</v>
      </c>
      <c r="F56" s="315"/>
      <c r="G56" s="315"/>
      <c r="H56" s="315"/>
      <c r="L56" s="32"/>
    </row>
    <row r="57" spans="2:12" s="1" customFormat="1" ht="12" customHeight="1">
      <c r="B57" s="32"/>
      <c r="C57" s="27" t="s">
        <v>136</v>
      </c>
      <c r="L57" s="32"/>
    </row>
    <row r="58" spans="2:12" s="1" customFormat="1" ht="16.5" customHeight="1">
      <c r="B58" s="32"/>
      <c r="E58" s="309" t="str">
        <f>E13</f>
        <v>4 - Podlahové krytiny</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J95</f>
        <v>0</v>
      </c>
      <c r="L67" s="32"/>
      <c r="AU67" s="17" t="s">
        <v>141</v>
      </c>
    </row>
    <row r="68" spans="2:12" s="8" customFormat="1" ht="24.95" customHeight="1">
      <c r="B68" s="103"/>
      <c r="D68" s="104" t="s">
        <v>142</v>
      </c>
      <c r="E68" s="105"/>
      <c r="F68" s="105"/>
      <c r="G68" s="105"/>
      <c r="H68" s="105"/>
      <c r="I68" s="105"/>
      <c r="J68" s="106">
        <f>J96</f>
        <v>0</v>
      </c>
      <c r="L68" s="103"/>
    </row>
    <row r="69" spans="2:12" s="9" customFormat="1" ht="19.9" customHeight="1">
      <c r="B69" s="107"/>
      <c r="D69" s="108" t="s">
        <v>206</v>
      </c>
      <c r="E69" s="109"/>
      <c r="F69" s="109"/>
      <c r="G69" s="109"/>
      <c r="H69" s="109"/>
      <c r="I69" s="109"/>
      <c r="J69" s="110">
        <f>J97</f>
        <v>0</v>
      </c>
      <c r="L69" s="107"/>
    </row>
    <row r="70" spans="2:12" s="8" customFormat="1" ht="24.95" customHeight="1">
      <c r="B70" s="103"/>
      <c r="D70" s="104" t="s">
        <v>144</v>
      </c>
      <c r="E70" s="105"/>
      <c r="F70" s="105"/>
      <c r="G70" s="105"/>
      <c r="H70" s="105"/>
      <c r="I70" s="105"/>
      <c r="J70" s="106">
        <f>J107</f>
        <v>0</v>
      </c>
      <c r="L70" s="103"/>
    </row>
    <row r="71" spans="2:12" s="9" customFormat="1" ht="19.9" customHeight="1">
      <c r="B71" s="107"/>
      <c r="D71" s="108" t="s">
        <v>438</v>
      </c>
      <c r="E71" s="109"/>
      <c r="F71" s="109"/>
      <c r="G71" s="109"/>
      <c r="H71" s="109"/>
      <c r="I71" s="109"/>
      <c r="J71" s="110">
        <f>J108</f>
        <v>0</v>
      </c>
      <c r="L71" s="107"/>
    </row>
    <row r="72" spans="2:12" s="1" customFormat="1" ht="21.75" customHeight="1">
      <c r="B72" s="32"/>
      <c r="L72" s="32"/>
    </row>
    <row r="73" spans="2:12" s="1" customFormat="1" ht="6.95" customHeight="1">
      <c r="B73" s="41"/>
      <c r="C73" s="42"/>
      <c r="D73" s="42"/>
      <c r="E73" s="42"/>
      <c r="F73" s="42"/>
      <c r="G73" s="42"/>
      <c r="H73" s="42"/>
      <c r="I73" s="42"/>
      <c r="J73" s="42"/>
      <c r="K73" s="42"/>
      <c r="L73" s="32"/>
    </row>
    <row r="77" spans="2:12" s="1" customFormat="1" ht="6.95" customHeight="1">
      <c r="B77" s="43"/>
      <c r="C77" s="44"/>
      <c r="D77" s="44"/>
      <c r="E77" s="44"/>
      <c r="F77" s="44"/>
      <c r="G77" s="44"/>
      <c r="H77" s="44"/>
      <c r="I77" s="44"/>
      <c r="J77" s="44"/>
      <c r="K77" s="44"/>
      <c r="L77" s="32"/>
    </row>
    <row r="78" spans="2:12" s="1" customFormat="1" ht="24.95" customHeight="1">
      <c r="B78" s="32"/>
      <c r="C78" s="21" t="s">
        <v>146</v>
      </c>
      <c r="L78" s="32"/>
    </row>
    <row r="79" spans="2:12" s="1" customFormat="1" ht="6.95" customHeight="1">
      <c r="B79" s="32"/>
      <c r="L79" s="32"/>
    </row>
    <row r="80" spans="2:12" s="1" customFormat="1" ht="12" customHeight="1">
      <c r="B80" s="32"/>
      <c r="C80" s="27" t="s">
        <v>17</v>
      </c>
      <c r="L80" s="32"/>
    </row>
    <row r="81" spans="2:12" s="1" customFormat="1" ht="16.5" customHeight="1">
      <c r="B81" s="32"/>
      <c r="E81" s="313" t="str">
        <f>E7</f>
        <v>Pozemní (stavební) objekt Koleje Jarov</v>
      </c>
      <c r="F81" s="314"/>
      <c r="G81" s="314"/>
      <c r="H81" s="314"/>
      <c r="L81" s="32"/>
    </row>
    <row r="82" spans="2:12" ht="12" customHeight="1">
      <c r="B82" s="20"/>
      <c r="C82" s="27" t="s">
        <v>132</v>
      </c>
      <c r="L82" s="20"/>
    </row>
    <row r="83" spans="2:12" ht="16.5" customHeight="1">
      <c r="B83" s="20"/>
      <c r="E83" s="313" t="s">
        <v>133</v>
      </c>
      <c r="F83" s="282"/>
      <c r="G83" s="282"/>
      <c r="H83" s="282"/>
      <c r="L83" s="20"/>
    </row>
    <row r="84" spans="2:12" ht="12" customHeight="1">
      <c r="B84" s="20"/>
      <c r="C84" s="27" t="s">
        <v>134</v>
      </c>
      <c r="L84" s="20"/>
    </row>
    <row r="85" spans="2:12" s="1" customFormat="1" ht="16.5" customHeight="1">
      <c r="B85" s="32"/>
      <c r="E85" s="300" t="s">
        <v>966</v>
      </c>
      <c r="F85" s="315"/>
      <c r="G85" s="315"/>
      <c r="H85" s="315"/>
      <c r="L85" s="32"/>
    </row>
    <row r="86" spans="2:12" s="1" customFormat="1" ht="12" customHeight="1">
      <c r="B86" s="32"/>
      <c r="C86" s="27" t="s">
        <v>136</v>
      </c>
      <c r="L86" s="32"/>
    </row>
    <row r="87" spans="2:12" s="1" customFormat="1" ht="16.5" customHeight="1">
      <c r="B87" s="32"/>
      <c r="E87" s="309" t="str">
        <f>E13</f>
        <v>4 - Podlahové krytiny</v>
      </c>
      <c r="F87" s="315"/>
      <c r="G87" s="315"/>
      <c r="H87" s="315"/>
      <c r="L87" s="32"/>
    </row>
    <row r="88" spans="2:12" s="1" customFormat="1" ht="6.95" customHeight="1">
      <c r="B88" s="32"/>
      <c r="L88" s="32"/>
    </row>
    <row r="89" spans="2:12" s="1" customFormat="1" ht="12" customHeight="1">
      <c r="B89" s="32"/>
      <c r="C89" s="27" t="s">
        <v>21</v>
      </c>
      <c r="F89" s="25" t="str">
        <f>F16</f>
        <v xml:space="preserve"> </v>
      </c>
      <c r="I89" s="27" t="s">
        <v>23</v>
      </c>
      <c r="J89" s="49" t="str">
        <f>IF(J16="","",J16)</f>
        <v>9. 11. 2022</v>
      </c>
      <c r="L89" s="32"/>
    </row>
    <row r="90" spans="2:12" s="1" customFormat="1" ht="6.95" customHeight="1">
      <c r="B90" s="32"/>
      <c r="L90" s="32"/>
    </row>
    <row r="91" spans="2:12" s="1" customFormat="1" ht="15.2" customHeight="1">
      <c r="B91" s="32"/>
      <c r="C91" s="27" t="s">
        <v>25</v>
      </c>
      <c r="F91" s="25" t="str">
        <f>E19</f>
        <v xml:space="preserve"> </v>
      </c>
      <c r="I91" s="27" t="s">
        <v>30</v>
      </c>
      <c r="J91" s="30" t="str">
        <f>E25</f>
        <v xml:space="preserve"> </v>
      </c>
      <c r="L91" s="32"/>
    </row>
    <row r="92" spans="2:12" s="1" customFormat="1" ht="15.2" customHeight="1">
      <c r="B92" s="32"/>
      <c r="C92" s="27" t="s">
        <v>28</v>
      </c>
      <c r="F92" s="25" t="str">
        <f>IF(E22="","",E22)</f>
        <v>Vyplň údaj</v>
      </c>
      <c r="I92" s="27" t="s">
        <v>32</v>
      </c>
      <c r="J92" s="30" t="str">
        <f>E28</f>
        <v xml:space="preserve"> </v>
      </c>
      <c r="L92" s="32"/>
    </row>
    <row r="93" spans="2:12" s="1" customFormat="1" ht="10.35" customHeight="1">
      <c r="B93" s="32"/>
      <c r="L93" s="32"/>
    </row>
    <row r="94" spans="2:20" s="10" customFormat="1" ht="29.25" customHeight="1">
      <c r="B94" s="111"/>
      <c r="C94" s="112" t="s">
        <v>147</v>
      </c>
      <c r="D94" s="113" t="s">
        <v>54</v>
      </c>
      <c r="E94" s="113" t="s">
        <v>50</v>
      </c>
      <c r="F94" s="113" t="s">
        <v>51</v>
      </c>
      <c r="G94" s="113" t="s">
        <v>148</v>
      </c>
      <c r="H94" s="113" t="s">
        <v>149</v>
      </c>
      <c r="I94" s="113" t="s">
        <v>150</v>
      </c>
      <c r="J94" s="113" t="s">
        <v>140</v>
      </c>
      <c r="K94" s="114" t="s">
        <v>151</v>
      </c>
      <c r="L94" s="111"/>
      <c r="M94" s="56" t="s">
        <v>3</v>
      </c>
      <c r="N94" s="57" t="s">
        <v>39</v>
      </c>
      <c r="O94" s="57" t="s">
        <v>152</v>
      </c>
      <c r="P94" s="57" t="s">
        <v>153</v>
      </c>
      <c r="Q94" s="57" t="s">
        <v>154</v>
      </c>
      <c r="R94" s="57" t="s">
        <v>155</v>
      </c>
      <c r="S94" s="57" t="s">
        <v>156</v>
      </c>
      <c r="T94" s="58" t="s">
        <v>157</v>
      </c>
    </row>
    <row r="95" spans="2:63" s="1" customFormat="1" ht="22.9" customHeight="1">
      <c r="B95" s="32"/>
      <c r="C95" s="61" t="s">
        <v>158</v>
      </c>
      <c r="J95" s="115">
        <f>BK95</f>
        <v>0</v>
      </c>
      <c r="L95" s="32"/>
      <c r="M95" s="59"/>
      <c r="N95" s="50"/>
      <c r="O95" s="50"/>
      <c r="P95" s="116">
        <f>P96+P107</f>
        <v>0</v>
      </c>
      <c r="Q95" s="50"/>
      <c r="R95" s="116">
        <f>R96+R107</f>
        <v>9.885409520000001</v>
      </c>
      <c r="S95" s="50"/>
      <c r="T95" s="117">
        <f>T96+T107</f>
        <v>3.0096900000000004</v>
      </c>
      <c r="AT95" s="17" t="s">
        <v>68</v>
      </c>
      <c r="AU95" s="17" t="s">
        <v>141</v>
      </c>
      <c r="BK95" s="118">
        <f>BK96+BK107</f>
        <v>0</v>
      </c>
    </row>
    <row r="96" spans="2:63" s="11" customFormat="1" ht="25.9" customHeight="1">
      <c r="B96" s="119"/>
      <c r="D96" s="120" t="s">
        <v>68</v>
      </c>
      <c r="E96" s="121" t="s">
        <v>159</v>
      </c>
      <c r="F96" s="121" t="s">
        <v>160</v>
      </c>
      <c r="I96" s="122"/>
      <c r="J96" s="123">
        <f>BK96</f>
        <v>0</v>
      </c>
      <c r="L96" s="119"/>
      <c r="M96" s="124"/>
      <c r="P96" s="125">
        <f>P97</f>
        <v>0</v>
      </c>
      <c r="R96" s="125">
        <f>R97</f>
        <v>0</v>
      </c>
      <c r="T96" s="126">
        <f>T97</f>
        <v>0</v>
      </c>
      <c r="AR96" s="120" t="s">
        <v>15</v>
      </c>
      <c r="AT96" s="127" t="s">
        <v>68</v>
      </c>
      <c r="AU96" s="127" t="s">
        <v>69</v>
      </c>
      <c r="AY96" s="120" t="s">
        <v>161</v>
      </c>
      <c r="BK96" s="128">
        <f>BK97</f>
        <v>0</v>
      </c>
    </row>
    <row r="97" spans="2:63" s="11" customFormat="1" ht="22.9" customHeight="1">
      <c r="B97" s="119"/>
      <c r="D97" s="120" t="s">
        <v>68</v>
      </c>
      <c r="E97" s="129" t="s">
        <v>222</v>
      </c>
      <c r="F97" s="129" t="s">
        <v>223</v>
      </c>
      <c r="I97" s="122"/>
      <c r="J97" s="130">
        <f>BK97</f>
        <v>0</v>
      </c>
      <c r="L97" s="119"/>
      <c r="M97" s="124"/>
      <c r="P97" s="125">
        <f>SUM(P98:P106)</f>
        <v>0</v>
      </c>
      <c r="R97" s="125">
        <f>SUM(R98:R106)</f>
        <v>0</v>
      </c>
      <c r="T97" s="126">
        <f>SUM(T98:T106)</f>
        <v>0</v>
      </c>
      <c r="AR97" s="120" t="s">
        <v>15</v>
      </c>
      <c r="AT97" s="127" t="s">
        <v>68</v>
      </c>
      <c r="AU97" s="127" t="s">
        <v>15</v>
      </c>
      <c r="AY97" s="120" t="s">
        <v>161</v>
      </c>
      <c r="BK97" s="128">
        <f>SUM(BK98:BK106)</f>
        <v>0</v>
      </c>
    </row>
    <row r="98" spans="2:65" s="1" customFormat="1" ht="37.9" customHeight="1">
      <c r="B98" s="131"/>
      <c r="C98" s="132" t="s">
        <v>15</v>
      </c>
      <c r="D98" s="132" t="s">
        <v>164</v>
      </c>
      <c r="E98" s="133" t="s">
        <v>224</v>
      </c>
      <c r="F98" s="134" t="s">
        <v>225</v>
      </c>
      <c r="G98" s="135" t="s">
        <v>201</v>
      </c>
      <c r="H98" s="136">
        <v>3.01</v>
      </c>
      <c r="I98" s="137"/>
      <c r="J98" s="138">
        <f>ROUND(I98*H98,2)</f>
        <v>0</v>
      </c>
      <c r="K98" s="134" t="s">
        <v>168</v>
      </c>
      <c r="L98" s="32"/>
      <c r="M98" s="139" t="s">
        <v>3</v>
      </c>
      <c r="N98" s="140" t="s">
        <v>40</v>
      </c>
      <c r="P98" s="141">
        <f>O98*H98</f>
        <v>0</v>
      </c>
      <c r="Q98" s="141">
        <v>0</v>
      </c>
      <c r="R98" s="141">
        <f>Q98*H98</f>
        <v>0</v>
      </c>
      <c r="S98" s="141">
        <v>0</v>
      </c>
      <c r="T98" s="142">
        <f>S98*H98</f>
        <v>0</v>
      </c>
      <c r="AR98" s="143" t="s">
        <v>89</v>
      </c>
      <c r="AT98" s="143" t="s">
        <v>164</v>
      </c>
      <c r="AU98" s="143" t="s">
        <v>77</v>
      </c>
      <c r="AY98" s="17" t="s">
        <v>161</v>
      </c>
      <c r="BE98" s="144">
        <f>IF(N98="základní",J98,0)</f>
        <v>0</v>
      </c>
      <c r="BF98" s="144">
        <f>IF(N98="snížená",J98,0)</f>
        <v>0</v>
      </c>
      <c r="BG98" s="144">
        <f>IF(N98="zákl. přenesená",J98,0)</f>
        <v>0</v>
      </c>
      <c r="BH98" s="144">
        <f>IF(N98="sníž. přenesená",J98,0)</f>
        <v>0</v>
      </c>
      <c r="BI98" s="144">
        <f>IF(N98="nulová",J98,0)</f>
        <v>0</v>
      </c>
      <c r="BJ98" s="17" t="s">
        <v>15</v>
      </c>
      <c r="BK98" s="144">
        <f>ROUND(I98*H98,2)</f>
        <v>0</v>
      </c>
      <c r="BL98" s="17" t="s">
        <v>89</v>
      </c>
      <c r="BM98" s="143" t="s">
        <v>1104</v>
      </c>
    </row>
    <row r="99" spans="2:47" s="1" customFormat="1" ht="12">
      <c r="B99" s="32"/>
      <c r="D99" s="145" t="s">
        <v>170</v>
      </c>
      <c r="F99" s="146" t="s">
        <v>227</v>
      </c>
      <c r="I99" s="147"/>
      <c r="L99" s="32"/>
      <c r="M99" s="148"/>
      <c r="T99" s="53"/>
      <c r="AT99" s="17" t="s">
        <v>170</v>
      </c>
      <c r="AU99" s="17" t="s">
        <v>77</v>
      </c>
    </row>
    <row r="100" spans="2:65" s="1" customFormat="1" ht="33" customHeight="1">
      <c r="B100" s="131"/>
      <c r="C100" s="132" t="s">
        <v>77</v>
      </c>
      <c r="D100" s="132" t="s">
        <v>164</v>
      </c>
      <c r="E100" s="133" t="s">
        <v>228</v>
      </c>
      <c r="F100" s="134" t="s">
        <v>229</v>
      </c>
      <c r="G100" s="135" t="s">
        <v>201</v>
      </c>
      <c r="H100" s="136">
        <v>3.01</v>
      </c>
      <c r="I100" s="137"/>
      <c r="J100" s="138">
        <f>ROUND(I100*H100,2)</f>
        <v>0</v>
      </c>
      <c r="K100" s="134" t="s">
        <v>168</v>
      </c>
      <c r="L100" s="32"/>
      <c r="M100" s="139" t="s">
        <v>3</v>
      </c>
      <c r="N100" s="140" t="s">
        <v>40</v>
      </c>
      <c r="P100" s="141">
        <f>O100*H100</f>
        <v>0</v>
      </c>
      <c r="Q100" s="141">
        <v>0</v>
      </c>
      <c r="R100" s="141">
        <f>Q100*H100</f>
        <v>0</v>
      </c>
      <c r="S100" s="141">
        <v>0</v>
      </c>
      <c r="T100" s="142">
        <f>S100*H100</f>
        <v>0</v>
      </c>
      <c r="AR100" s="143" t="s">
        <v>89</v>
      </c>
      <c r="AT100" s="143" t="s">
        <v>164</v>
      </c>
      <c r="AU100" s="143" t="s">
        <v>77</v>
      </c>
      <c r="AY100" s="17" t="s">
        <v>161</v>
      </c>
      <c r="BE100" s="144">
        <f>IF(N100="základní",J100,0)</f>
        <v>0</v>
      </c>
      <c r="BF100" s="144">
        <f>IF(N100="snížená",J100,0)</f>
        <v>0</v>
      </c>
      <c r="BG100" s="144">
        <f>IF(N100="zákl. přenesená",J100,0)</f>
        <v>0</v>
      </c>
      <c r="BH100" s="144">
        <f>IF(N100="sníž. přenesená",J100,0)</f>
        <v>0</v>
      </c>
      <c r="BI100" s="144">
        <f>IF(N100="nulová",J100,0)</f>
        <v>0</v>
      </c>
      <c r="BJ100" s="17" t="s">
        <v>15</v>
      </c>
      <c r="BK100" s="144">
        <f>ROUND(I100*H100,2)</f>
        <v>0</v>
      </c>
      <c r="BL100" s="17" t="s">
        <v>89</v>
      </c>
      <c r="BM100" s="143" t="s">
        <v>1105</v>
      </c>
    </row>
    <row r="101" spans="2:47" s="1" customFormat="1" ht="12">
      <c r="B101" s="32"/>
      <c r="D101" s="145" t="s">
        <v>170</v>
      </c>
      <c r="F101" s="146" t="s">
        <v>231</v>
      </c>
      <c r="I101" s="147"/>
      <c r="L101" s="32"/>
      <c r="M101" s="148"/>
      <c r="T101" s="53"/>
      <c r="AT101" s="17" t="s">
        <v>170</v>
      </c>
      <c r="AU101" s="17" t="s">
        <v>77</v>
      </c>
    </row>
    <row r="102" spans="2:65" s="1" customFormat="1" ht="44.25" customHeight="1">
      <c r="B102" s="131"/>
      <c r="C102" s="132" t="s">
        <v>83</v>
      </c>
      <c r="D102" s="132" t="s">
        <v>164</v>
      </c>
      <c r="E102" s="133" t="s">
        <v>232</v>
      </c>
      <c r="F102" s="134" t="s">
        <v>233</v>
      </c>
      <c r="G102" s="135" t="s">
        <v>201</v>
      </c>
      <c r="H102" s="136">
        <v>45.15</v>
      </c>
      <c r="I102" s="137"/>
      <c r="J102" s="138">
        <f>ROUND(I102*H102,2)</f>
        <v>0</v>
      </c>
      <c r="K102" s="134" t="s">
        <v>168</v>
      </c>
      <c r="L102" s="32"/>
      <c r="M102" s="139" t="s">
        <v>3</v>
      </c>
      <c r="N102" s="140" t="s">
        <v>40</v>
      </c>
      <c r="P102" s="141">
        <f>O102*H102</f>
        <v>0</v>
      </c>
      <c r="Q102" s="141">
        <v>0</v>
      </c>
      <c r="R102" s="141">
        <f>Q102*H102</f>
        <v>0</v>
      </c>
      <c r="S102" s="141">
        <v>0</v>
      </c>
      <c r="T102" s="142">
        <f>S102*H102</f>
        <v>0</v>
      </c>
      <c r="AR102" s="143" t="s">
        <v>89</v>
      </c>
      <c r="AT102" s="143" t="s">
        <v>164</v>
      </c>
      <c r="AU102" s="143" t="s">
        <v>77</v>
      </c>
      <c r="AY102" s="17" t="s">
        <v>161</v>
      </c>
      <c r="BE102" s="144">
        <f>IF(N102="základní",J102,0)</f>
        <v>0</v>
      </c>
      <c r="BF102" s="144">
        <f>IF(N102="snížená",J102,0)</f>
        <v>0</v>
      </c>
      <c r="BG102" s="144">
        <f>IF(N102="zákl. přenesená",J102,0)</f>
        <v>0</v>
      </c>
      <c r="BH102" s="144">
        <f>IF(N102="sníž. přenesená",J102,0)</f>
        <v>0</v>
      </c>
      <c r="BI102" s="144">
        <f>IF(N102="nulová",J102,0)</f>
        <v>0</v>
      </c>
      <c r="BJ102" s="17" t="s">
        <v>15</v>
      </c>
      <c r="BK102" s="144">
        <f>ROUND(I102*H102,2)</f>
        <v>0</v>
      </c>
      <c r="BL102" s="17" t="s">
        <v>89</v>
      </c>
      <c r="BM102" s="143" t="s">
        <v>1106</v>
      </c>
    </row>
    <row r="103" spans="2:47" s="1" customFormat="1" ht="12">
      <c r="B103" s="32"/>
      <c r="D103" s="145" t="s">
        <v>170</v>
      </c>
      <c r="F103" s="146" t="s">
        <v>235</v>
      </c>
      <c r="I103" s="147"/>
      <c r="L103" s="32"/>
      <c r="M103" s="148"/>
      <c r="T103" s="53"/>
      <c r="AT103" s="17" t="s">
        <v>170</v>
      </c>
      <c r="AU103" s="17" t="s">
        <v>77</v>
      </c>
    </row>
    <row r="104" spans="2:51" s="13" customFormat="1" ht="12">
      <c r="B104" s="156"/>
      <c r="D104" s="150" t="s">
        <v>181</v>
      </c>
      <c r="F104" s="158" t="s">
        <v>1107</v>
      </c>
      <c r="H104" s="159">
        <v>45.15</v>
      </c>
      <c r="I104" s="160"/>
      <c r="L104" s="156"/>
      <c r="M104" s="161"/>
      <c r="T104" s="162"/>
      <c r="AT104" s="157" t="s">
        <v>181</v>
      </c>
      <c r="AU104" s="157" t="s">
        <v>77</v>
      </c>
      <c r="AV104" s="13" t="s">
        <v>77</v>
      </c>
      <c r="AW104" s="13" t="s">
        <v>4</v>
      </c>
      <c r="AX104" s="13" t="s">
        <v>15</v>
      </c>
      <c r="AY104" s="157" t="s">
        <v>161</v>
      </c>
    </row>
    <row r="105" spans="2:65" s="1" customFormat="1" ht="44.25" customHeight="1">
      <c r="B105" s="131"/>
      <c r="C105" s="132" t="s">
        <v>89</v>
      </c>
      <c r="D105" s="132" t="s">
        <v>164</v>
      </c>
      <c r="E105" s="133" t="s">
        <v>1108</v>
      </c>
      <c r="F105" s="134" t="s">
        <v>1109</v>
      </c>
      <c r="G105" s="135" t="s">
        <v>201</v>
      </c>
      <c r="H105" s="136">
        <v>3.01</v>
      </c>
      <c r="I105" s="137"/>
      <c r="J105" s="138">
        <f>ROUND(I105*H105,2)</f>
        <v>0</v>
      </c>
      <c r="K105" s="134" t="s">
        <v>168</v>
      </c>
      <c r="L105" s="32"/>
      <c r="M105" s="139" t="s">
        <v>3</v>
      </c>
      <c r="N105" s="140" t="s">
        <v>40</v>
      </c>
      <c r="P105" s="141">
        <f>O105*H105</f>
        <v>0</v>
      </c>
      <c r="Q105" s="141">
        <v>0</v>
      </c>
      <c r="R105" s="141">
        <f>Q105*H105</f>
        <v>0</v>
      </c>
      <c r="S105" s="141">
        <v>0</v>
      </c>
      <c r="T105" s="142">
        <f>S105*H105</f>
        <v>0</v>
      </c>
      <c r="AR105" s="143" t="s">
        <v>89</v>
      </c>
      <c r="AT105" s="143" t="s">
        <v>164</v>
      </c>
      <c r="AU105" s="143" t="s">
        <v>77</v>
      </c>
      <c r="AY105" s="17" t="s">
        <v>161</v>
      </c>
      <c r="BE105" s="144">
        <f>IF(N105="základní",J105,0)</f>
        <v>0</v>
      </c>
      <c r="BF105" s="144">
        <f>IF(N105="snížená",J105,0)</f>
        <v>0</v>
      </c>
      <c r="BG105" s="144">
        <f>IF(N105="zákl. přenesená",J105,0)</f>
        <v>0</v>
      </c>
      <c r="BH105" s="144">
        <f>IF(N105="sníž. přenesená",J105,0)</f>
        <v>0</v>
      </c>
      <c r="BI105" s="144">
        <f>IF(N105="nulová",J105,0)</f>
        <v>0</v>
      </c>
      <c r="BJ105" s="17" t="s">
        <v>15</v>
      </c>
      <c r="BK105" s="144">
        <f>ROUND(I105*H105,2)</f>
        <v>0</v>
      </c>
      <c r="BL105" s="17" t="s">
        <v>89</v>
      </c>
      <c r="BM105" s="143" t="s">
        <v>1110</v>
      </c>
    </row>
    <row r="106" spans="2:47" s="1" customFormat="1" ht="12">
      <c r="B106" s="32"/>
      <c r="D106" s="145" t="s">
        <v>170</v>
      </c>
      <c r="F106" s="146" t="s">
        <v>1111</v>
      </c>
      <c r="I106" s="147"/>
      <c r="L106" s="32"/>
      <c r="M106" s="148"/>
      <c r="T106" s="53"/>
      <c r="AT106" s="17" t="s">
        <v>170</v>
      </c>
      <c r="AU106" s="17" t="s">
        <v>77</v>
      </c>
    </row>
    <row r="107" spans="2:63" s="11" customFormat="1" ht="25.9" customHeight="1">
      <c r="B107" s="119"/>
      <c r="D107" s="120" t="s">
        <v>68</v>
      </c>
      <c r="E107" s="121" t="s">
        <v>172</v>
      </c>
      <c r="F107" s="121" t="s">
        <v>173</v>
      </c>
      <c r="I107" s="122"/>
      <c r="J107" s="123">
        <f>BK107</f>
        <v>0</v>
      </c>
      <c r="L107" s="119"/>
      <c r="M107" s="124"/>
      <c r="P107" s="125">
        <f>P108</f>
        <v>0</v>
      </c>
      <c r="R107" s="125">
        <f>R108</f>
        <v>9.885409520000001</v>
      </c>
      <c r="T107" s="126">
        <f>T108</f>
        <v>3.0096900000000004</v>
      </c>
      <c r="AR107" s="120" t="s">
        <v>77</v>
      </c>
      <c r="AT107" s="127" t="s">
        <v>68</v>
      </c>
      <c r="AU107" s="127" t="s">
        <v>69</v>
      </c>
      <c r="AY107" s="120" t="s">
        <v>161</v>
      </c>
      <c r="BK107" s="128">
        <f>BK108</f>
        <v>0</v>
      </c>
    </row>
    <row r="108" spans="2:63" s="11" customFormat="1" ht="22.9" customHeight="1">
      <c r="B108" s="119"/>
      <c r="D108" s="120" t="s">
        <v>68</v>
      </c>
      <c r="E108" s="129" t="s">
        <v>880</v>
      </c>
      <c r="F108" s="129" t="s">
        <v>881</v>
      </c>
      <c r="I108" s="122"/>
      <c r="J108" s="130">
        <f>BK108</f>
        <v>0</v>
      </c>
      <c r="L108" s="119"/>
      <c r="M108" s="124"/>
      <c r="P108" s="125">
        <f>SUM(P109:P161)</f>
        <v>0</v>
      </c>
      <c r="R108" s="125">
        <f>SUM(R109:R161)</f>
        <v>9.885409520000001</v>
      </c>
      <c r="T108" s="126">
        <f>SUM(T109:T161)</f>
        <v>3.0096900000000004</v>
      </c>
      <c r="AR108" s="120" t="s">
        <v>77</v>
      </c>
      <c r="AT108" s="127" t="s">
        <v>68</v>
      </c>
      <c r="AU108" s="127" t="s">
        <v>15</v>
      </c>
      <c r="AY108" s="120" t="s">
        <v>161</v>
      </c>
      <c r="BK108" s="128">
        <f>SUM(BK109:BK161)</f>
        <v>0</v>
      </c>
    </row>
    <row r="109" spans="2:65" s="1" customFormat="1" ht="21.75" customHeight="1">
      <c r="B109" s="131"/>
      <c r="C109" s="132" t="s">
        <v>92</v>
      </c>
      <c r="D109" s="132" t="s">
        <v>164</v>
      </c>
      <c r="E109" s="133" t="s">
        <v>888</v>
      </c>
      <c r="F109" s="134" t="s">
        <v>889</v>
      </c>
      <c r="G109" s="135" t="s">
        <v>267</v>
      </c>
      <c r="H109" s="136">
        <v>1015.3</v>
      </c>
      <c r="I109" s="137"/>
      <c r="J109" s="138">
        <f>ROUND(I109*H109,2)</f>
        <v>0</v>
      </c>
      <c r="K109" s="134" t="s">
        <v>168</v>
      </c>
      <c r="L109" s="32"/>
      <c r="M109" s="139" t="s">
        <v>3</v>
      </c>
      <c r="N109" s="140" t="s">
        <v>40</v>
      </c>
      <c r="P109" s="141">
        <f>O109*H109</f>
        <v>0</v>
      </c>
      <c r="Q109" s="141">
        <v>0</v>
      </c>
      <c r="R109" s="141">
        <f>Q109*H109</f>
        <v>0</v>
      </c>
      <c r="S109" s="141">
        <v>0.0003</v>
      </c>
      <c r="T109" s="142">
        <f>S109*H109</f>
        <v>0.30458999999999997</v>
      </c>
      <c r="AR109" s="143" t="s">
        <v>178</v>
      </c>
      <c r="AT109" s="143" t="s">
        <v>164</v>
      </c>
      <c r="AU109" s="143" t="s">
        <v>77</v>
      </c>
      <c r="AY109" s="17" t="s">
        <v>161</v>
      </c>
      <c r="BE109" s="144">
        <f>IF(N109="základní",J109,0)</f>
        <v>0</v>
      </c>
      <c r="BF109" s="144">
        <f>IF(N109="snížená",J109,0)</f>
        <v>0</v>
      </c>
      <c r="BG109" s="144">
        <f>IF(N109="zákl. přenesená",J109,0)</f>
        <v>0</v>
      </c>
      <c r="BH109" s="144">
        <f>IF(N109="sníž. přenesená",J109,0)</f>
        <v>0</v>
      </c>
      <c r="BI109" s="144">
        <f>IF(N109="nulová",J109,0)</f>
        <v>0</v>
      </c>
      <c r="BJ109" s="17" t="s">
        <v>15</v>
      </c>
      <c r="BK109" s="144">
        <f>ROUND(I109*H109,2)</f>
        <v>0</v>
      </c>
      <c r="BL109" s="17" t="s">
        <v>178</v>
      </c>
      <c r="BM109" s="143" t="s">
        <v>1112</v>
      </c>
    </row>
    <row r="110" spans="2:47" s="1" customFormat="1" ht="12">
      <c r="B110" s="32"/>
      <c r="D110" s="145" t="s">
        <v>170</v>
      </c>
      <c r="F110" s="146" t="s">
        <v>891</v>
      </c>
      <c r="I110" s="147"/>
      <c r="L110" s="32"/>
      <c r="M110" s="148"/>
      <c r="T110" s="53"/>
      <c r="AT110" s="17" t="s">
        <v>170</v>
      </c>
      <c r="AU110" s="17" t="s">
        <v>77</v>
      </c>
    </row>
    <row r="111" spans="2:51" s="12" customFormat="1" ht="12">
      <c r="B111" s="149"/>
      <c r="D111" s="150" t="s">
        <v>181</v>
      </c>
      <c r="E111" s="151" t="s">
        <v>3</v>
      </c>
      <c r="F111" s="152" t="s">
        <v>182</v>
      </c>
      <c r="H111" s="151" t="s">
        <v>3</v>
      </c>
      <c r="I111" s="153"/>
      <c r="L111" s="149"/>
      <c r="M111" s="154"/>
      <c r="T111" s="155"/>
      <c r="AT111" s="151" t="s">
        <v>181</v>
      </c>
      <c r="AU111" s="151" t="s">
        <v>77</v>
      </c>
      <c r="AV111" s="12" t="s">
        <v>15</v>
      </c>
      <c r="AW111" s="12" t="s">
        <v>31</v>
      </c>
      <c r="AX111" s="12" t="s">
        <v>69</v>
      </c>
      <c r="AY111" s="151" t="s">
        <v>161</v>
      </c>
    </row>
    <row r="112" spans="2:51" s="13" customFormat="1" ht="12">
      <c r="B112" s="156"/>
      <c r="D112" s="150" t="s">
        <v>181</v>
      </c>
      <c r="E112" s="157" t="s">
        <v>3</v>
      </c>
      <c r="F112" s="158" t="s">
        <v>1113</v>
      </c>
      <c r="H112" s="159">
        <v>257.4</v>
      </c>
      <c r="I112" s="160"/>
      <c r="L112" s="156"/>
      <c r="M112" s="161"/>
      <c r="T112" s="162"/>
      <c r="AT112" s="157" t="s">
        <v>181</v>
      </c>
      <c r="AU112" s="157" t="s">
        <v>77</v>
      </c>
      <c r="AV112" s="13" t="s">
        <v>77</v>
      </c>
      <c r="AW112" s="13" t="s">
        <v>31</v>
      </c>
      <c r="AX112" s="13" t="s">
        <v>69</v>
      </c>
      <c r="AY112" s="157" t="s">
        <v>161</v>
      </c>
    </row>
    <row r="113" spans="2:51" s="12" customFormat="1" ht="12">
      <c r="B113" s="149"/>
      <c r="D113" s="150" t="s">
        <v>181</v>
      </c>
      <c r="E113" s="151" t="s">
        <v>3</v>
      </c>
      <c r="F113" s="152" t="s">
        <v>184</v>
      </c>
      <c r="H113" s="151" t="s">
        <v>3</v>
      </c>
      <c r="I113" s="153"/>
      <c r="L113" s="149"/>
      <c r="M113" s="154"/>
      <c r="T113" s="155"/>
      <c r="AT113" s="151" t="s">
        <v>181</v>
      </c>
      <c r="AU113" s="151" t="s">
        <v>77</v>
      </c>
      <c r="AV113" s="12" t="s">
        <v>15</v>
      </c>
      <c r="AW113" s="12" t="s">
        <v>31</v>
      </c>
      <c r="AX113" s="12" t="s">
        <v>69</v>
      </c>
      <c r="AY113" s="151" t="s">
        <v>161</v>
      </c>
    </row>
    <row r="114" spans="2:51" s="13" customFormat="1" ht="12">
      <c r="B114" s="156"/>
      <c r="D114" s="150" t="s">
        <v>181</v>
      </c>
      <c r="E114" s="157" t="s">
        <v>3</v>
      </c>
      <c r="F114" s="158" t="s">
        <v>1114</v>
      </c>
      <c r="H114" s="159">
        <v>228.8</v>
      </c>
      <c r="I114" s="160"/>
      <c r="L114" s="156"/>
      <c r="M114" s="161"/>
      <c r="T114" s="162"/>
      <c r="AT114" s="157" t="s">
        <v>181</v>
      </c>
      <c r="AU114" s="157" t="s">
        <v>77</v>
      </c>
      <c r="AV114" s="13" t="s">
        <v>77</v>
      </c>
      <c r="AW114" s="13" t="s">
        <v>31</v>
      </c>
      <c r="AX114" s="13" t="s">
        <v>69</v>
      </c>
      <c r="AY114" s="157" t="s">
        <v>161</v>
      </c>
    </row>
    <row r="115" spans="2:51" s="12" customFormat="1" ht="12">
      <c r="B115" s="149"/>
      <c r="D115" s="150" t="s">
        <v>181</v>
      </c>
      <c r="E115" s="151" t="s">
        <v>3</v>
      </c>
      <c r="F115" s="152" t="s">
        <v>186</v>
      </c>
      <c r="H115" s="151" t="s">
        <v>3</v>
      </c>
      <c r="I115" s="153"/>
      <c r="L115" s="149"/>
      <c r="M115" s="154"/>
      <c r="T115" s="155"/>
      <c r="AT115" s="151" t="s">
        <v>181</v>
      </c>
      <c r="AU115" s="151" t="s">
        <v>77</v>
      </c>
      <c r="AV115" s="12" t="s">
        <v>15</v>
      </c>
      <c r="AW115" s="12" t="s">
        <v>31</v>
      </c>
      <c r="AX115" s="12" t="s">
        <v>69</v>
      </c>
      <c r="AY115" s="151" t="s">
        <v>161</v>
      </c>
    </row>
    <row r="116" spans="2:51" s="13" customFormat="1" ht="12">
      <c r="B116" s="156"/>
      <c r="D116" s="150" t="s">
        <v>181</v>
      </c>
      <c r="E116" s="157" t="s">
        <v>3</v>
      </c>
      <c r="F116" s="158" t="s">
        <v>1115</v>
      </c>
      <c r="H116" s="159">
        <v>271.7</v>
      </c>
      <c r="I116" s="160"/>
      <c r="L116" s="156"/>
      <c r="M116" s="161"/>
      <c r="T116" s="162"/>
      <c r="AT116" s="157" t="s">
        <v>181</v>
      </c>
      <c r="AU116" s="157" t="s">
        <v>77</v>
      </c>
      <c r="AV116" s="13" t="s">
        <v>77</v>
      </c>
      <c r="AW116" s="13" t="s">
        <v>31</v>
      </c>
      <c r="AX116" s="13" t="s">
        <v>69</v>
      </c>
      <c r="AY116" s="157" t="s">
        <v>161</v>
      </c>
    </row>
    <row r="117" spans="2:51" s="12" customFormat="1" ht="12">
      <c r="B117" s="149"/>
      <c r="D117" s="150" t="s">
        <v>181</v>
      </c>
      <c r="E117" s="151" t="s">
        <v>3</v>
      </c>
      <c r="F117" s="152" t="s">
        <v>187</v>
      </c>
      <c r="H117" s="151" t="s">
        <v>3</v>
      </c>
      <c r="I117" s="153"/>
      <c r="L117" s="149"/>
      <c r="M117" s="154"/>
      <c r="T117" s="155"/>
      <c r="AT117" s="151" t="s">
        <v>181</v>
      </c>
      <c r="AU117" s="151" t="s">
        <v>77</v>
      </c>
      <c r="AV117" s="12" t="s">
        <v>15</v>
      </c>
      <c r="AW117" s="12" t="s">
        <v>31</v>
      </c>
      <c r="AX117" s="12" t="s">
        <v>69</v>
      </c>
      <c r="AY117" s="151" t="s">
        <v>161</v>
      </c>
    </row>
    <row r="118" spans="2:51" s="13" customFormat="1" ht="12">
      <c r="B118" s="156"/>
      <c r="D118" s="150" t="s">
        <v>181</v>
      </c>
      <c r="E118" s="157" t="s">
        <v>3</v>
      </c>
      <c r="F118" s="158" t="s">
        <v>1113</v>
      </c>
      <c r="H118" s="159">
        <v>257.4</v>
      </c>
      <c r="I118" s="160"/>
      <c r="L118" s="156"/>
      <c r="M118" s="161"/>
      <c r="T118" s="162"/>
      <c r="AT118" s="157" t="s">
        <v>181</v>
      </c>
      <c r="AU118" s="157" t="s">
        <v>77</v>
      </c>
      <c r="AV118" s="13" t="s">
        <v>77</v>
      </c>
      <c r="AW118" s="13" t="s">
        <v>31</v>
      </c>
      <c r="AX118" s="13" t="s">
        <v>69</v>
      </c>
      <c r="AY118" s="157" t="s">
        <v>161</v>
      </c>
    </row>
    <row r="119" spans="2:51" s="14" customFormat="1" ht="12">
      <c r="B119" s="163"/>
      <c r="D119" s="150" t="s">
        <v>181</v>
      </c>
      <c r="E119" s="164" t="s">
        <v>3</v>
      </c>
      <c r="F119" s="165" t="s">
        <v>188</v>
      </c>
      <c r="H119" s="166">
        <v>1015.3</v>
      </c>
      <c r="I119" s="167"/>
      <c r="L119" s="163"/>
      <c r="M119" s="168"/>
      <c r="T119" s="169"/>
      <c r="AT119" s="164" t="s">
        <v>181</v>
      </c>
      <c r="AU119" s="164" t="s">
        <v>77</v>
      </c>
      <c r="AV119" s="14" t="s">
        <v>89</v>
      </c>
      <c r="AW119" s="14" t="s">
        <v>31</v>
      </c>
      <c r="AX119" s="14" t="s">
        <v>15</v>
      </c>
      <c r="AY119" s="164" t="s">
        <v>161</v>
      </c>
    </row>
    <row r="120" spans="2:65" s="1" customFormat="1" ht="24.2" customHeight="1">
      <c r="B120" s="131"/>
      <c r="C120" s="132" t="s">
        <v>95</v>
      </c>
      <c r="D120" s="132" t="s">
        <v>164</v>
      </c>
      <c r="E120" s="133" t="s">
        <v>883</v>
      </c>
      <c r="F120" s="134" t="s">
        <v>884</v>
      </c>
      <c r="G120" s="135" t="s">
        <v>167</v>
      </c>
      <c r="H120" s="136">
        <v>901.7</v>
      </c>
      <c r="I120" s="137"/>
      <c r="J120" s="138">
        <f>ROUND(I120*H120,2)</f>
        <v>0</v>
      </c>
      <c r="K120" s="134" t="s">
        <v>168</v>
      </c>
      <c r="L120" s="32"/>
      <c r="M120" s="139" t="s">
        <v>3</v>
      </c>
      <c r="N120" s="140" t="s">
        <v>40</v>
      </c>
      <c r="P120" s="141">
        <f>O120*H120</f>
        <v>0</v>
      </c>
      <c r="Q120" s="141">
        <v>0</v>
      </c>
      <c r="R120" s="141">
        <f>Q120*H120</f>
        <v>0</v>
      </c>
      <c r="S120" s="141">
        <v>0.003</v>
      </c>
      <c r="T120" s="142">
        <f>S120*H120</f>
        <v>2.7051000000000003</v>
      </c>
      <c r="AR120" s="143" t="s">
        <v>178</v>
      </c>
      <c r="AT120" s="143" t="s">
        <v>164</v>
      </c>
      <c r="AU120" s="143" t="s">
        <v>77</v>
      </c>
      <c r="AY120" s="17" t="s">
        <v>161</v>
      </c>
      <c r="BE120" s="144">
        <f>IF(N120="základní",J120,0)</f>
        <v>0</v>
      </c>
      <c r="BF120" s="144">
        <f>IF(N120="snížená",J120,0)</f>
        <v>0</v>
      </c>
      <c r="BG120" s="144">
        <f>IF(N120="zákl. přenesená",J120,0)</f>
        <v>0</v>
      </c>
      <c r="BH120" s="144">
        <f>IF(N120="sníž. přenesená",J120,0)</f>
        <v>0</v>
      </c>
      <c r="BI120" s="144">
        <f>IF(N120="nulová",J120,0)</f>
        <v>0</v>
      </c>
      <c r="BJ120" s="17" t="s">
        <v>15</v>
      </c>
      <c r="BK120" s="144">
        <f>ROUND(I120*H120,2)</f>
        <v>0</v>
      </c>
      <c r="BL120" s="17" t="s">
        <v>178</v>
      </c>
      <c r="BM120" s="143" t="s">
        <v>1116</v>
      </c>
    </row>
    <row r="121" spans="2:47" s="1" customFormat="1" ht="12">
      <c r="B121" s="32"/>
      <c r="D121" s="145" t="s">
        <v>170</v>
      </c>
      <c r="F121" s="146" t="s">
        <v>886</v>
      </c>
      <c r="I121" s="147"/>
      <c r="L121" s="32"/>
      <c r="M121" s="148"/>
      <c r="T121" s="53"/>
      <c r="AT121" s="17" t="s">
        <v>170</v>
      </c>
      <c r="AU121" s="17" t="s">
        <v>77</v>
      </c>
    </row>
    <row r="122" spans="2:51" s="12" customFormat="1" ht="12">
      <c r="B122" s="149"/>
      <c r="D122" s="150" t="s">
        <v>181</v>
      </c>
      <c r="E122" s="151" t="s">
        <v>3</v>
      </c>
      <c r="F122" s="152" t="s">
        <v>182</v>
      </c>
      <c r="H122" s="151" t="s">
        <v>3</v>
      </c>
      <c r="I122" s="153"/>
      <c r="L122" s="149"/>
      <c r="M122" s="154"/>
      <c r="T122" s="155"/>
      <c r="AT122" s="151" t="s">
        <v>181</v>
      </c>
      <c r="AU122" s="151" t="s">
        <v>77</v>
      </c>
      <c r="AV122" s="12" t="s">
        <v>15</v>
      </c>
      <c r="AW122" s="12" t="s">
        <v>31</v>
      </c>
      <c r="AX122" s="12" t="s">
        <v>69</v>
      </c>
      <c r="AY122" s="151" t="s">
        <v>161</v>
      </c>
    </row>
    <row r="123" spans="2:51" s="13" customFormat="1" ht="12">
      <c r="B123" s="156"/>
      <c r="D123" s="150" t="s">
        <v>181</v>
      </c>
      <c r="E123" s="157" t="s">
        <v>3</v>
      </c>
      <c r="F123" s="158" t="s">
        <v>1032</v>
      </c>
      <c r="H123" s="159">
        <v>228.6</v>
      </c>
      <c r="I123" s="160"/>
      <c r="L123" s="156"/>
      <c r="M123" s="161"/>
      <c r="T123" s="162"/>
      <c r="AT123" s="157" t="s">
        <v>181</v>
      </c>
      <c r="AU123" s="157" t="s">
        <v>77</v>
      </c>
      <c r="AV123" s="13" t="s">
        <v>77</v>
      </c>
      <c r="AW123" s="13" t="s">
        <v>31</v>
      </c>
      <c r="AX123" s="13" t="s">
        <v>69</v>
      </c>
      <c r="AY123" s="157" t="s">
        <v>161</v>
      </c>
    </row>
    <row r="124" spans="2:51" s="12" customFormat="1" ht="12">
      <c r="B124" s="149"/>
      <c r="D124" s="150" t="s">
        <v>181</v>
      </c>
      <c r="E124" s="151" t="s">
        <v>3</v>
      </c>
      <c r="F124" s="152" t="s">
        <v>184</v>
      </c>
      <c r="H124" s="151" t="s">
        <v>3</v>
      </c>
      <c r="I124" s="153"/>
      <c r="L124" s="149"/>
      <c r="M124" s="154"/>
      <c r="T124" s="155"/>
      <c r="AT124" s="151" t="s">
        <v>181</v>
      </c>
      <c r="AU124" s="151" t="s">
        <v>77</v>
      </c>
      <c r="AV124" s="12" t="s">
        <v>15</v>
      </c>
      <c r="AW124" s="12" t="s">
        <v>31</v>
      </c>
      <c r="AX124" s="12" t="s">
        <v>69</v>
      </c>
      <c r="AY124" s="151" t="s">
        <v>161</v>
      </c>
    </row>
    <row r="125" spans="2:51" s="13" customFormat="1" ht="12">
      <c r="B125" s="156"/>
      <c r="D125" s="150" t="s">
        <v>181</v>
      </c>
      <c r="E125" s="157" t="s">
        <v>3</v>
      </c>
      <c r="F125" s="158" t="s">
        <v>1033</v>
      </c>
      <c r="H125" s="159">
        <v>203.2</v>
      </c>
      <c r="I125" s="160"/>
      <c r="L125" s="156"/>
      <c r="M125" s="161"/>
      <c r="T125" s="162"/>
      <c r="AT125" s="157" t="s">
        <v>181</v>
      </c>
      <c r="AU125" s="157" t="s">
        <v>77</v>
      </c>
      <c r="AV125" s="13" t="s">
        <v>77</v>
      </c>
      <c r="AW125" s="13" t="s">
        <v>31</v>
      </c>
      <c r="AX125" s="13" t="s">
        <v>69</v>
      </c>
      <c r="AY125" s="157" t="s">
        <v>161</v>
      </c>
    </row>
    <row r="126" spans="2:51" s="12" customFormat="1" ht="12">
      <c r="B126" s="149"/>
      <c r="D126" s="150" t="s">
        <v>181</v>
      </c>
      <c r="E126" s="151" t="s">
        <v>3</v>
      </c>
      <c r="F126" s="152" t="s">
        <v>186</v>
      </c>
      <c r="H126" s="151" t="s">
        <v>3</v>
      </c>
      <c r="I126" s="153"/>
      <c r="L126" s="149"/>
      <c r="M126" s="154"/>
      <c r="T126" s="155"/>
      <c r="AT126" s="151" t="s">
        <v>181</v>
      </c>
      <c r="AU126" s="151" t="s">
        <v>77</v>
      </c>
      <c r="AV126" s="12" t="s">
        <v>15</v>
      </c>
      <c r="AW126" s="12" t="s">
        <v>31</v>
      </c>
      <c r="AX126" s="12" t="s">
        <v>69</v>
      </c>
      <c r="AY126" s="151" t="s">
        <v>161</v>
      </c>
    </row>
    <row r="127" spans="2:51" s="13" customFormat="1" ht="12">
      <c r="B127" s="156"/>
      <c r="D127" s="150" t="s">
        <v>181</v>
      </c>
      <c r="E127" s="157" t="s">
        <v>3</v>
      </c>
      <c r="F127" s="158" t="s">
        <v>1034</v>
      </c>
      <c r="H127" s="159">
        <v>241.3</v>
      </c>
      <c r="I127" s="160"/>
      <c r="L127" s="156"/>
      <c r="M127" s="161"/>
      <c r="T127" s="162"/>
      <c r="AT127" s="157" t="s">
        <v>181</v>
      </c>
      <c r="AU127" s="157" t="s">
        <v>77</v>
      </c>
      <c r="AV127" s="13" t="s">
        <v>77</v>
      </c>
      <c r="AW127" s="13" t="s">
        <v>31</v>
      </c>
      <c r="AX127" s="13" t="s">
        <v>69</v>
      </c>
      <c r="AY127" s="157" t="s">
        <v>161</v>
      </c>
    </row>
    <row r="128" spans="2:51" s="12" customFormat="1" ht="12">
      <c r="B128" s="149"/>
      <c r="D128" s="150" t="s">
        <v>181</v>
      </c>
      <c r="E128" s="151" t="s">
        <v>3</v>
      </c>
      <c r="F128" s="152" t="s">
        <v>187</v>
      </c>
      <c r="H128" s="151" t="s">
        <v>3</v>
      </c>
      <c r="I128" s="153"/>
      <c r="L128" s="149"/>
      <c r="M128" s="154"/>
      <c r="T128" s="155"/>
      <c r="AT128" s="151" t="s">
        <v>181</v>
      </c>
      <c r="AU128" s="151" t="s">
        <v>77</v>
      </c>
      <c r="AV128" s="12" t="s">
        <v>15</v>
      </c>
      <c r="AW128" s="12" t="s">
        <v>31</v>
      </c>
      <c r="AX128" s="12" t="s">
        <v>69</v>
      </c>
      <c r="AY128" s="151" t="s">
        <v>161</v>
      </c>
    </row>
    <row r="129" spans="2:51" s="13" customFormat="1" ht="12">
      <c r="B129" s="156"/>
      <c r="D129" s="150" t="s">
        <v>181</v>
      </c>
      <c r="E129" s="157" t="s">
        <v>3</v>
      </c>
      <c r="F129" s="158" t="s">
        <v>1032</v>
      </c>
      <c r="H129" s="159">
        <v>228.6</v>
      </c>
      <c r="I129" s="160"/>
      <c r="L129" s="156"/>
      <c r="M129" s="161"/>
      <c r="T129" s="162"/>
      <c r="AT129" s="157" t="s">
        <v>181</v>
      </c>
      <c r="AU129" s="157" t="s">
        <v>77</v>
      </c>
      <c r="AV129" s="13" t="s">
        <v>77</v>
      </c>
      <c r="AW129" s="13" t="s">
        <v>31</v>
      </c>
      <c r="AX129" s="13" t="s">
        <v>69</v>
      </c>
      <c r="AY129" s="157" t="s">
        <v>161</v>
      </c>
    </row>
    <row r="130" spans="2:51" s="14" customFormat="1" ht="12">
      <c r="B130" s="163"/>
      <c r="D130" s="150" t="s">
        <v>181</v>
      </c>
      <c r="E130" s="164" t="s">
        <v>3</v>
      </c>
      <c r="F130" s="165" t="s">
        <v>188</v>
      </c>
      <c r="H130" s="166">
        <v>901.6999999999999</v>
      </c>
      <c r="I130" s="167"/>
      <c r="L130" s="163"/>
      <c r="M130" s="168"/>
      <c r="T130" s="169"/>
      <c r="AT130" s="164" t="s">
        <v>181</v>
      </c>
      <c r="AU130" s="164" t="s">
        <v>77</v>
      </c>
      <c r="AV130" s="14" t="s">
        <v>89</v>
      </c>
      <c r="AW130" s="14" t="s">
        <v>31</v>
      </c>
      <c r="AX130" s="14" t="s">
        <v>15</v>
      </c>
      <c r="AY130" s="164" t="s">
        <v>161</v>
      </c>
    </row>
    <row r="131" spans="2:65" s="1" customFormat="1" ht="24.2" customHeight="1">
      <c r="B131" s="131"/>
      <c r="C131" s="132" t="s">
        <v>110</v>
      </c>
      <c r="D131" s="132" t="s">
        <v>164</v>
      </c>
      <c r="E131" s="133" t="s">
        <v>1117</v>
      </c>
      <c r="F131" s="134" t="s">
        <v>1118</v>
      </c>
      <c r="G131" s="135" t="s">
        <v>167</v>
      </c>
      <c r="H131" s="136">
        <v>901.7</v>
      </c>
      <c r="I131" s="137"/>
      <c r="J131" s="138">
        <f>ROUND(I131*H131,2)</f>
        <v>0</v>
      </c>
      <c r="K131" s="134" t="s">
        <v>168</v>
      </c>
      <c r="L131" s="32"/>
      <c r="M131" s="139" t="s">
        <v>3</v>
      </c>
      <c r="N131" s="140" t="s">
        <v>40</v>
      </c>
      <c r="P131" s="141">
        <f>O131*H131</f>
        <v>0</v>
      </c>
      <c r="Q131" s="141">
        <v>0</v>
      </c>
      <c r="R131" s="141">
        <f>Q131*H131</f>
        <v>0</v>
      </c>
      <c r="S131" s="141">
        <v>0</v>
      </c>
      <c r="T131" s="142">
        <f>S131*H131</f>
        <v>0</v>
      </c>
      <c r="AR131" s="143" t="s">
        <v>178</v>
      </c>
      <c r="AT131" s="143" t="s">
        <v>164</v>
      </c>
      <c r="AU131" s="143" t="s">
        <v>77</v>
      </c>
      <c r="AY131" s="17" t="s">
        <v>161</v>
      </c>
      <c r="BE131" s="144">
        <f>IF(N131="základní",J131,0)</f>
        <v>0</v>
      </c>
      <c r="BF131" s="144">
        <f>IF(N131="snížená",J131,0)</f>
        <v>0</v>
      </c>
      <c r="BG131" s="144">
        <f>IF(N131="zákl. přenesená",J131,0)</f>
        <v>0</v>
      </c>
      <c r="BH131" s="144">
        <f>IF(N131="sníž. přenesená",J131,0)</f>
        <v>0</v>
      </c>
      <c r="BI131" s="144">
        <f>IF(N131="nulová",J131,0)</f>
        <v>0</v>
      </c>
      <c r="BJ131" s="17" t="s">
        <v>15</v>
      </c>
      <c r="BK131" s="144">
        <f>ROUND(I131*H131,2)</f>
        <v>0</v>
      </c>
      <c r="BL131" s="17" t="s">
        <v>178</v>
      </c>
      <c r="BM131" s="143" t="s">
        <v>1119</v>
      </c>
    </row>
    <row r="132" spans="2:47" s="1" customFormat="1" ht="12">
      <c r="B132" s="32"/>
      <c r="D132" s="145" t="s">
        <v>170</v>
      </c>
      <c r="F132" s="146" t="s">
        <v>1120</v>
      </c>
      <c r="I132" s="147"/>
      <c r="L132" s="32"/>
      <c r="M132" s="148"/>
      <c r="T132" s="53"/>
      <c r="AT132" s="17" t="s">
        <v>170</v>
      </c>
      <c r="AU132" s="17" t="s">
        <v>77</v>
      </c>
    </row>
    <row r="133" spans="2:65" s="1" customFormat="1" ht="33" customHeight="1">
      <c r="B133" s="131"/>
      <c r="C133" s="132" t="s">
        <v>243</v>
      </c>
      <c r="D133" s="132" t="s">
        <v>164</v>
      </c>
      <c r="E133" s="133" t="s">
        <v>1121</v>
      </c>
      <c r="F133" s="134" t="s">
        <v>1122</v>
      </c>
      <c r="G133" s="135" t="s">
        <v>167</v>
      </c>
      <c r="H133" s="136">
        <v>901.7</v>
      </c>
      <c r="I133" s="137"/>
      <c r="J133" s="138">
        <f>ROUND(I133*H133,2)</f>
        <v>0</v>
      </c>
      <c r="K133" s="134" t="s">
        <v>168</v>
      </c>
      <c r="L133" s="32"/>
      <c r="M133" s="139" t="s">
        <v>3</v>
      </c>
      <c r="N133" s="140" t="s">
        <v>40</v>
      </c>
      <c r="P133" s="141">
        <f>O133*H133</f>
        <v>0</v>
      </c>
      <c r="Q133" s="141">
        <v>0</v>
      </c>
      <c r="R133" s="141">
        <f>Q133*H133</f>
        <v>0</v>
      </c>
      <c r="S133" s="141">
        <v>0</v>
      </c>
      <c r="T133" s="142">
        <f>S133*H133</f>
        <v>0</v>
      </c>
      <c r="AR133" s="143" t="s">
        <v>178</v>
      </c>
      <c r="AT133" s="143" t="s">
        <v>164</v>
      </c>
      <c r="AU133" s="143" t="s">
        <v>77</v>
      </c>
      <c r="AY133" s="17" t="s">
        <v>161</v>
      </c>
      <c r="BE133" s="144">
        <f>IF(N133="základní",J133,0)</f>
        <v>0</v>
      </c>
      <c r="BF133" s="144">
        <f>IF(N133="snížená",J133,0)</f>
        <v>0</v>
      </c>
      <c r="BG133" s="144">
        <f>IF(N133="zákl. přenesená",J133,0)</f>
        <v>0</v>
      </c>
      <c r="BH133" s="144">
        <f>IF(N133="sníž. přenesená",J133,0)</f>
        <v>0</v>
      </c>
      <c r="BI133" s="144">
        <f>IF(N133="nulová",J133,0)</f>
        <v>0</v>
      </c>
      <c r="BJ133" s="17" t="s">
        <v>15</v>
      </c>
      <c r="BK133" s="144">
        <f>ROUND(I133*H133,2)</f>
        <v>0</v>
      </c>
      <c r="BL133" s="17" t="s">
        <v>178</v>
      </c>
      <c r="BM133" s="143" t="s">
        <v>1123</v>
      </c>
    </row>
    <row r="134" spans="2:47" s="1" customFormat="1" ht="12">
      <c r="B134" s="32"/>
      <c r="D134" s="145" t="s">
        <v>170</v>
      </c>
      <c r="F134" s="146" t="s">
        <v>1124</v>
      </c>
      <c r="I134" s="147"/>
      <c r="L134" s="32"/>
      <c r="M134" s="148"/>
      <c r="T134" s="53"/>
      <c r="AT134" s="17" t="s">
        <v>170</v>
      </c>
      <c r="AU134" s="17" t="s">
        <v>77</v>
      </c>
    </row>
    <row r="135" spans="2:65" s="1" customFormat="1" ht="33" customHeight="1">
      <c r="B135" s="131"/>
      <c r="C135" s="132" t="s">
        <v>73</v>
      </c>
      <c r="D135" s="132" t="s">
        <v>164</v>
      </c>
      <c r="E135" s="133" t="s">
        <v>912</v>
      </c>
      <c r="F135" s="134" t="s">
        <v>913</v>
      </c>
      <c r="G135" s="135" t="s">
        <v>167</v>
      </c>
      <c r="H135" s="136">
        <v>901.7</v>
      </c>
      <c r="I135" s="137"/>
      <c r="J135" s="138">
        <f>ROUND(I135*H135,2)</f>
        <v>0</v>
      </c>
      <c r="K135" s="134" t="s">
        <v>168</v>
      </c>
      <c r="L135" s="32"/>
      <c r="M135" s="139" t="s">
        <v>3</v>
      </c>
      <c r="N135" s="140" t="s">
        <v>40</v>
      </c>
      <c r="P135" s="141">
        <f>O135*H135</f>
        <v>0</v>
      </c>
      <c r="Q135" s="141">
        <v>0.00758</v>
      </c>
      <c r="R135" s="141">
        <f>Q135*H135</f>
        <v>6.834886</v>
      </c>
      <c r="S135" s="141">
        <v>0</v>
      </c>
      <c r="T135" s="142">
        <f>S135*H135</f>
        <v>0</v>
      </c>
      <c r="AR135" s="143" t="s">
        <v>178</v>
      </c>
      <c r="AT135" s="143" t="s">
        <v>164</v>
      </c>
      <c r="AU135" s="143" t="s">
        <v>77</v>
      </c>
      <c r="AY135" s="17" t="s">
        <v>161</v>
      </c>
      <c r="BE135" s="144">
        <f>IF(N135="základní",J135,0)</f>
        <v>0</v>
      </c>
      <c r="BF135" s="144">
        <f>IF(N135="snížená",J135,0)</f>
        <v>0</v>
      </c>
      <c r="BG135" s="144">
        <f>IF(N135="zákl. přenesená",J135,0)</f>
        <v>0</v>
      </c>
      <c r="BH135" s="144">
        <f>IF(N135="sníž. přenesená",J135,0)</f>
        <v>0</v>
      </c>
      <c r="BI135" s="144">
        <f>IF(N135="nulová",J135,0)</f>
        <v>0</v>
      </c>
      <c r="BJ135" s="17" t="s">
        <v>15</v>
      </c>
      <c r="BK135" s="144">
        <f>ROUND(I135*H135,2)</f>
        <v>0</v>
      </c>
      <c r="BL135" s="17" t="s">
        <v>178</v>
      </c>
      <c r="BM135" s="143" t="s">
        <v>1125</v>
      </c>
    </row>
    <row r="136" spans="2:47" s="1" customFormat="1" ht="12">
      <c r="B136" s="32"/>
      <c r="D136" s="145" t="s">
        <v>170</v>
      </c>
      <c r="F136" s="146" t="s">
        <v>915</v>
      </c>
      <c r="I136" s="147"/>
      <c r="L136" s="32"/>
      <c r="M136" s="148"/>
      <c r="T136" s="53"/>
      <c r="AT136" s="17" t="s">
        <v>170</v>
      </c>
      <c r="AU136" s="17" t="s">
        <v>77</v>
      </c>
    </row>
    <row r="137" spans="2:65" s="1" customFormat="1" ht="24.2" customHeight="1">
      <c r="B137" s="131"/>
      <c r="C137" s="132" t="s">
        <v>339</v>
      </c>
      <c r="D137" s="132" t="s">
        <v>164</v>
      </c>
      <c r="E137" s="133" t="s">
        <v>897</v>
      </c>
      <c r="F137" s="134" t="s">
        <v>898</v>
      </c>
      <c r="G137" s="135" t="s">
        <v>167</v>
      </c>
      <c r="H137" s="136">
        <v>901.7</v>
      </c>
      <c r="I137" s="137"/>
      <c r="J137" s="138">
        <f>ROUND(I137*H137,2)</f>
        <v>0</v>
      </c>
      <c r="K137" s="134" t="s">
        <v>168</v>
      </c>
      <c r="L137" s="32"/>
      <c r="M137" s="139" t="s">
        <v>3</v>
      </c>
      <c r="N137" s="140" t="s">
        <v>40</v>
      </c>
      <c r="P137" s="141">
        <f>O137*H137</f>
        <v>0</v>
      </c>
      <c r="Q137" s="141">
        <v>0</v>
      </c>
      <c r="R137" s="141">
        <f>Q137*H137</f>
        <v>0</v>
      </c>
      <c r="S137" s="141">
        <v>0</v>
      </c>
      <c r="T137" s="142">
        <f>S137*H137</f>
        <v>0</v>
      </c>
      <c r="AR137" s="143" t="s">
        <v>178</v>
      </c>
      <c r="AT137" s="143" t="s">
        <v>164</v>
      </c>
      <c r="AU137" s="143" t="s">
        <v>77</v>
      </c>
      <c r="AY137" s="17" t="s">
        <v>161</v>
      </c>
      <c r="BE137" s="144">
        <f>IF(N137="základní",J137,0)</f>
        <v>0</v>
      </c>
      <c r="BF137" s="144">
        <f>IF(N137="snížená",J137,0)</f>
        <v>0</v>
      </c>
      <c r="BG137" s="144">
        <f>IF(N137="zákl. přenesená",J137,0)</f>
        <v>0</v>
      </c>
      <c r="BH137" s="144">
        <f>IF(N137="sníž. přenesená",J137,0)</f>
        <v>0</v>
      </c>
      <c r="BI137" s="144">
        <f>IF(N137="nulová",J137,0)</f>
        <v>0</v>
      </c>
      <c r="BJ137" s="17" t="s">
        <v>15</v>
      </c>
      <c r="BK137" s="144">
        <f>ROUND(I137*H137,2)</f>
        <v>0</v>
      </c>
      <c r="BL137" s="17" t="s">
        <v>178</v>
      </c>
      <c r="BM137" s="143" t="s">
        <v>1126</v>
      </c>
    </row>
    <row r="138" spans="2:47" s="1" customFormat="1" ht="12">
      <c r="B138" s="32"/>
      <c r="D138" s="145" t="s">
        <v>170</v>
      </c>
      <c r="F138" s="146" t="s">
        <v>900</v>
      </c>
      <c r="I138" s="147"/>
      <c r="L138" s="32"/>
      <c r="M138" s="148"/>
      <c r="T138" s="53"/>
      <c r="AT138" s="17" t="s">
        <v>170</v>
      </c>
      <c r="AU138" s="17" t="s">
        <v>77</v>
      </c>
    </row>
    <row r="139" spans="2:65" s="1" customFormat="1" ht="16.5" customHeight="1">
      <c r="B139" s="131"/>
      <c r="C139" s="132" t="s">
        <v>162</v>
      </c>
      <c r="D139" s="132" t="s">
        <v>164</v>
      </c>
      <c r="E139" s="133" t="s">
        <v>902</v>
      </c>
      <c r="F139" s="134" t="s">
        <v>903</v>
      </c>
      <c r="G139" s="135" t="s">
        <v>167</v>
      </c>
      <c r="H139" s="136">
        <v>901.7</v>
      </c>
      <c r="I139" s="137"/>
      <c r="J139" s="138">
        <f>ROUND(I139*H139,2)</f>
        <v>0</v>
      </c>
      <c r="K139" s="134" t="s">
        <v>168</v>
      </c>
      <c r="L139" s="32"/>
      <c r="M139" s="139" t="s">
        <v>3</v>
      </c>
      <c r="N139" s="140" t="s">
        <v>40</v>
      </c>
      <c r="P139" s="141">
        <f>O139*H139</f>
        <v>0</v>
      </c>
      <c r="Q139" s="141">
        <v>0</v>
      </c>
      <c r="R139" s="141">
        <f>Q139*H139</f>
        <v>0</v>
      </c>
      <c r="S139" s="141">
        <v>0</v>
      </c>
      <c r="T139" s="142">
        <f>S139*H139</f>
        <v>0</v>
      </c>
      <c r="AR139" s="143" t="s">
        <v>178</v>
      </c>
      <c r="AT139" s="143" t="s">
        <v>164</v>
      </c>
      <c r="AU139" s="143" t="s">
        <v>77</v>
      </c>
      <c r="AY139" s="17" t="s">
        <v>161</v>
      </c>
      <c r="BE139" s="144">
        <f>IF(N139="základní",J139,0)</f>
        <v>0</v>
      </c>
      <c r="BF139" s="144">
        <f>IF(N139="snížená",J139,0)</f>
        <v>0</v>
      </c>
      <c r="BG139" s="144">
        <f>IF(N139="zákl. přenesená",J139,0)</f>
        <v>0</v>
      </c>
      <c r="BH139" s="144">
        <f>IF(N139="sníž. přenesená",J139,0)</f>
        <v>0</v>
      </c>
      <c r="BI139" s="144">
        <f>IF(N139="nulová",J139,0)</f>
        <v>0</v>
      </c>
      <c r="BJ139" s="17" t="s">
        <v>15</v>
      </c>
      <c r="BK139" s="144">
        <f>ROUND(I139*H139,2)</f>
        <v>0</v>
      </c>
      <c r="BL139" s="17" t="s">
        <v>178</v>
      </c>
      <c r="BM139" s="143" t="s">
        <v>1127</v>
      </c>
    </row>
    <row r="140" spans="2:47" s="1" customFormat="1" ht="12">
      <c r="B140" s="32"/>
      <c r="D140" s="145" t="s">
        <v>170</v>
      </c>
      <c r="F140" s="146" t="s">
        <v>905</v>
      </c>
      <c r="I140" s="147"/>
      <c r="L140" s="32"/>
      <c r="M140" s="148"/>
      <c r="T140" s="53"/>
      <c r="AT140" s="17" t="s">
        <v>170</v>
      </c>
      <c r="AU140" s="17" t="s">
        <v>77</v>
      </c>
    </row>
    <row r="141" spans="2:65" s="1" customFormat="1" ht="21.75" customHeight="1">
      <c r="B141" s="131"/>
      <c r="C141" s="132" t="s">
        <v>257</v>
      </c>
      <c r="D141" s="132" t="s">
        <v>164</v>
      </c>
      <c r="E141" s="133" t="s">
        <v>907</v>
      </c>
      <c r="F141" s="134" t="s">
        <v>908</v>
      </c>
      <c r="G141" s="135" t="s">
        <v>167</v>
      </c>
      <c r="H141" s="136">
        <v>901.7</v>
      </c>
      <c r="I141" s="137"/>
      <c r="J141" s="138">
        <f>ROUND(I141*H141,2)</f>
        <v>0</v>
      </c>
      <c r="K141" s="134" t="s">
        <v>168</v>
      </c>
      <c r="L141" s="32"/>
      <c r="M141" s="139" t="s">
        <v>3</v>
      </c>
      <c r="N141" s="140" t="s">
        <v>40</v>
      </c>
      <c r="P141" s="141">
        <f>O141*H141</f>
        <v>0</v>
      </c>
      <c r="Q141" s="141">
        <v>3E-05</v>
      </c>
      <c r="R141" s="141">
        <f>Q141*H141</f>
        <v>0.027051000000000002</v>
      </c>
      <c r="S141" s="141">
        <v>0</v>
      </c>
      <c r="T141" s="142">
        <f>S141*H141</f>
        <v>0</v>
      </c>
      <c r="AR141" s="143" t="s">
        <v>178</v>
      </c>
      <c r="AT141" s="143" t="s">
        <v>164</v>
      </c>
      <c r="AU141" s="143" t="s">
        <v>77</v>
      </c>
      <c r="AY141" s="17" t="s">
        <v>161</v>
      </c>
      <c r="BE141" s="144">
        <f>IF(N141="základní",J141,0)</f>
        <v>0</v>
      </c>
      <c r="BF141" s="144">
        <f>IF(N141="snížená",J141,0)</f>
        <v>0</v>
      </c>
      <c r="BG141" s="144">
        <f>IF(N141="zákl. přenesená",J141,0)</f>
        <v>0</v>
      </c>
      <c r="BH141" s="144">
        <f>IF(N141="sníž. přenesená",J141,0)</f>
        <v>0</v>
      </c>
      <c r="BI141" s="144">
        <f>IF(N141="nulová",J141,0)</f>
        <v>0</v>
      </c>
      <c r="BJ141" s="17" t="s">
        <v>15</v>
      </c>
      <c r="BK141" s="144">
        <f>ROUND(I141*H141,2)</f>
        <v>0</v>
      </c>
      <c r="BL141" s="17" t="s">
        <v>178</v>
      </c>
      <c r="BM141" s="143" t="s">
        <v>1128</v>
      </c>
    </row>
    <row r="142" spans="2:47" s="1" customFormat="1" ht="12">
      <c r="B142" s="32"/>
      <c r="D142" s="145" t="s">
        <v>170</v>
      </c>
      <c r="F142" s="146" t="s">
        <v>910</v>
      </c>
      <c r="I142" s="147"/>
      <c r="L142" s="32"/>
      <c r="M142" s="148"/>
      <c r="T142" s="53"/>
      <c r="AT142" s="17" t="s">
        <v>170</v>
      </c>
      <c r="AU142" s="17" t="s">
        <v>77</v>
      </c>
    </row>
    <row r="143" spans="2:65" s="1" customFormat="1" ht="24.2" customHeight="1">
      <c r="B143" s="131"/>
      <c r="C143" s="132" t="s">
        <v>117</v>
      </c>
      <c r="D143" s="132" t="s">
        <v>164</v>
      </c>
      <c r="E143" s="133" t="s">
        <v>1129</v>
      </c>
      <c r="F143" s="134" t="s">
        <v>1130</v>
      </c>
      <c r="G143" s="135" t="s">
        <v>167</v>
      </c>
      <c r="H143" s="136">
        <v>901.7</v>
      </c>
      <c r="I143" s="137"/>
      <c r="J143" s="138">
        <f>ROUND(I143*H143,2)</f>
        <v>0</v>
      </c>
      <c r="K143" s="134" t="s">
        <v>168</v>
      </c>
      <c r="L143" s="32"/>
      <c r="M143" s="139" t="s">
        <v>3</v>
      </c>
      <c r="N143" s="140" t="s">
        <v>40</v>
      </c>
      <c r="P143" s="141">
        <f>O143*H143</f>
        <v>0</v>
      </c>
      <c r="Q143" s="141">
        <v>0.0003</v>
      </c>
      <c r="R143" s="141">
        <f>Q143*H143</f>
        <v>0.27051</v>
      </c>
      <c r="S143" s="141">
        <v>0</v>
      </c>
      <c r="T143" s="142">
        <f>S143*H143</f>
        <v>0</v>
      </c>
      <c r="AR143" s="143" t="s">
        <v>178</v>
      </c>
      <c r="AT143" s="143" t="s">
        <v>164</v>
      </c>
      <c r="AU143" s="143" t="s">
        <v>77</v>
      </c>
      <c r="AY143" s="17" t="s">
        <v>161</v>
      </c>
      <c r="BE143" s="144">
        <f>IF(N143="základní",J143,0)</f>
        <v>0</v>
      </c>
      <c r="BF143" s="144">
        <f>IF(N143="snížená",J143,0)</f>
        <v>0</v>
      </c>
      <c r="BG143" s="144">
        <f>IF(N143="zákl. přenesená",J143,0)</f>
        <v>0</v>
      </c>
      <c r="BH143" s="144">
        <f>IF(N143="sníž. přenesená",J143,0)</f>
        <v>0</v>
      </c>
      <c r="BI143" s="144">
        <f>IF(N143="nulová",J143,0)</f>
        <v>0</v>
      </c>
      <c r="BJ143" s="17" t="s">
        <v>15</v>
      </c>
      <c r="BK143" s="144">
        <f>ROUND(I143*H143,2)</f>
        <v>0</v>
      </c>
      <c r="BL143" s="17" t="s">
        <v>178</v>
      </c>
      <c r="BM143" s="143" t="s">
        <v>1131</v>
      </c>
    </row>
    <row r="144" spans="2:47" s="1" customFormat="1" ht="12">
      <c r="B144" s="32"/>
      <c r="D144" s="145" t="s">
        <v>170</v>
      </c>
      <c r="F144" s="146" t="s">
        <v>1132</v>
      </c>
      <c r="I144" s="147"/>
      <c r="L144" s="32"/>
      <c r="M144" s="148"/>
      <c r="T144" s="53"/>
      <c r="AT144" s="17" t="s">
        <v>170</v>
      </c>
      <c r="AU144" s="17" t="s">
        <v>77</v>
      </c>
    </row>
    <row r="145" spans="2:65" s="1" customFormat="1" ht="16.5" customHeight="1">
      <c r="B145" s="131"/>
      <c r="C145" s="170" t="s">
        <v>318</v>
      </c>
      <c r="D145" s="170" t="s">
        <v>193</v>
      </c>
      <c r="E145" s="171" t="s">
        <v>922</v>
      </c>
      <c r="F145" s="172" t="s">
        <v>1133</v>
      </c>
      <c r="G145" s="173" t="s">
        <v>167</v>
      </c>
      <c r="H145" s="174">
        <v>991.87</v>
      </c>
      <c r="I145" s="175"/>
      <c r="J145" s="176">
        <f>ROUND(I145*H145,2)</f>
        <v>0</v>
      </c>
      <c r="K145" s="172" t="s">
        <v>3</v>
      </c>
      <c r="L145" s="177"/>
      <c r="M145" s="178" t="s">
        <v>3</v>
      </c>
      <c r="N145" s="179" t="s">
        <v>40</v>
      </c>
      <c r="P145" s="141">
        <f>O145*H145</f>
        <v>0</v>
      </c>
      <c r="Q145" s="141">
        <v>0.00264</v>
      </c>
      <c r="R145" s="141">
        <f>Q145*H145</f>
        <v>2.6185368</v>
      </c>
      <c r="S145" s="141">
        <v>0</v>
      </c>
      <c r="T145" s="142">
        <f>S145*H145</f>
        <v>0</v>
      </c>
      <c r="AR145" s="143" t="s">
        <v>196</v>
      </c>
      <c r="AT145" s="143" t="s">
        <v>193</v>
      </c>
      <c r="AU145" s="143" t="s">
        <v>77</v>
      </c>
      <c r="AY145" s="17" t="s">
        <v>161</v>
      </c>
      <c r="BE145" s="144">
        <f>IF(N145="základní",J145,0)</f>
        <v>0</v>
      </c>
      <c r="BF145" s="144">
        <f>IF(N145="snížená",J145,0)</f>
        <v>0</v>
      </c>
      <c r="BG145" s="144">
        <f>IF(N145="zákl. přenesená",J145,0)</f>
        <v>0</v>
      </c>
      <c r="BH145" s="144">
        <f>IF(N145="sníž. přenesená",J145,0)</f>
        <v>0</v>
      </c>
      <c r="BI145" s="144">
        <f>IF(N145="nulová",J145,0)</f>
        <v>0</v>
      </c>
      <c r="BJ145" s="17" t="s">
        <v>15</v>
      </c>
      <c r="BK145" s="144">
        <f>ROUND(I145*H145,2)</f>
        <v>0</v>
      </c>
      <c r="BL145" s="17" t="s">
        <v>178</v>
      </c>
      <c r="BM145" s="143" t="s">
        <v>1134</v>
      </c>
    </row>
    <row r="146" spans="2:51" s="13" customFormat="1" ht="12">
      <c r="B146" s="156"/>
      <c r="D146" s="150" t="s">
        <v>181</v>
      </c>
      <c r="F146" s="158" t="s">
        <v>1135</v>
      </c>
      <c r="H146" s="159">
        <v>991.87</v>
      </c>
      <c r="I146" s="160"/>
      <c r="L146" s="156"/>
      <c r="M146" s="161"/>
      <c r="T146" s="162"/>
      <c r="AT146" s="157" t="s">
        <v>181</v>
      </c>
      <c r="AU146" s="157" t="s">
        <v>77</v>
      </c>
      <c r="AV146" s="13" t="s">
        <v>77</v>
      </c>
      <c r="AW146" s="13" t="s">
        <v>4</v>
      </c>
      <c r="AX146" s="13" t="s">
        <v>15</v>
      </c>
      <c r="AY146" s="157" t="s">
        <v>161</v>
      </c>
    </row>
    <row r="147" spans="2:65" s="1" customFormat="1" ht="16.5" customHeight="1">
      <c r="B147" s="131"/>
      <c r="C147" s="132" t="s">
        <v>326</v>
      </c>
      <c r="D147" s="132" t="s">
        <v>164</v>
      </c>
      <c r="E147" s="133" t="s">
        <v>934</v>
      </c>
      <c r="F147" s="134" t="s">
        <v>935</v>
      </c>
      <c r="G147" s="135" t="s">
        <v>267</v>
      </c>
      <c r="H147" s="136">
        <v>1015.3</v>
      </c>
      <c r="I147" s="137"/>
      <c r="J147" s="138">
        <f>ROUND(I147*H147,2)</f>
        <v>0</v>
      </c>
      <c r="K147" s="134" t="s">
        <v>168</v>
      </c>
      <c r="L147" s="32"/>
      <c r="M147" s="139" t="s">
        <v>3</v>
      </c>
      <c r="N147" s="140" t="s">
        <v>40</v>
      </c>
      <c r="P147" s="141">
        <f>O147*H147</f>
        <v>0</v>
      </c>
      <c r="Q147" s="141">
        <v>1E-05</v>
      </c>
      <c r="R147" s="141">
        <f>Q147*H147</f>
        <v>0.010153</v>
      </c>
      <c r="S147" s="141">
        <v>0</v>
      </c>
      <c r="T147" s="142">
        <f>S147*H147</f>
        <v>0</v>
      </c>
      <c r="AR147" s="143" t="s">
        <v>178</v>
      </c>
      <c r="AT147" s="143" t="s">
        <v>164</v>
      </c>
      <c r="AU147" s="143" t="s">
        <v>77</v>
      </c>
      <c r="AY147" s="17" t="s">
        <v>161</v>
      </c>
      <c r="BE147" s="144">
        <f>IF(N147="základní",J147,0)</f>
        <v>0</v>
      </c>
      <c r="BF147" s="144">
        <f>IF(N147="snížená",J147,0)</f>
        <v>0</v>
      </c>
      <c r="BG147" s="144">
        <f>IF(N147="zákl. přenesená",J147,0)</f>
        <v>0</v>
      </c>
      <c r="BH147" s="144">
        <f>IF(N147="sníž. přenesená",J147,0)</f>
        <v>0</v>
      </c>
      <c r="BI147" s="144">
        <f>IF(N147="nulová",J147,0)</f>
        <v>0</v>
      </c>
      <c r="BJ147" s="17" t="s">
        <v>15</v>
      </c>
      <c r="BK147" s="144">
        <f>ROUND(I147*H147,2)</f>
        <v>0</v>
      </c>
      <c r="BL147" s="17" t="s">
        <v>178</v>
      </c>
      <c r="BM147" s="143" t="s">
        <v>1136</v>
      </c>
    </row>
    <row r="148" spans="2:47" s="1" customFormat="1" ht="12">
      <c r="B148" s="32"/>
      <c r="D148" s="145" t="s">
        <v>170</v>
      </c>
      <c r="F148" s="146" t="s">
        <v>937</v>
      </c>
      <c r="I148" s="147"/>
      <c r="L148" s="32"/>
      <c r="M148" s="148"/>
      <c r="T148" s="53"/>
      <c r="AT148" s="17" t="s">
        <v>170</v>
      </c>
      <c r="AU148" s="17" t="s">
        <v>77</v>
      </c>
    </row>
    <row r="149" spans="2:51" s="12" customFormat="1" ht="12">
      <c r="B149" s="149"/>
      <c r="D149" s="150" t="s">
        <v>181</v>
      </c>
      <c r="E149" s="151" t="s">
        <v>3</v>
      </c>
      <c r="F149" s="152" t="s">
        <v>182</v>
      </c>
      <c r="H149" s="151" t="s">
        <v>3</v>
      </c>
      <c r="I149" s="153"/>
      <c r="L149" s="149"/>
      <c r="M149" s="154"/>
      <c r="T149" s="155"/>
      <c r="AT149" s="151" t="s">
        <v>181</v>
      </c>
      <c r="AU149" s="151" t="s">
        <v>77</v>
      </c>
      <c r="AV149" s="12" t="s">
        <v>15</v>
      </c>
      <c r="AW149" s="12" t="s">
        <v>31</v>
      </c>
      <c r="AX149" s="12" t="s">
        <v>69</v>
      </c>
      <c r="AY149" s="151" t="s">
        <v>161</v>
      </c>
    </row>
    <row r="150" spans="2:51" s="13" customFormat="1" ht="12">
      <c r="B150" s="156"/>
      <c r="D150" s="150" t="s">
        <v>181</v>
      </c>
      <c r="E150" s="157" t="s">
        <v>3</v>
      </c>
      <c r="F150" s="158" t="s">
        <v>1113</v>
      </c>
      <c r="H150" s="159">
        <v>257.4</v>
      </c>
      <c r="I150" s="160"/>
      <c r="L150" s="156"/>
      <c r="M150" s="161"/>
      <c r="T150" s="162"/>
      <c r="AT150" s="157" t="s">
        <v>181</v>
      </c>
      <c r="AU150" s="157" t="s">
        <v>77</v>
      </c>
      <c r="AV150" s="13" t="s">
        <v>77</v>
      </c>
      <c r="AW150" s="13" t="s">
        <v>31</v>
      </c>
      <c r="AX150" s="13" t="s">
        <v>69</v>
      </c>
      <c r="AY150" s="157" t="s">
        <v>161</v>
      </c>
    </row>
    <row r="151" spans="2:51" s="12" customFormat="1" ht="12">
      <c r="B151" s="149"/>
      <c r="D151" s="150" t="s">
        <v>181</v>
      </c>
      <c r="E151" s="151" t="s">
        <v>3</v>
      </c>
      <c r="F151" s="152" t="s">
        <v>184</v>
      </c>
      <c r="H151" s="151" t="s">
        <v>3</v>
      </c>
      <c r="I151" s="153"/>
      <c r="L151" s="149"/>
      <c r="M151" s="154"/>
      <c r="T151" s="155"/>
      <c r="AT151" s="151" t="s">
        <v>181</v>
      </c>
      <c r="AU151" s="151" t="s">
        <v>77</v>
      </c>
      <c r="AV151" s="12" t="s">
        <v>15</v>
      </c>
      <c r="AW151" s="12" t="s">
        <v>31</v>
      </c>
      <c r="AX151" s="12" t="s">
        <v>69</v>
      </c>
      <c r="AY151" s="151" t="s">
        <v>161</v>
      </c>
    </row>
    <row r="152" spans="2:51" s="13" customFormat="1" ht="12">
      <c r="B152" s="156"/>
      <c r="D152" s="150" t="s">
        <v>181</v>
      </c>
      <c r="E152" s="157" t="s">
        <v>3</v>
      </c>
      <c r="F152" s="158" t="s">
        <v>1114</v>
      </c>
      <c r="H152" s="159">
        <v>228.8</v>
      </c>
      <c r="I152" s="160"/>
      <c r="L152" s="156"/>
      <c r="M152" s="161"/>
      <c r="T152" s="162"/>
      <c r="AT152" s="157" t="s">
        <v>181</v>
      </c>
      <c r="AU152" s="157" t="s">
        <v>77</v>
      </c>
      <c r="AV152" s="13" t="s">
        <v>77</v>
      </c>
      <c r="AW152" s="13" t="s">
        <v>31</v>
      </c>
      <c r="AX152" s="13" t="s">
        <v>69</v>
      </c>
      <c r="AY152" s="157" t="s">
        <v>161</v>
      </c>
    </row>
    <row r="153" spans="2:51" s="12" customFormat="1" ht="12">
      <c r="B153" s="149"/>
      <c r="D153" s="150" t="s">
        <v>181</v>
      </c>
      <c r="E153" s="151" t="s">
        <v>3</v>
      </c>
      <c r="F153" s="152" t="s">
        <v>186</v>
      </c>
      <c r="H153" s="151" t="s">
        <v>3</v>
      </c>
      <c r="I153" s="153"/>
      <c r="L153" s="149"/>
      <c r="M153" s="154"/>
      <c r="T153" s="155"/>
      <c r="AT153" s="151" t="s">
        <v>181</v>
      </c>
      <c r="AU153" s="151" t="s">
        <v>77</v>
      </c>
      <c r="AV153" s="12" t="s">
        <v>15</v>
      </c>
      <c r="AW153" s="12" t="s">
        <v>31</v>
      </c>
      <c r="AX153" s="12" t="s">
        <v>69</v>
      </c>
      <c r="AY153" s="151" t="s">
        <v>161</v>
      </c>
    </row>
    <row r="154" spans="2:51" s="13" customFormat="1" ht="12">
      <c r="B154" s="156"/>
      <c r="D154" s="150" t="s">
        <v>181</v>
      </c>
      <c r="E154" s="157" t="s">
        <v>3</v>
      </c>
      <c r="F154" s="158" t="s">
        <v>1115</v>
      </c>
      <c r="H154" s="159">
        <v>271.7</v>
      </c>
      <c r="I154" s="160"/>
      <c r="L154" s="156"/>
      <c r="M154" s="161"/>
      <c r="T154" s="162"/>
      <c r="AT154" s="157" t="s">
        <v>181</v>
      </c>
      <c r="AU154" s="157" t="s">
        <v>77</v>
      </c>
      <c r="AV154" s="13" t="s">
        <v>77</v>
      </c>
      <c r="AW154" s="13" t="s">
        <v>31</v>
      </c>
      <c r="AX154" s="13" t="s">
        <v>69</v>
      </c>
      <c r="AY154" s="157" t="s">
        <v>161</v>
      </c>
    </row>
    <row r="155" spans="2:51" s="12" customFormat="1" ht="12">
      <c r="B155" s="149"/>
      <c r="D155" s="150" t="s">
        <v>181</v>
      </c>
      <c r="E155" s="151" t="s">
        <v>3</v>
      </c>
      <c r="F155" s="152" t="s">
        <v>187</v>
      </c>
      <c r="H155" s="151" t="s">
        <v>3</v>
      </c>
      <c r="I155" s="153"/>
      <c r="L155" s="149"/>
      <c r="M155" s="154"/>
      <c r="T155" s="155"/>
      <c r="AT155" s="151" t="s">
        <v>181</v>
      </c>
      <c r="AU155" s="151" t="s">
        <v>77</v>
      </c>
      <c r="AV155" s="12" t="s">
        <v>15</v>
      </c>
      <c r="AW155" s="12" t="s">
        <v>31</v>
      </c>
      <c r="AX155" s="12" t="s">
        <v>69</v>
      </c>
      <c r="AY155" s="151" t="s">
        <v>161</v>
      </c>
    </row>
    <row r="156" spans="2:51" s="13" customFormat="1" ht="12">
      <c r="B156" s="156"/>
      <c r="D156" s="150" t="s">
        <v>181</v>
      </c>
      <c r="E156" s="157" t="s">
        <v>3</v>
      </c>
      <c r="F156" s="158" t="s">
        <v>1113</v>
      </c>
      <c r="H156" s="159">
        <v>257.4</v>
      </c>
      <c r="I156" s="160"/>
      <c r="L156" s="156"/>
      <c r="M156" s="161"/>
      <c r="T156" s="162"/>
      <c r="AT156" s="157" t="s">
        <v>181</v>
      </c>
      <c r="AU156" s="157" t="s">
        <v>77</v>
      </c>
      <c r="AV156" s="13" t="s">
        <v>77</v>
      </c>
      <c r="AW156" s="13" t="s">
        <v>31</v>
      </c>
      <c r="AX156" s="13" t="s">
        <v>69</v>
      </c>
      <c r="AY156" s="157" t="s">
        <v>161</v>
      </c>
    </row>
    <row r="157" spans="2:51" s="14" customFormat="1" ht="12">
      <c r="B157" s="163"/>
      <c r="D157" s="150" t="s">
        <v>181</v>
      </c>
      <c r="E157" s="164" t="s">
        <v>3</v>
      </c>
      <c r="F157" s="165" t="s">
        <v>188</v>
      </c>
      <c r="H157" s="166">
        <v>1015.3</v>
      </c>
      <c r="I157" s="167"/>
      <c r="L157" s="163"/>
      <c r="M157" s="168"/>
      <c r="T157" s="169"/>
      <c r="AT157" s="164" t="s">
        <v>181</v>
      </c>
      <c r="AU157" s="164" t="s">
        <v>77</v>
      </c>
      <c r="AV157" s="14" t="s">
        <v>89</v>
      </c>
      <c r="AW157" s="14" t="s">
        <v>31</v>
      </c>
      <c r="AX157" s="14" t="s">
        <v>15</v>
      </c>
      <c r="AY157" s="164" t="s">
        <v>161</v>
      </c>
    </row>
    <row r="158" spans="2:65" s="1" customFormat="1" ht="16.5" customHeight="1">
      <c r="B158" s="131"/>
      <c r="C158" s="170" t="s">
        <v>9</v>
      </c>
      <c r="D158" s="170" t="s">
        <v>193</v>
      </c>
      <c r="E158" s="171" t="s">
        <v>939</v>
      </c>
      <c r="F158" s="172" t="s">
        <v>940</v>
      </c>
      <c r="G158" s="173" t="s">
        <v>267</v>
      </c>
      <c r="H158" s="174">
        <v>1035.606</v>
      </c>
      <c r="I158" s="175"/>
      <c r="J158" s="176">
        <f>ROUND(I158*H158,2)</f>
        <v>0</v>
      </c>
      <c r="K158" s="172" t="s">
        <v>3</v>
      </c>
      <c r="L158" s="177"/>
      <c r="M158" s="178" t="s">
        <v>3</v>
      </c>
      <c r="N158" s="179" t="s">
        <v>40</v>
      </c>
      <c r="P158" s="141">
        <f>O158*H158</f>
        <v>0</v>
      </c>
      <c r="Q158" s="141">
        <v>0.00012</v>
      </c>
      <c r="R158" s="141">
        <f>Q158*H158</f>
        <v>0.12427272</v>
      </c>
      <c r="S158" s="141">
        <v>0</v>
      </c>
      <c r="T158" s="142">
        <f>S158*H158</f>
        <v>0</v>
      </c>
      <c r="AR158" s="143" t="s">
        <v>196</v>
      </c>
      <c r="AT158" s="143" t="s">
        <v>193</v>
      </c>
      <c r="AU158" s="143" t="s">
        <v>77</v>
      </c>
      <c r="AY158" s="17" t="s">
        <v>161</v>
      </c>
      <c r="BE158" s="144">
        <f>IF(N158="základní",J158,0)</f>
        <v>0</v>
      </c>
      <c r="BF158" s="144">
        <f>IF(N158="snížená",J158,0)</f>
        <v>0</v>
      </c>
      <c r="BG158" s="144">
        <f>IF(N158="zákl. přenesená",J158,0)</f>
        <v>0</v>
      </c>
      <c r="BH158" s="144">
        <f>IF(N158="sníž. přenesená",J158,0)</f>
        <v>0</v>
      </c>
      <c r="BI158" s="144">
        <f>IF(N158="nulová",J158,0)</f>
        <v>0</v>
      </c>
      <c r="BJ158" s="17" t="s">
        <v>15</v>
      </c>
      <c r="BK158" s="144">
        <f>ROUND(I158*H158,2)</f>
        <v>0</v>
      </c>
      <c r="BL158" s="17" t="s">
        <v>178</v>
      </c>
      <c r="BM158" s="143" t="s">
        <v>1137</v>
      </c>
    </row>
    <row r="159" spans="2:51" s="13" customFormat="1" ht="12">
      <c r="B159" s="156"/>
      <c r="D159" s="150" t="s">
        <v>181</v>
      </c>
      <c r="F159" s="158" t="s">
        <v>1138</v>
      </c>
      <c r="H159" s="159">
        <v>1035.606</v>
      </c>
      <c r="I159" s="160"/>
      <c r="L159" s="156"/>
      <c r="M159" s="161"/>
      <c r="T159" s="162"/>
      <c r="AT159" s="157" t="s">
        <v>181</v>
      </c>
      <c r="AU159" s="157" t="s">
        <v>77</v>
      </c>
      <c r="AV159" s="13" t="s">
        <v>77</v>
      </c>
      <c r="AW159" s="13" t="s">
        <v>4</v>
      </c>
      <c r="AX159" s="13" t="s">
        <v>15</v>
      </c>
      <c r="AY159" s="157" t="s">
        <v>161</v>
      </c>
    </row>
    <row r="160" spans="2:65" s="1" customFormat="1" ht="49.15" customHeight="1">
      <c r="B160" s="131"/>
      <c r="C160" s="132" t="s">
        <v>178</v>
      </c>
      <c r="D160" s="132" t="s">
        <v>164</v>
      </c>
      <c r="E160" s="133" t="s">
        <v>1139</v>
      </c>
      <c r="F160" s="134" t="s">
        <v>1140</v>
      </c>
      <c r="G160" s="135" t="s">
        <v>201</v>
      </c>
      <c r="H160" s="136">
        <v>9.885</v>
      </c>
      <c r="I160" s="137"/>
      <c r="J160" s="138">
        <f>ROUND(I160*H160,2)</f>
        <v>0</v>
      </c>
      <c r="K160" s="134" t="s">
        <v>168</v>
      </c>
      <c r="L160" s="32"/>
      <c r="M160" s="139" t="s">
        <v>3</v>
      </c>
      <c r="N160" s="140" t="s">
        <v>40</v>
      </c>
      <c r="P160" s="141">
        <f>O160*H160</f>
        <v>0</v>
      </c>
      <c r="Q160" s="141">
        <v>0</v>
      </c>
      <c r="R160" s="141">
        <f>Q160*H160</f>
        <v>0</v>
      </c>
      <c r="S160" s="141">
        <v>0</v>
      </c>
      <c r="T160" s="142">
        <f>S160*H160</f>
        <v>0</v>
      </c>
      <c r="AR160" s="143" t="s">
        <v>178</v>
      </c>
      <c r="AT160" s="143" t="s">
        <v>164</v>
      </c>
      <c r="AU160" s="143" t="s">
        <v>77</v>
      </c>
      <c r="AY160" s="17" t="s">
        <v>161</v>
      </c>
      <c r="BE160" s="144">
        <f>IF(N160="základní",J160,0)</f>
        <v>0</v>
      </c>
      <c r="BF160" s="144">
        <f>IF(N160="snížená",J160,0)</f>
        <v>0</v>
      </c>
      <c r="BG160" s="144">
        <f>IF(N160="zákl. přenesená",J160,0)</f>
        <v>0</v>
      </c>
      <c r="BH160" s="144">
        <f>IF(N160="sníž. přenesená",J160,0)</f>
        <v>0</v>
      </c>
      <c r="BI160" s="144">
        <f>IF(N160="nulová",J160,0)</f>
        <v>0</v>
      </c>
      <c r="BJ160" s="17" t="s">
        <v>15</v>
      </c>
      <c r="BK160" s="144">
        <f>ROUND(I160*H160,2)</f>
        <v>0</v>
      </c>
      <c r="BL160" s="17" t="s">
        <v>178</v>
      </c>
      <c r="BM160" s="143" t="s">
        <v>1141</v>
      </c>
    </row>
    <row r="161" spans="2:47" s="1" customFormat="1" ht="12">
      <c r="B161" s="32"/>
      <c r="D161" s="145" t="s">
        <v>170</v>
      </c>
      <c r="F161" s="146" t="s">
        <v>1142</v>
      </c>
      <c r="I161" s="147"/>
      <c r="L161" s="32"/>
      <c r="M161" s="180"/>
      <c r="N161" s="181"/>
      <c r="O161" s="181"/>
      <c r="P161" s="181"/>
      <c r="Q161" s="181"/>
      <c r="R161" s="181"/>
      <c r="S161" s="181"/>
      <c r="T161" s="182"/>
      <c r="AT161" s="17" t="s">
        <v>170</v>
      </c>
      <c r="AU161" s="17" t="s">
        <v>77</v>
      </c>
    </row>
    <row r="162" spans="2:12" s="1" customFormat="1" ht="6.95" customHeight="1">
      <c r="B162" s="41"/>
      <c r="C162" s="42"/>
      <c r="D162" s="42"/>
      <c r="E162" s="42"/>
      <c r="F162" s="42"/>
      <c r="G162" s="42"/>
      <c r="H162" s="42"/>
      <c r="I162" s="42"/>
      <c r="J162" s="42"/>
      <c r="K162" s="42"/>
      <c r="L162" s="32"/>
    </row>
  </sheetData>
  <autoFilter ref="C94:K161"/>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99" r:id="rId1" display="https://podminky.urs.cz/item/CS_URS_2022_02/997013213"/>
    <hyperlink ref="F101" r:id="rId2" display="https://podminky.urs.cz/item/CS_URS_2022_02/997013501"/>
    <hyperlink ref="F103" r:id="rId3" display="https://podminky.urs.cz/item/CS_URS_2022_02/997013509"/>
    <hyperlink ref="F106" r:id="rId4" display="https://podminky.urs.cz/item/CS_URS_2022_02/997013813"/>
    <hyperlink ref="F110" r:id="rId5" display="https://podminky.urs.cz/item/CS_URS_2022_02/776410811"/>
    <hyperlink ref="F121" r:id="rId6" display="https://podminky.urs.cz/item/CS_URS_2022_02/776201812"/>
    <hyperlink ref="F132" r:id="rId7" display="https://podminky.urs.cz/item/CS_URS_2022_02/776111115"/>
    <hyperlink ref="F134" r:id="rId8" display="https://podminky.urs.cz/item/CS_URS_2022_02/776111116"/>
    <hyperlink ref="F136" r:id="rId9" display="https://podminky.urs.cz/item/CS_URS_2022_02/776141112"/>
    <hyperlink ref="F138" r:id="rId10" display="https://podminky.urs.cz/item/CS_URS_2022_02/776111112"/>
    <hyperlink ref="F140" r:id="rId11" display="https://podminky.urs.cz/item/CS_URS_2022_02/776111311"/>
    <hyperlink ref="F142" r:id="rId12" display="https://podminky.urs.cz/item/CS_URS_2022_02/776121112"/>
    <hyperlink ref="F144" r:id="rId13" display="https://podminky.urs.cz/item/CS_URS_2022_02/776221111"/>
    <hyperlink ref="F148" r:id="rId14" display="https://podminky.urs.cz/item/CS_URS_2022_02/776421111"/>
    <hyperlink ref="F161" r:id="rId15" display="https://podminky.urs.cz/item/CS_URS_2022_02/9987761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5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108</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966</v>
      </c>
      <c r="F11" s="315"/>
      <c r="G11" s="315"/>
      <c r="H11" s="315"/>
      <c r="L11" s="32"/>
    </row>
    <row r="12" spans="2:12" s="1" customFormat="1" ht="12" customHeight="1">
      <c r="B12" s="32"/>
      <c r="D12" s="27" t="s">
        <v>136</v>
      </c>
      <c r="L12" s="32"/>
    </row>
    <row r="13" spans="2:12" s="1" customFormat="1" ht="16.5" customHeight="1">
      <c r="B13" s="32"/>
      <c r="E13" s="309" t="s">
        <v>1143</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ROUND(J97,2)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ROUND((SUM(BE97:BE149)),2)</f>
        <v>0</v>
      </c>
      <c r="I37" s="93">
        <v>0.21</v>
      </c>
      <c r="J37" s="82">
        <f>ROUND(((SUM(BE97:BE149))*I37),2)</f>
        <v>0</v>
      </c>
      <c r="L37" s="32"/>
    </row>
    <row r="38" spans="2:12" s="1" customFormat="1" ht="14.45" customHeight="1">
      <c r="B38" s="32"/>
      <c r="E38" s="27" t="s">
        <v>41</v>
      </c>
      <c r="F38" s="82">
        <f>ROUND((SUM(BF97:BF149)),2)</f>
        <v>0</v>
      </c>
      <c r="I38" s="93">
        <v>0.15</v>
      </c>
      <c r="J38" s="82">
        <f>ROUND(((SUM(BF97:BF149))*I38),2)</f>
        <v>0</v>
      </c>
      <c r="L38" s="32"/>
    </row>
    <row r="39" spans="2:12" s="1" customFormat="1" ht="14.45" customHeight="1" hidden="1">
      <c r="B39" s="32"/>
      <c r="E39" s="27" t="s">
        <v>42</v>
      </c>
      <c r="F39" s="82">
        <f>ROUND((SUM(BG97:BG149)),2)</f>
        <v>0</v>
      </c>
      <c r="I39" s="93">
        <v>0.21</v>
      </c>
      <c r="J39" s="82">
        <f>0</f>
        <v>0</v>
      </c>
      <c r="L39" s="32"/>
    </row>
    <row r="40" spans="2:12" s="1" customFormat="1" ht="14.45" customHeight="1" hidden="1">
      <c r="B40" s="32"/>
      <c r="E40" s="27" t="s">
        <v>43</v>
      </c>
      <c r="F40" s="82">
        <f>ROUND((SUM(BH97:BH149)),2)</f>
        <v>0</v>
      </c>
      <c r="I40" s="93">
        <v>0.15</v>
      </c>
      <c r="J40" s="82">
        <f>0</f>
        <v>0</v>
      </c>
      <c r="L40" s="32"/>
    </row>
    <row r="41" spans="2:12" s="1" customFormat="1" ht="14.45" customHeight="1" hidden="1">
      <c r="B41" s="32"/>
      <c r="E41" s="27" t="s">
        <v>44</v>
      </c>
      <c r="F41" s="82">
        <f>ROUND((SUM(BI97:BI149)),2)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966</v>
      </c>
      <c r="F56" s="315"/>
      <c r="G56" s="315"/>
      <c r="H56" s="315"/>
      <c r="L56" s="32"/>
    </row>
    <row r="57" spans="2:12" s="1" customFormat="1" ht="12" customHeight="1">
      <c r="B57" s="32"/>
      <c r="C57" s="27" t="s">
        <v>136</v>
      </c>
      <c r="L57" s="32"/>
    </row>
    <row r="58" spans="2:12" s="1" customFormat="1" ht="16.5" customHeight="1">
      <c r="B58" s="32"/>
      <c r="E58" s="309" t="str">
        <f>E13</f>
        <v>5 - Vnitřní dveře</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J97</f>
        <v>0</v>
      </c>
      <c r="L67" s="32"/>
      <c r="AU67" s="17" t="s">
        <v>141</v>
      </c>
    </row>
    <row r="68" spans="2:12" s="8" customFormat="1" ht="24.95" customHeight="1">
      <c r="B68" s="103"/>
      <c r="D68" s="104" t="s">
        <v>142</v>
      </c>
      <c r="E68" s="105"/>
      <c r="F68" s="105"/>
      <c r="G68" s="105"/>
      <c r="H68" s="105"/>
      <c r="I68" s="105"/>
      <c r="J68" s="106">
        <f>J98</f>
        <v>0</v>
      </c>
      <c r="L68" s="103"/>
    </row>
    <row r="69" spans="2:12" s="9" customFormat="1" ht="19.9" customHeight="1">
      <c r="B69" s="107"/>
      <c r="D69" s="108" t="s">
        <v>143</v>
      </c>
      <c r="E69" s="109"/>
      <c r="F69" s="109"/>
      <c r="G69" s="109"/>
      <c r="H69" s="109"/>
      <c r="I69" s="109"/>
      <c r="J69" s="110">
        <f>J99</f>
        <v>0</v>
      </c>
      <c r="L69" s="107"/>
    </row>
    <row r="70" spans="2:12" s="9" customFormat="1" ht="19.9" customHeight="1">
      <c r="B70" s="107"/>
      <c r="D70" s="108" t="s">
        <v>206</v>
      </c>
      <c r="E70" s="109"/>
      <c r="F70" s="109"/>
      <c r="G70" s="109"/>
      <c r="H70" s="109"/>
      <c r="I70" s="109"/>
      <c r="J70" s="110">
        <f>J115</f>
        <v>0</v>
      </c>
      <c r="L70" s="107"/>
    </row>
    <row r="71" spans="2:12" s="8" customFormat="1" ht="24.95" customHeight="1">
      <c r="B71" s="103"/>
      <c r="D71" s="104" t="s">
        <v>144</v>
      </c>
      <c r="E71" s="105"/>
      <c r="F71" s="105"/>
      <c r="G71" s="105"/>
      <c r="H71" s="105"/>
      <c r="I71" s="105"/>
      <c r="J71" s="106">
        <f>J124</f>
        <v>0</v>
      </c>
      <c r="L71" s="103"/>
    </row>
    <row r="72" spans="2:12" s="9" customFormat="1" ht="19.9" customHeight="1">
      <c r="B72" s="107"/>
      <c r="D72" s="108" t="s">
        <v>968</v>
      </c>
      <c r="E72" s="109"/>
      <c r="F72" s="109"/>
      <c r="G72" s="109"/>
      <c r="H72" s="109"/>
      <c r="I72" s="109"/>
      <c r="J72" s="110">
        <f>J125</f>
        <v>0</v>
      </c>
      <c r="L72" s="107"/>
    </row>
    <row r="73" spans="2:12" s="9" customFormat="1" ht="19.9" customHeight="1">
      <c r="B73" s="107"/>
      <c r="D73" s="108" t="s">
        <v>395</v>
      </c>
      <c r="E73" s="109"/>
      <c r="F73" s="109"/>
      <c r="G73" s="109"/>
      <c r="H73" s="109"/>
      <c r="I73" s="109"/>
      <c r="J73" s="110">
        <f>J143</f>
        <v>0</v>
      </c>
      <c r="L73" s="107"/>
    </row>
    <row r="74" spans="2:12" s="1" customFormat="1" ht="21.75" customHeight="1">
      <c r="B74" s="32"/>
      <c r="L74" s="32"/>
    </row>
    <row r="75" spans="2:12" s="1" customFormat="1" ht="6.95" customHeight="1">
      <c r="B75" s="41"/>
      <c r="C75" s="42"/>
      <c r="D75" s="42"/>
      <c r="E75" s="42"/>
      <c r="F75" s="42"/>
      <c r="G75" s="42"/>
      <c r="H75" s="42"/>
      <c r="I75" s="42"/>
      <c r="J75" s="42"/>
      <c r="K75" s="42"/>
      <c r="L75" s="32"/>
    </row>
    <row r="79" spans="2:12" s="1" customFormat="1" ht="6.95" customHeight="1">
      <c r="B79" s="43"/>
      <c r="C79" s="44"/>
      <c r="D79" s="44"/>
      <c r="E79" s="44"/>
      <c r="F79" s="44"/>
      <c r="G79" s="44"/>
      <c r="H79" s="44"/>
      <c r="I79" s="44"/>
      <c r="J79" s="44"/>
      <c r="K79" s="44"/>
      <c r="L79" s="32"/>
    </row>
    <row r="80" spans="2:12" s="1" customFormat="1" ht="24.95" customHeight="1">
      <c r="B80" s="32"/>
      <c r="C80" s="21" t="s">
        <v>146</v>
      </c>
      <c r="L80" s="32"/>
    </row>
    <row r="81" spans="2:12" s="1" customFormat="1" ht="6.95" customHeight="1">
      <c r="B81" s="32"/>
      <c r="L81" s="32"/>
    </row>
    <row r="82" spans="2:12" s="1" customFormat="1" ht="12" customHeight="1">
      <c r="B82" s="32"/>
      <c r="C82" s="27" t="s">
        <v>17</v>
      </c>
      <c r="L82" s="32"/>
    </row>
    <row r="83" spans="2:12" s="1" customFormat="1" ht="16.5" customHeight="1">
      <c r="B83" s="32"/>
      <c r="E83" s="313" t="str">
        <f>E7</f>
        <v>Pozemní (stavební) objekt Koleje Jarov</v>
      </c>
      <c r="F83" s="314"/>
      <c r="G83" s="314"/>
      <c r="H83" s="314"/>
      <c r="L83" s="32"/>
    </row>
    <row r="84" spans="2:12" ht="12" customHeight="1">
      <c r="B84" s="20"/>
      <c r="C84" s="27" t="s">
        <v>132</v>
      </c>
      <c r="L84" s="20"/>
    </row>
    <row r="85" spans="2:12" ht="16.5" customHeight="1">
      <c r="B85" s="20"/>
      <c r="E85" s="313" t="s">
        <v>133</v>
      </c>
      <c r="F85" s="282"/>
      <c r="G85" s="282"/>
      <c r="H85" s="282"/>
      <c r="L85" s="20"/>
    </row>
    <row r="86" spans="2:12" ht="12" customHeight="1">
      <c r="B86" s="20"/>
      <c r="C86" s="27" t="s">
        <v>134</v>
      </c>
      <c r="L86" s="20"/>
    </row>
    <row r="87" spans="2:12" s="1" customFormat="1" ht="16.5" customHeight="1">
      <c r="B87" s="32"/>
      <c r="E87" s="300" t="s">
        <v>966</v>
      </c>
      <c r="F87" s="315"/>
      <c r="G87" s="315"/>
      <c r="H87" s="315"/>
      <c r="L87" s="32"/>
    </row>
    <row r="88" spans="2:12" s="1" customFormat="1" ht="12" customHeight="1">
      <c r="B88" s="32"/>
      <c r="C88" s="27" t="s">
        <v>136</v>
      </c>
      <c r="L88" s="32"/>
    </row>
    <row r="89" spans="2:12" s="1" customFormat="1" ht="16.5" customHeight="1">
      <c r="B89" s="32"/>
      <c r="E89" s="309" t="str">
        <f>E13</f>
        <v>5 - Vnitřní dveře</v>
      </c>
      <c r="F89" s="315"/>
      <c r="G89" s="315"/>
      <c r="H89" s="315"/>
      <c r="L89" s="32"/>
    </row>
    <row r="90" spans="2:12" s="1" customFormat="1" ht="6.95" customHeight="1">
      <c r="B90" s="32"/>
      <c r="L90" s="32"/>
    </row>
    <row r="91" spans="2:12" s="1" customFormat="1" ht="12" customHeight="1">
      <c r="B91" s="32"/>
      <c r="C91" s="27" t="s">
        <v>21</v>
      </c>
      <c r="F91" s="25" t="str">
        <f>F16</f>
        <v xml:space="preserve"> </v>
      </c>
      <c r="I91" s="27" t="s">
        <v>23</v>
      </c>
      <c r="J91" s="49" t="str">
        <f>IF(J16="","",J16)</f>
        <v>9. 11. 2022</v>
      </c>
      <c r="L91" s="32"/>
    </row>
    <row r="92" spans="2:12" s="1" customFormat="1" ht="6.95" customHeight="1">
      <c r="B92" s="32"/>
      <c r="L92" s="32"/>
    </row>
    <row r="93" spans="2:12" s="1" customFormat="1" ht="15.2" customHeight="1">
      <c r="B93" s="32"/>
      <c r="C93" s="27" t="s">
        <v>25</v>
      </c>
      <c r="F93" s="25" t="str">
        <f>E19</f>
        <v xml:space="preserve"> </v>
      </c>
      <c r="I93" s="27" t="s">
        <v>30</v>
      </c>
      <c r="J93" s="30" t="str">
        <f>E25</f>
        <v xml:space="preserve"> </v>
      </c>
      <c r="L93" s="32"/>
    </row>
    <row r="94" spans="2:12" s="1" customFormat="1" ht="15.2" customHeight="1">
      <c r="B94" s="32"/>
      <c r="C94" s="27" t="s">
        <v>28</v>
      </c>
      <c r="F94" s="25" t="str">
        <f>IF(E22="","",E22)</f>
        <v>Vyplň údaj</v>
      </c>
      <c r="I94" s="27" t="s">
        <v>32</v>
      </c>
      <c r="J94" s="30" t="str">
        <f>E28</f>
        <v xml:space="preserve"> </v>
      </c>
      <c r="L94" s="32"/>
    </row>
    <row r="95" spans="2:12" s="1" customFormat="1" ht="10.35" customHeight="1">
      <c r="B95" s="32"/>
      <c r="L95" s="32"/>
    </row>
    <row r="96" spans="2:20" s="10" customFormat="1" ht="29.25" customHeight="1">
      <c r="B96" s="111"/>
      <c r="C96" s="112" t="s">
        <v>147</v>
      </c>
      <c r="D96" s="113" t="s">
        <v>54</v>
      </c>
      <c r="E96" s="113" t="s">
        <v>50</v>
      </c>
      <c r="F96" s="113" t="s">
        <v>51</v>
      </c>
      <c r="G96" s="113" t="s">
        <v>148</v>
      </c>
      <c r="H96" s="113" t="s">
        <v>149</v>
      </c>
      <c r="I96" s="113" t="s">
        <v>150</v>
      </c>
      <c r="J96" s="113" t="s">
        <v>140</v>
      </c>
      <c r="K96" s="114" t="s">
        <v>151</v>
      </c>
      <c r="L96" s="111"/>
      <c r="M96" s="56" t="s">
        <v>3</v>
      </c>
      <c r="N96" s="57" t="s">
        <v>39</v>
      </c>
      <c r="O96" s="57" t="s">
        <v>152</v>
      </c>
      <c r="P96" s="57" t="s">
        <v>153</v>
      </c>
      <c r="Q96" s="57" t="s">
        <v>154</v>
      </c>
      <c r="R96" s="57" t="s">
        <v>155</v>
      </c>
      <c r="S96" s="57" t="s">
        <v>156</v>
      </c>
      <c r="T96" s="58" t="s">
        <v>157</v>
      </c>
    </row>
    <row r="97" spans="2:63" s="1" customFormat="1" ht="22.9" customHeight="1">
      <c r="B97" s="32"/>
      <c r="C97" s="61" t="s">
        <v>158</v>
      </c>
      <c r="J97" s="115">
        <f>BK97</f>
        <v>0</v>
      </c>
      <c r="L97" s="32"/>
      <c r="M97" s="59"/>
      <c r="N97" s="50"/>
      <c r="O97" s="50"/>
      <c r="P97" s="116">
        <f>P98+P124</f>
        <v>0</v>
      </c>
      <c r="Q97" s="50"/>
      <c r="R97" s="116">
        <f>R98+R124</f>
        <v>0.38955925</v>
      </c>
      <c r="S97" s="50"/>
      <c r="T97" s="117">
        <f>T98+T124</f>
        <v>16.401</v>
      </c>
      <c r="AT97" s="17" t="s">
        <v>68</v>
      </c>
      <c r="AU97" s="17" t="s">
        <v>141</v>
      </c>
      <c r="BK97" s="118">
        <f>BK98+BK124</f>
        <v>0</v>
      </c>
    </row>
    <row r="98" spans="2:63" s="11" customFormat="1" ht="25.9" customHeight="1">
      <c r="B98" s="119"/>
      <c r="D98" s="120" t="s">
        <v>68</v>
      </c>
      <c r="E98" s="121" t="s">
        <v>159</v>
      </c>
      <c r="F98" s="121" t="s">
        <v>160</v>
      </c>
      <c r="I98" s="122"/>
      <c r="J98" s="123">
        <f>BK98</f>
        <v>0</v>
      </c>
      <c r="L98" s="119"/>
      <c r="M98" s="124"/>
      <c r="P98" s="125">
        <f>P99+P115</f>
        <v>0</v>
      </c>
      <c r="R98" s="125">
        <f>R99+R115</f>
        <v>0</v>
      </c>
      <c r="T98" s="126">
        <f>T99+T115</f>
        <v>16.188</v>
      </c>
      <c r="AR98" s="120" t="s">
        <v>15</v>
      </c>
      <c r="AT98" s="127" t="s">
        <v>68</v>
      </c>
      <c r="AU98" s="127" t="s">
        <v>69</v>
      </c>
      <c r="AY98" s="120" t="s">
        <v>161</v>
      </c>
      <c r="BK98" s="128">
        <f>BK99+BK115</f>
        <v>0</v>
      </c>
    </row>
    <row r="99" spans="2:63" s="11" customFormat="1" ht="22.9" customHeight="1">
      <c r="B99" s="119"/>
      <c r="D99" s="120" t="s">
        <v>68</v>
      </c>
      <c r="E99" s="129" t="s">
        <v>162</v>
      </c>
      <c r="F99" s="129" t="s">
        <v>163</v>
      </c>
      <c r="I99" s="122"/>
      <c r="J99" s="130">
        <f>BK99</f>
        <v>0</v>
      </c>
      <c r="L99" s="119"/>
      <c r="M99" s="124"/>
      <c r="P99" s="125">
        <f>SUM(P100:P114)</f>
        <v>0</v>
      </c>
      <c r="R99" s="125">
        <f>SUM(R100:R114)</f>
        <v>0</v>
      </c>
      <c r="T99" s="126">
        <f>SUM(T100:T114)</f>
        <v>16.188</v>
      </c>
      <c r="AR99" s="120" t="s">
        <v>15</v>
      </c>
      <c r="AT99" s="127" t="s">
        <v>68</v>
      </c>
      <c r="AU99" s="127" t="s">
        <v>15</v>
      </c>
      <c r="AY99" s="120" t="s">
        <v>161</v>
      </c>
      <c r="BK99" s="128">
        <f>SUM(BK100:BK114)</f>
        <v>0</v>
      </c>
    </row>
    <row r="100" spans="2:65" s="1" customFormat="1" ht="37.9" customHeight="1">
      <c r="B100" s="131"/>
      <c r="C100" s="132" t="s">
        <v>15</v>
      </c>
      <c r="D100" s="132" t="s">
        <v>164</v>
      </c>
      <c r="E100" s="133" t="s">
        <v>1144</v>
      </c>
      <c r="F100" s="134" t="s">
        <v>1145</v>
      </c>
      <c r="G100" s="135" t="s">
        <v>167</v>
      </c>
      <c r="H100" s="136">
        <v>213</v>
      </c>
      <c r="I100" s="137"/>
      <c r="J100" s="138">
        <f>ROUND(I100*H100,2)</f>
        <v>0</v>
      </c>
      <c r="K100" s="134" t="s">
        <v>168</v>
      </c>
      <c r="L100" s="32"/>
      <c r="M100" s="139" t="s">
        <v>3</v>
      </c>
      <c r="N100" s="140" t="s">
        <v>40</v>
      </c>
      <c r="P100" s="141">
        <f>O100*H100</f>
        <v>0</v>
      </c>
      <c r="Q100" s="141">
        <v>0</v>
      </c>
      <c r="R100" s="141">
        <f>Q100*H100</f>
        <v>0</v>
      </c>
      <c r="S100" s="141">
        <v>0.076</v>
      </c>
      <c r="T100" s="142">
        <f>S100*H100</f>
        <v>16.188</v>
      </c>
      <c r="AR100" s="143" t="s">
        <v>89</v>
      </c>
      <c r="AT100" s="143" t="s">
        <v>164</v>
      </c>
      <c r="AU100" s="143" t="s">
        <v>77</v>
      </c>
      <c r="AY100" s="17" t="s">
        <v>161</v>
      </c>
      <c r="BE100" s="144">
        <f>IF(N100="základní",J100,0)</f>
        <v>0</v>
      </c>
      <c r="BF100" s="144">
        <f>IF(N100="snížená",J100,0)</f>
        <v>0</v>
      </c>
      <c r="BG100" s="144">
        <f>IF(N100="zákl. přenesená",J100,0)</f>
        <v>0</v>
      </c>
      <c r="BH100" s="144">
        <f>IF(N100="sníž. přenesená",J100,0)</f>
        <v>0</v>
      </c>
      <c r="BI100" s="144">
        <f>IF(N100="nulová",J100,0)</f>
        <v>0</v>
      </c>
      <c r="BJ100" s="17" t="s">
        <v>15</v>
      </c>
      <c r="BK100" s="144">
        <f>ROUND(I100*H100,2)</f>
        <v>0</v>
      </c>
      <c r="BL100" s="17" t="s">
        <v>89</v>
      </c>
      <c r="BM100" s="143" t="s">
        <v>1146</v>
      </c>
    </row>
    <row r="101" spans="2:47" s="1" customFormat="1" ht="12">
      <c r="B101" s="32"/>
      <c r="D101" s="145" t="s">
        <v>170</v>
      </c>
      <c r="F101" s="146" t="s">
        <v>1147</v>
      </c>
      <c r="I101" s="147"/>
      <c r="L101" s="32"/>
      <c r="M101" s="148"/>
      <c r="T101" s="53"/>
      <c r="AT101" s="17" t="s">
        <v>170</v>
      </c>
      <c r="AU101" s="17" t="s">
        <v>77</v>
      </c>
    </row>
    <row r="102" spans="2:51" s="12" customFormat="1" ht="12">
      <c r="B102" s="149"/>
      <c r="D102" s="150" t="s">
        <v>181</v>
      </c>
      <c r="E102" s="151" t="s">
        <v>3</v>
      </c>
      <c r="F102" s="152" t="s">
        <v>182</v>
      </c>
      <c r="H102" s="151" t="s">
        <v>3</v>
      </c>
      <c r="I102" s="153"/>
      <c r="L102" s="149"/>
      <c r="M102" s="154"/>
      <c r="T102" s="155"/>
      <c r="AT102" s="151" t="s">
        <v>181</v>
      </c>
      <c r="AU102" s="151" t="s">
        <v>77</v>
      </c>
      <c r="AV102" s="12" t="s">
        <v>15</v>
      </c>
      <c r="AW102" s="12" t="s">
        <v>31</v>
      </c>
      <c r="AX102" s="12" t="s">
        <v>69</v>
      </c>
      <c r="AY102" s="151" t="s">
        <v>161</v>
      </c>
    </row>
    <row r="103" spans="2:51" s="13" customFormat="1" ht="12">
      <c r="B103" s="156"/>
      <c r="D103" s="150" t="s">
        <v>181</v>
      </c>
      <c r="E103" s="157" t="s">
        <v>3</v>
      </c>
      <c r="F103" s="158" t="s">
        <v>1148</v>
      </c>
      <c r="H103" s="159">
        <v>25.2</v>
      </c>
      <c r="I103" s="160"/>
      <c r="L103" s="156"/>
      <c r="M103" s="161"/>
      <c r="T103" s="162"/>
      <c r="AT103" s="157" t="s">
        <v>181</v>
      </c>
      <c r="AU103" s="157" t="s">
        <v>77</v>
      </c>
      <c r="AV103" s="13" t="s">
        <v>77</v>
      </c>
      <c r="AW103" s="13" t="s">
        <v>31</v>
      </c>
      <c r="AX103" s="13" t="s">
        <v>69</v>
      </c>
      <c r="AY103" s="157" t="s">
        <v>161</v>
      </c>
    </row>
    <row r="104" spans="2:51" s="13" customFormat="1" ht="12">
      <c r="B104" s="156"/>
      <c r="D104" s="150" t="s">
        <v>181</v>
      </c>
      <c r="E104" s="157" t="s">
        <v>3</v>
      </c>
      <c r="F104" s="158" t="s">
        <v>1149</v>
      </c>
      <c r="H104" s="159">
        <v>28.8</v>
      </c>
      <c r="I104" s="160"/>
      <c r="L104" s="156"/>
      <c r="M104" s="161"/>
      <c r="T104" s="162"/>
      <c r="AT104" s="157" t="s">
        <v>181</v>
      </c>
      <c r="AU104" s="157" t="s">
        <v>77</v>
      </c>
      <c r="AV104" s="13" t="s">
        <v>77</v>
      </c>
      <c r="AW104" s="13" t="s">
        <v>31</v>
      </c>
      <c r="AX104" s="13" t="s">
        <v>69</v>
      </c>
      <c r="AY104" s="157" t="s">
        <v>161</v>
      </c>
    </row>
    <row r="105" spans="2:51" s="12" customFormat="1" ht="12">
      <c r="B105" s="149"/>
      <c r="D105" s="150" t="s">
        <v>181</v>
      </c>
      <c r="E105" s="151" t="s">
        <v>3</v>
      </c>
      <c r="F105" s="152" t="s">
        <v>184</v>
      </c>
      <c r="H105" s="151" t="s">
        <v>3</v>
      </c>
      <c r="I105" s="153"/>
      <c r="L105" s="149"/>
      <c r="M105" s="154"/>
      <c r="T105" s="155"/>
      <c r="AT105" s="151" t="s">
        <v>181</v>
      </c>
      <c r="AU105" s="151" t="s">
        <v>77</v>
      </c>
      <c r="AV105" s="12" t="s">
        <v>15</v>
      </c>
      <c r="AW105" s="12" t="s">
        <v>31</v>
      </c>
      <c r="AX105" s="12" t="s">
        <v>69</v>
      </c>
      <c r="AY105" s="151" t="s">
        <v>161</v>
      </c>
    </row>
    <row r="106" spans="2:51" s="13" customFormat="1" ht="12">
      <c r="B106" s="156"/>
      <c r="D106" s="150" t="s">
        <v>181</v>
      </c>
      <c r="E106" s="157" t="s">
        <v>3</v>
      </c>
      <c r="F106" s="158" t="s">
        <v>1150</v>
      </c>
      <c r="H106" s="159">
        <v>22.4</v>
      </c>
      <c r="I106" s="160"/>
      <c r="L106" s="156"/>
      <c r="M106" s="161"/>
      <c r="T106" s="162"/>
      <c r="AT106" s="157" t="s">
        <v>181</v>
      </c>
      <c r="AU106" s="157" t="s">
        <v>77</v>
      </c>
      <c r="AV106" s="13" t="s">
        <v>77</v>
      </c>
      <c r="AW106" s="13" t="s">
        <v>31</v>
      </c>
      <c r="AX106" s="13" t="s">
        <v>69</v>
      </c>
      <c r="AY106" s="157" t="s">
        <v>161</v>
      </c>
    </row>
    <row r="107" spans="2:51" s="13" customFormat="1" ht="12">
      <c r="B107" s="156"/>
      <c r="D107" s="150" t="s">
        <v>181</v>
      </c>
      <c r="E107" s="157" t="s">
        <v>3</v>
      </c>
      <c r="F107" s="158" t="s">
        <v>1151</v>
      </c>
      <c r="H107" s="159">
        <v>25.6</v>
      </c>
      <c r="I107" s="160"/>
      <c r="L107" s="156"/>
      <c r="M107" s="161"/>
      <c r="T107" s="162"/>
      <c r="AT107" s="157" t="s">
        <v>181</v>
      </c>
      <c r="AU107" s="157" t="s">
        <v>77</v>
      </c>
      <c r="AV107" s="13" t="s">
        <v>77</v>
      </c>
      <c r="AW107" s="13" t="s">
        <v>31</v>
      </c>
      <c r="AX107" s="13" t="s">
        <v>69</v>
      </c>
      <c r="AY107" s="157" t="s">
        <v>161</v>
      </c>
    </row>
    <row r="108" spans="2:51" s="12" customFormat="1" ht="12">
      <c r="B108" s="149"/>
      <c r="D108" s="150" t="s">
        <v>181</v>
      </c>
      <c r="E108" s="151" t="s">
        <v>3</v>
      </c>
      <c r="F108" s="152" t="s">
        <v>186</v>
      </c>
      <c r="H108" s="151" t="s">
        <v>3</v>
      </c>
      <c r="I108" s="153"/>
      <c r="L108" s="149"/>
      <c r="M108" s="154"/>
      <c r="T108" s="155"/>
      <c r="AT108" s="151" t="s">
        <v>181</v>
      </c>
      <c r="AU108" s="151" t="s">
        <v>77</v>
      </c>
      <c r="AV108" s="12" t="s">
        <v>15</v>
      </c>
      <c r="AW108" s="12" t="s">
        <v>31</v>
      </c>
      <c r="AX108" s="12" t="s">
        <v>69</v>
      </c>
      <c r="AY108" s="151" t="s">
        <v>161</v>
      </c>
    </row>
    <row r="109" spans="2:51" s="13" customFormat="1" ht="12">
      <c r="B109" s="156"/>
      <c r="D109" s="150" t="s">
        <v>181</v>
      </c>
      <c r="E109" s="157" t="s">
        <v>3</v>
      </c>
      <c r="F109" s="158" t="s">
        <v>1152</v>
      </c>
      <c r="H109" s="159">
        <v>26.6</v>
      </c>
      <c r="I109" s="160"/>
      <c r="L109" s="156"/>
      <c r="M109" s="161"/>
      <c r="T109" s="162"/>
      <c r="AT109" s="157" t="s">
        <v>181</v>
      </c>
      <c r="AU109" s="157" t="s">
        <v>77</v>
      </c>
      <c r="AV109" s="13" t="s">
        <v>77</v>
      </c>
      <c r="AW109" s="13" t="s">
        <v>31</v>
      </c>
      <c r="AX109" s="13" t="s">
        <v>69</v>
      </c>
      <c r="AY109" s="157" t="s">
        <v>161</v>
      </c>
    </row>
    <row r="110" spans="2:51" s="13" customFormat="1" ht="12">
      <c r="B110" s="156"/>
      <c r="D110" s="150" t="s">
        <v>181</v>
      </c>
      <c r="E110" s="157" t="s">
        <v>3</v>
      </c>
      <c r="F110" s="158" t="s">
        <v>1153</v>
      </c>
      <c r="H110" s="159">
        <v>30.4</v>
      </c>
      <c r="I110" s="160"/>
      <c r="L110" s="156"/>
      <c r="M110" s="161"/>
      <c r="T110" s="162"/>
      <c r="AT110" s="157" t="s">
        <v>181</v>
      </c>
      <c r="AU110" s="157" t="s">
        <v>77</v>
      </c>
      <c r="AV110" s="13" t="s">
        <v>77</v>
      </c>
      <c r="AW110" s="13" t="s">
        <v>31</v>
      </c>
      <c r="AX110" s="13" t="s">
        <v>69</v>
      </c>
      <c r="AY110" s="157" t="s">
        <v>161</v>
      </c>
    </row>
    <row r="111" spans="2:51" s="12" customFormat="1" ht="12">
      <c r="B111" s="149"/>
      <c r="D111" s="150" t="s">
        <v>181</v>
      </c>
      <c r="E111" s="151" t="s">
        <v>3</v>
      </c>
      <c r="F111" s="152" t="s">
        <v>187</v>
      </c>
      <c r="H111" s="151" t="s">
        <v>3</v>
      </c>
      <c r="I111" s="153"/>
      <c r="L111" s="149"/>
      <c r="M111" s="154"/>
      <c r="T111" s="155"/>
      <c r="AT111" s="151" t="s">
        <v>181</v>
      </c>
      <c r="AU111" s="151" t="s">
        <v>77</v>
      </c>
      <c r="AV111" s="12" t="s">
        <v>15</v>
      </c>
      <c r="AW111" s="12" t="s">
        <v>31</v>
      </c>
      <c r="AX111" s="12" t="s">
        <v>69</v>
      </c>
      <c r="AY111" s="151" t="s">
        <v>161</v>
      </c>
    </row>
    <row r="112" spans="2:51" s="13" customFormat="1" ht="12">
      <c r="B112" s="156"/>
      <c r="D112" s="150" t="s">
        <v>181</v>
      </c>
      <c r="E112" s="157" t="s">
        <v>3</v>
      </c>
      <c r="F112" s="158" t="s">
        <v>1148</v>
      </c>
      <c r="H112" s="159">
        <v>25.2</v>
      </c>
      <c r="I112" s="160"/>
      <c r="L112" s="156"/>
      <c r="M112" s="161"/>
      <c r="T112" s="162"/>
      <c r="AT112" s="157" t="s">
        <v>181</v>
      </c>
      <c r="AU112" s="157" t="s">
        <v>77</v>
      </c>
      <c r="AV112" s="13" t="s">
        <v>77</v>
      </c>
      <c r="AW112" s="13" t="s">
        <v>31</v>
      </c>
      <c r="AX112" s="13" t="s">
        <v>69</v>
      </c>
      <c r="AY112" s="157" t="s">
        <v>161</v>
      </c>
    </row>
    <row r="113" spans="2:51" s="13" customFormat="1" ht="12">
      <c r="B113" s="156"/>
      <c r="D113" s="150" t="s">
        <v>181</v>
      </c>
      <c r="E113" s="157" t="s">
        <v>3</v>
      </c>
      <c r="F113" s="158" t="s">
        <v>1149</v>
      </c>
      <c r="H113" s="159">
        <v>28.8</v>
      </c>
      <c r="I113" s="160"/>
      <c r="L113" s="156"/>
      <c r="M113" s="161"/>
      <c r="T113" s="162"/>
      <c r="AT113" s="157" t="s">
        <v>181</v>
      </c>
      <c r="AU113" s="157" t="s">
        <v>77</v>
      </c>
      <c r="AV113" s="13" t="s">
        <v>77</v>
      </c>
      <c r="AW113" s="13" t="s">
        <v>31</v>
      </c>
      <c r="AX113" s="13" t="s">
        <v>69</v>
      </c>
      <c r="AY113" s="157" t="s">
        <v>161</v>
      </c>
    </row>
    <row r="114" spans="2:51" s="14" customFormat="1" ht="12">
      <c r="B114" s="163"/>
      <c r="D114" s="150" t="s">
        <v>181</v>
      </c>
      <c r="E114" s="164" t="s">
        <v>3</v>
      </c>
      <c r="F114" s="165" t="s">
        <v>188</v>
      </c>
      <c r="H114" s="166">
        <v>213</v>
      </c>
      <c r="I114" s="167"/>
      <c r="L114" s="163"/>
      <c r="M114" s="168"/>
      <c r="T114" s="169"/>
      <c r="AT114" s="164" t="s">
        <v>181</v>
      </c>
      <c r="AU114" s="164" t="s">
        <v>77</v>
      </c>
      <c r="AV114" s="14" t="s">
        <v>89</v>
      </c>
      <c r="AW114" s="14" t="s">
        <v>31</v>
      </c>
      <c r="AX114" s="14" t="s">
        <v>15</v>
      </c>
      <c r="AY114" s="164" t="s">
        <v>161</v>
      </c>
    </row>
    <row r="115" spans="2:63" s="11" customFormat="1" ht="22.9" customHeight="1">
      <c r="B115" s="119"/>
      <c r="D115" s="120" t="s">
        <v>68</v>
      </c>
      <c r="E115" s="129" t="s">
        <v>222</v>
      </c>
      <c r="F115" s="129" t="s">
        <v>223</v>
      </c>
      <c r="I115" s="122"/>
      <c r="J115" s="130">
        <f>BK115</f>
        <v>0</v>
      </c>
      <c r="L115" s="119"/>
      <c r="M115" s="124"/>
      <c r="P115" s="125">
        <f>SUM(P116:P123)</f>
        <v>0</v>
      </c>
      <c r="R115" s="125">
        <f>SUM(R116:R123)</f>
        <v>0</v>
      </c>
      <c r="T115" s="126">
        <f>SUM(T116:T123)</f>
        <v>0</v>
      </c>
      <c r="AR115" s="120" t="s">
        <v>15</v>
      </c>
      <c r="AT115" s="127" t="s">
        <v>68</v>
      </c>
      <c r="AU115" s="127" t="s">
        <v>15</v>
      </c>
      <c r="AY115" s="120" t="s">
        <v>161</v>
      </c>
      <c r="BK115" s="128">
        <f>SUM(BK116:BK123)</f>
        <v>0</v>
      </c>
    </row>
    <row r="116" spans="2:65" s="1" customFormat="1" ht="37.9" customHeight="1">
      <c r="B116" s="131"/>
      <c r="C116" s="132" t="s">
        <v>77</v>
      </c>
      <c r="D116" s="132" t="s">
        <v>164</v>
      </c>
      <c r="E116" s="133" t="s">
        <v>224</v>
      </c>
      <c r="F116" s="134" t="s">
        <v>225</v>
      </c>
      <c r="G116" s="135" t="s">
        <v>201</v>
      </c>
      <c r="H116" s="136">
        <v>16.401</v>
      </c>
      <c r="I116" s="137"/>
      <c r="J116" s="138">
        <f>ROUND(I116*H116,2)</f>
        <v>0</v>
      </c>
      <c r="K116" s="134" t="s">
        <v>168</v>
      </c>
      <c r="L116" s="32"/>
      <c r="M116" s="139" t="s">
        <v>3</v>
      </c>
      <c r="N116" s="140" t="s">
        <v>40</v>
      </c>
      <c r="P116" s="141">
        <f>O116*H116</f>
        <v>0</v>
      </c>
      <c r="Q116" s="141">
        <v>0</v>
      </c>
      <c r="R116" s="141">
        <f>Q116*H116</f>
        <v>0</v>
      </c>
      <c r="S116" s="141">
        <v>0</v>
      </c>
      <c r="T116" s="142">
        <f>S116*H116</f>
        <v>0</v>
      </c>
      <c r="AR116" s="143" t="s">
        <v>89</v>
      </c>
      <c r="AT116" s="143" t="s">
        <v>164</v>
      </c>
      <c r="AU116" s="143" t="s">
        <v>77</v>
      </c>
      <c r="AY116" s="17" t="s">
        <v>161</v>
      </c>
      <c r="BE116" s="144">
        <f>IF(N116="základní",J116,0)</f>
        <v>0</v>
      </c>
      <c r="BF116" s="144">
        <f>IF(N116="snížená",J116,0)</f>
        <v>0</v>
      </c>
      <c r="BG116" s="144">
        <f>IF(N116="zákl. přenesená",J116,0)</f>
        <v>0</v>
      </c>
      <c r="BH116" s="144">
        <f>IF(N116="sníž. přenesená",J116,0)</f>
        <v>0</v>
      </c>
      <c r="BI116" s="144">
        <f>IF(N116="nulová",J116,0)</f>
        <v>0</v>
      </c>
      <c r="BJ116" s="17" t="s">
        <v>15</v>
      </c>
      <c r="BK116" s="144">
        <f>ROUND(I116*H116,2)</f>
        <v>0</v>
      </c>
      <c r="BL116" s="17" t="s">
        <v>89</v>
      </c>
      <c r="BM116" s="143" t="s">
        <v>1154</v>
      </c>
    </row>
    <row r="117" spans="2:47" s="1" customFormat="1" ht="12">
      <c r="B117" s="32"/>
      <c r="D117" s="145" t="s">
        <v>170</v>
      </c>
      <c r="F117" s="146" t="s">
        <v>227</v>
      </c>
      <c r="I117" s="147"/>
      <c r="L117" s="32"/>
      <c r="M117" s="148"/>
      <c r="T117" s="53"/>
      <c r="AT117" s="17" t="s">
        <v>170</v>
      </c>
      <c r="AU117" s="17" t="s">
        <v>77</v>
      </c>
    </row>
    <row r="118" spans="2:65" s="1" customFormat="1" ht="33" customHeight="1">
      <c r="B118" s="131"/>
      <c r="C118" s="132" t="s">
        <v>83</v>
      </c>
      <c r="D118" s="132" t="s">
        <v>164</v>
      </c>
      <c r="E118" s="133" t="s">
        <v>228</v>
      </c>
      <c r="F118" s="134" t="s">
        <v>229</v>
      </c>
      <c r="G118" s="135" t="s">
        <v>201</v>
      </c>
      <c r="H118" s="136">
        <v>16.401</v>
      </c>
      <c r="I118" s="137"/>
      <c r="J118" s="138">
        <f>ROUND(I118*H118,2)</f>
        <v>0</v>
      </c>
      <c r="K118" s="134" t="s">
        <v>168</v>
      </c>
      <c r="L118" s="32"/>
      <c r="M118" s="139" t="s">
        <v>3</v>
      </c>
      <c r="N118" s="140" t="s">
        <v>40</v>
      </c>
      <c r="P118" s="141">
        <f>O118*H118</f>
        <v>0</v>
      </c>
      <c r="Q118" s="141">
        <v>0</v>
      </c>
      <c r="R118" s="141">
        <f>Q118*H118</f>
        <v>0</v>
      </c>
      <c r="S118" s="141">
        <v>0</v>
      </c>
      <c r="T118" s="142">
        <f>S118*H118</f>
        <v>0</v>
      </c>
      <c r="AR118" s="143" t="s">
        <v>89</v>
      </c>
      <c r="AT118" s="143" t="s">
        <v>164</v>
      </c>
      <c r="AU118" s="143" t="s">
        <v>77</v>
      </c>
      <c r="AY118" s="17" t="s">
        <v>161</v>
      </c>
      <c r="BE118" s="144">
        <f>IF(N118="základní",J118,0)</f>
        <v>0</v>
      </c>
      <c r="BF118" s="144">
        <f>IF(N118="snížená",J118,0)</f>
        <v>0</v>
      </c>
      <c r="BG118" s="144">
        <f>IF(N118="zákl. přenesená",J118,0)</f>
        <v>0</v>
      </c>
      <c r="BH118" s="144">
        <f>IF(N118="sníž. přenesená",J118,0)</f>
        <v>0</v>
      </c>
      <c r="BI118" s="144">
        <f>IF(N118="nulová",J118,0)</f>
        <v>0</v>
      </c>
      <c r="BJ118" s="17" t="s">
        <v>15</v>
      </c>
      <c r="BK118" s="144">
        <f>ROUND(I118*H118,2)</f>
        <v>0</v>
      </c>
      <c r="BL118" s="17" t="s">
        <v>89</v>
      </c>
      <c r="BM118" s="143" t="s">
        <v>1155</v>
      </c>
    </row>
    <row r="119" spans="2:47" s="1" customFormat="1" ht="12">
      <c r="B119" s="32"/>
      <c r="D119" s="145" t="s">
        <v>170</v>
      </c>
      <c r="F119" s="146" t="s">
        <v>231</v>
      </c>
      <c r="I119" s="147"/>
      <c r="L119" s="32"/>
      <c r="M119" s="148"/>
      <c r="T119" s="53"/>
      <c r="AT119" s="17" t="s">
        <v>170</v>
      </c>
      <c r="AU119" s="17" t="s">
        <v>77</v>
      </c>
    </row>
    <row r="120" spans="2:65" s="1" customFormat="1" ht="44.25" customHeight="1">
      <c r="B120" s="131"/>
      <c r="C120" s="132" t="s">
        <v>89</v>
      </c>
      <c r="D120" s="132" t="s">
        <v>164</v>
      </c>
      <c r="E120" s="133" t="s">
        <v>232</v>
      </c>
      <c r="F120" s="134" t="s">
        <v>233</v>
      </c>
      <c r="G120" s="135" t="s">
        <v>201</v>
      </c>
      <c r="H120" s="136">
        <v>246.015</v>
      </c>
      <c r="I120" s="137"/>
      <c r="J120" s="138">
        <f>ROUND(I120*H120,2)</f>
        <v>0</v>
      </c>
      <c r="K120" s="134" t="s">
        <v>168</v>
      </c>
      <c r="L120" s="32"/>
      <c r="M120" s="139" t="s">
        <v>3</v>
      </c>
      <c r="N120" s="140" t="s">
        <v>40</v>
      </c>
      <c r="P120" s="141">
        <f>O120*H120</f>
        <v>0</v>
      </c>
      <c r="Q120" s="141">
        <v>0</v>
      </c>
      <c r="R120" s="141">
        <f>Q120*H120</f>
        <v>0</v>
      </c>
      <c r="S120" s="141">
        <v>0</v>
      </c>
      <c r="T120" s="142">
        <f>S120*H120</f>
        <v>0</v>
      </c>
      <c r="AR120" s="143" t="s">
        <v>89</v>
      </c>
      <c r="AT120" s="143" t="s">
        <v>164</v>
      </c>
      <c r="AU120" s="143" t="s">
        <v>77</v>
      </c>
      <c r="AY120" s="17" t="s">
        <v>161</v>
      </c>
      <c r="BE120" s="144">
        <f>IF(N120="základní",J120,0)</f>
        <v>0</v>
      </c>
      <c r="BF120" s="144">
        <f>IF(N120="snížená",J120,0)</f>
        <v>0</v>
      </c>
      <c r="BG120" s="144">
        <f>IF(N120="zákl. přenesená",J120,0)</f>
        <v>0</v>
      </c>
      <c r="BH120" s="144">
        <f>IF(N120="sníž. přenesená",J120,0)</f>
        <v>0</v>
      </c>
      <c r="BI120" s="144">
        <f>IF(N120="nulová",J120,0)</f>
        <v>0</v>
      </c>
      <c r="BJ120" s="17" t="s">
        <v>15</v>
      </c>
      <c r="BK120" s="144">
        <f>ROUND(I120*H120,2)</f>
        <v>0</v>
      </c>
      <c r="BL120" s="17" t="s">
        <v>89</v>
      </c>
      <c r="BM120" s="143" t="s">
        <v>1156</v>
      </c>
    </row>
    <row r="121" spans="2:47" s="1" customFormat="1" ht="12">
      <c r="B121" s="32"/>
      <c r="D121" s="145" t="s">
        <v>170</v>
      </c>
      <c r="F121" s="146" t="s">
        <v>235</v>
      </c>
      <c r="I121" s="147"/>
      <c r="L121" s="32"/>
      <c r="M121" s="148"/>
      <c r="T121" s="53"/>
      <c r="AT121" s="17" t="s">
        <v>170</v>
      </c>
      <c r="AU121" s="17" t="s">
        <v>77</v>
      </c>
    </row>
    <row r="122" spans="2:51" s="13" customFormat="1" ht="12">
      <c r="B122" s="156"/>
      <c r="D122" s="150" t="s">
        <v>181</v>
      </c>
      <c r="F122" s="158" t="s">
        <v>1157</v>
      </c>
      <c r="H122" s="159">
        <v>246.015</v>
      </c>
      <c r="I122" s="160"/>
      <c r="L122" s="156"/>
      <c r="M122" s="161"/>
      <c r="T122" s="162"/>
      <c r="AT122" s="157" t="s">
        <v>181</v>
      </c>
      <c r="AU122" s="157" t="s">
        <v>77</v>
      </c>
      <c r="AV122" s="13" t="s">
        <v>77</v>
      </c>
      <c r="AW122" s="13" t="s">
        <v>4</v>
      </c>
      <c r="AX122" s="13" t="s">
        <v>15</v>
      </c>
      <c r="AY122" s="157" t="s">
        <v>161</v>
      </c>
    </row>
    <row r="123" spans="2:65" s="1" customFormat="1" ht="24.2" customHeight="1">
      <c r="B123" s="131"/>
      <c r="C123" s="132" t="s">
        <v>92</v>
      </c>
      <c r="D123" s="132" t="s">
        <v>164</v>
      </c>
      <c r="E123" s="133" t="s">
        <v>973</v>
      </c>
      <c r="F123" s="134" t="s">
        <v>1158</v>
      </c>
      <c r="G123" s="135" t="s">
        <v>201</v>
      </c>
      <c r="H123" s="136">
        <v>16.401</v>
      </c>
      <c r="I123" s="137"/>
      <c r="J123" s="138">
        <f>ROUND(I123*H123,2)</f>
        <v>0</v>
      </c>
      <c r="K123" s="134" t="s">
        <v>3</v>
      </c>
      <c r="L123" s="32"/>
      <c r="M123" s="139" t="s">
        <v>3</v>
      </c>
      <c r="N123" s="140" t="s">
        <v>40</v>
      </c>
      <c r="P123" s="141">
        <f>O123*H123</f>
        <v>0</v>
      </c>
      <c r="Q123" s="141">
        <v>0</v>
      </c>
      <c r="R123" s="141">
        <f>Q123*H123</f>
        <v>0</v>
      </c>
      <c r="S123" s="141">
        <v>0</v>
      </c>
      <c r="T123" s="142">
        <f>S123*H123</f>
        <v>0</v>
      </c>
      <c r="AR123" s="143" t="s">
        <v>89</v>
      </c>
      <c r="AT123" s="143" t="s">
        <v>164</v>
      </c>
      <c r="AU123" s="143" t="s">
        <v>77</v>
      </c>
      <c r="AY123" s="17" t="s">
        <v>161</v>
      </c>
      <c r="BE123" s="144">
        <f>IF(N123="základní",J123,0)</f>
        <v>0</v>
      </c>
      <c r="BF123" s="144">
        <f>IF(N123="snížená",J123,0)</f>
        <v>0</v>
      </c>
      <c r="BG123" s="144">
        <f>IF(N123="zákl. přenesená",J123,0)</f>
        <v>0</v>
      </c>
      <c r="BH123" s="144">
        <f>IF(N123="sníž. přenesená",J123,0)</f>
        <v>0</v>
      </c>
      <c r="BI123" s="144">
        <f>IF(N123="nulová",J123,0)</f>
        <v>0</v>
      </c>
      <c r="BJ123" s="17" t="s">
        <v>15</v>
      </c>
      <c r="BK123" s="144">
        <f>ROUND(I123*H123,2)</f>
        <v>0</v>
      </c>
      <c r="BL123" s="17" t="s">
        <v>89</v>
      </c>
      <c r="BM123" s="143" t="s">
        <v>1159</v>
      </c>
    </row>
    <row r="124" spans="2:63" s="11" customFormat="1" ht="25.9" customHeight="1">
      <c r="B124" s="119"/>
      <c r="D124" s="120" t="s">
        <v>68</v>
      </c>
      <c r="E124" s="121" t="s">
        <v>172</v>
      </c>
      <c r="F124" s="121" t="s">
        <v>173</v>
      </c>
      <c r="I124" s="122"/>
      <c r="J124" s="123">
        <f>BK124</f>
        <v>0</v>
      </c>
      <c r="L124" s="119"/>
      <c r="M124" s="124"/>
      <c r="P124" s="125">
        <f>P125+P143</f>
        <v>0</v>
      </c>
      <c r="R124" s="125">
        <f>R125+R143</f>
        <v>0.38955925</v>
      </c>
      <c r="T124" s="126">
        <f>T125+T143</f>
        <v>0.213</v>
      </c>
      <c r="AR124" s="120" t="s">
        <v>77</v>
      </c>
      <c r="AT124" s="127" t="s">
        <v>68</v>
      </c>
      <c r="AU124" s="127" t="s">
        <v>69</v>
      </c>
      <c r="AY124" s="120" t="s">
        <v>161</v>
      </c>
      <c r="BK124" s="128">
        <f>BK125+BK143</f>
        <v>0</v>
      </c>
    </row>
    <row r="125" spans="2:63" s="11" customFormat="1" ht="22.9" customHeight="1">
      <c r="B125" s="119"/>
      <c r="D125" s="120" t="s">
        <v>68</v>
      </c>
      <c r="E125" s="129" t="s">
        <v>976</v>
      </c>
      <c r="F125" s="129" t="s">
        <v>977</v>
      </c>
      <c r="I125" s="122"/>
      <c r="J125" s="130">
        <f>BK125</f>
        <v>0</v>
      </c>
      <c r="L125" s="119"/>
      <c r="M125" s="124"/>
      <c r="P125" s="125">
        <f>SUM(P126:P142)</f>
        <v>0</v>
      </c>
      <c r="R125" s="125">
        <f>SUM(R126:R142)</f>
        <v>0.37772</v>
      </c>
      <c r="T125" s="126">
        <f>SUM(T126:T142)</f>
        <v>0.213</v>
      </c>
      <c r="AR125" s="120" t="s">
        <v>77</v>
      </c>
      <c r="AT125" s="127" t="s">
        <v>68</v>
      </c>
      <c r="AU125" s="127" t="s">
        <v>15</v>
      </c>
      <c r="AY125" s="120" t="s">
        <v>161</v>
      </c>
      <c r="BK125" s="128">
        <f>SUM(BK126:BK142)</f>
        <v>0</v>
      </c>
    </row>
    <row r="126" spans="2:65" s="1" customFormat="1" ht="24.2" customHeight="1">
      <c r="B126" s="131"/>
      <c r="C126" s="132" t="s">
        <v>95</v>
      </c>
      <c r="D126" s="132" t="s">
        <v>164</v>
      </c>
      <c r="E126" s="133" t="s">
        <v>1160</v>
      </c>
      <c r="F126" s="134" t="s">
        <v>1161</v>
      </c>
      <c r="G126" s="135" t="s">
        <v>868</v>
      </c>
      <c r="H126" s="136">
        <v>213</v>
      </c>
      <c r="I126" s="137"/>
      <c r="J126" s="138">
        <f>ROUND(I126*H126,2)</f>
        <v>0</v>
      </c>
      <c r="K126" s="134" t="s">
        <v>168</v>
      </c>
      <c r="L126" s="32"/>
      <c r="M126" s="139" t="s">
        <v>3</v>
      </c>
      <c r="N126" s="140" t="s">
        <v>40</v>
      </c>
      <c r="P126" s="141">
        <f>O126*H126</f>
        <v>0</v>
      </c>
      <c r="Q126" s="141">
        <v>0</v>
      </c>
      <c r="R126" s="141">
        <f>Q126*H126</f>
        <v>0</v>
      </c>
      <c r="S126" s="141">
        <v>0.001</v>
      </c>
      <c r="T126" s="142">
        <f>S126*H126</f>
        <v>0.213</v>
      </c>
      <c r="AR126" s="143" t="s">
        <v>178</v>
      </c>
      <c r="AT126" s="143" t="s">
        <v>164</v>
      </c>
      <c r="AU126" s="143" t="s">
        <v>77</v>
      </c>
      <c r="AY126" s="17" t="s">
        <v>161</v>
      </c>
      <c r="BE126" s="144">
        <f>IF(N126="základní",J126,0)</f>
        <v>0</v>
      </c>
      <c r="BF126" s="144">
        <f>IF(N126="snížená",J126,0)</f>
        <v>0</v>
      </c>
      <c r="BG126" s="144">
        <f>IF(N126="zákl. přenesená",J126,0)</f>
        <v>0</v>
      </c>
      <c r="BH126" s="144">
        <f>IF(N126="sníž. přenesená",J126,0)</f>
        <v>0</v>
      </c>
      <c r="BI126" s="144">
        <f>IF(N126="nulová",J126,0)</f>
        <v>0</v>
      </c>
      <c r="BJ126" s="17" t="s">
        <v>15</v>
      </c>
      <c r="BK126" s="144">
        <f>ROUND(I126*H126,2)</f>
        <v>0</v>
      </c>
      <c r="BL126" s="17" t="s">
        <v>178</v>
      </c>
      <c r="BM126" s="143" t="s">
        <v>1162</v>
      </c>
    </row>
    <row r="127" spans="2:47" s="1" customFormat="1" ht="12">
      <c r="B127" s="32"/>
      <c r="D127" s="145" t="s">
        <v>170</v>
      </c>
      <c r="F127" s="146" t="s">
        <v>1163</v>
      </c>
      <c r="I127" s="147"/>
      <c r="L127" s="32"/>
      <c r="M127" s="148"/>
      <c r="T127" s="53"/>
      <c r="AT127" s="17" t="s">
        <v>170</v>
      </c>
      <c r="AU127" s="17" t="s">
        <v>77</v>
      </c>
    </row>
    <row r="128" spans="2:51" s="13" customFormat="1" ht="12">
      <c r="B128" s="156"/>
      <c r="D128" s="150" t="s">
        <v>181</v>
      </c>
      <c r="E128" s="157" t="s">
        <v>3</v>
      </c>
      <c r="F128" s="158" t="s">
        <v>1164</v>
      </c>
      <c r="H128" s="159">
        <v>213</v>
      </c>
      <c r="I128" s="160"/>
      <c r="L128" s="156"/>
      <c r="M128" s="161"/>
      <c r="T128" s="162"/>
      <c r="AT128" s="157" t="s">
        <v>181</v>
      </c>
      <c r="AU128" s="157" t="s">
        <v>77</v>
      </c>
      <c r="AV128" s="13" t="s">
        <v>77</v>
      </c>
      <c r="AW128" s="13" t="s">
        <v>31</v>
      </c>
      <c r="AX128" s="13" t="s">
        <v>15</v>
      </c>
      <c r="AY128" s="157" t="s">
        <v>161</v>
      </c>
    </row>
    <row r="129" spans="2:65" s="1" customFormat="1" ht="24.2" customHeight="1">
      <c r="B129" s="131"/>
      <c r="C129" s="132" t="s">
        <v>110</v>
      </c>
      <c r="D129" s="132" t="s">
        <v>164</v>
      </c>
      <c r="E129" s="133" t="s">
        <v>1165</v>
      </c>
      <c r="F129" s="134" t="s">
        <v>1166</v>
      </c>
      <c r="G129" s="135" t="s">
        <v>868</v>
      </c>
      <c r="H129" s="136">
        <v>213</v>
      </c>
      <c r="I129" s="137"/>
      <c r="J129" s="138">
        <f>ROUND(I129*H129,2)</f>
        <v>0</v>
      </c>
      <c r="K129" s="134" t="s">
        <v>168</v>
      </c>
      <c r="L129" s="32"/>
      <c r="M129" s="139" t="s">
        <v>3</v>
      </c>
      <c r="N129" s="140" t="s">
        <v>40</v>
      </c>
      <c r="P129" s="141">
        <f>O129*H129</f>
        <v>0</v>
      </c>
      <c r="Q129" s="141">
        <v>0</v>
      </c>
      <c r="R129" s="141">
        <f>Q129*H129</f>
        <v>0</v>
      </c>
      <c r="S129" s="141">
        <v>0</v>
      </c>
      <c r="T129" s="142">
        <f>S129*H129</f>
        <v>0</v>
      </c>
      <c r="AR129" s="143" t="s">
        <v>178</v>
      </c>
      <c r="AT129" s="143" t="s">
        <v>164</v>
      </c>
      <c r="AU129" s="143" t="s">
        <v>77</v>
      </c>
      <c r="AY129" s="17" t="s">
        <v>161</v>
      </c>
      <c r="BE129" s="144">
        <f>IF(N129="základní",J129,0)</f>
        <v>0</v>
      </c>
      <c r="BF129" s="144">
        <f>IF(N129="snížená",J129,0)</f>
        <v>0</v>
      </c>
      <c r="BG129" s="144">
        <f>IF(N129="zákl. přenesená",J129,0)</f>
        <v>0</v>
      </c>
      <c r="BH129" s="144">
        <f>IF(N129="sníž. přenesená",J129,0)</f>
        <v>0</v>
      </c>
      <c r="BI129" s="144">
        <f>IF(N129="nulová",J129,0)</f>
        <v>0</v>
      </c>
      <c r="BJ129" s="17" t="s">
        <v>15</v>
      </c>
      <c r="BK129" s="144">
        <f>ROUND(I129*H129,2)</f>
        <v>0</v>
      </c>
      <c r="BL129" s="17" t="s">
        <v>178</v>
      </c>
      <c r="BM129" s="143" t="s">
        <v>1167</v>
      </c>
    </row>
    <row r="130" spans="2:47" s="1" customFormat="1" ht="12">
      <c r="B130" s="32"/>
      <c r="D130" s="145" t="s">
        <v>170</v>
      </c>
      <c r="F130" s="146" t="s">
        <v>1168</v>
      </c>
      <c r="I130" s="147"/>
      <c r="L130" s="32"/>
      <c r="M130" s="148"/>
      <c r="T130" s="53"/>
      <c r="AT130" s="17" t="s">
        <v>170</v>
      </c>
      <c r="AU130" s="17" t="s">
        <v>77</v>
      </c>
    </row>
    <row r="131" spans="2:65" s="1" customFormat="1" ht="24.2" customHeight="1">
      <c r="B131" s="131"/>
      <c r="C131" s="170" t="s">
        <v>243</v>
      </c>
      <c r="D131" s="170" t="s">
        <v>193</v>
      </c>
      <c r="E131" s="171" t="s">
        <v>1169</v>
      </c>
      <c r="F131" s="172" t="s">
        <v>1170</v>
      </c>
      <c r="G131" s="173" t="s">
        <v>868</v>
      </c>
      <c r="H131" s="174">
        <v>71</v>
      </c>
      <c r="I131" s="175"/>
      <c r="J131" s="176">
        <f>ROUND(I131*H131,2)</f>
        <v>0</v>
      </c>
      <c r="K131" s="172" t="s">
        <v>168</v>
      </c>
      <c r="L131" s="177"/>
      <c r="M131" s="178" t="s">
        <v>3</v>
      </c>
      <c r="N131" s="179" t="s">
        <v>40</v>
      </c>
      <c r="P131" s="141">
        <f>O131*H131</f>
        <v>0</v>
      </c>
      <c r="Q131" s="141">
        <v>0.00162</v>
      </c>
      <c r="R131" s="141">
        <f>Q131*H131</f>
        <v>0.11502</v>
      </c>
      <c r="S131" s="141">
        <v>0</v>
      </c>
      <c r="T131" s="142">
        <f>S131*H131</f>
        <v>0</v>
      </c>
      <c r="AR131" s="143" t="s">
        <v>196</v>
      </c>
      <c r="AT131" s="143" t="s">
        <v>193</v>
      </c>
      <c r="AU131" s="143" t="s">
        <v>77</v>
      </c>
      <c r="AY131" s="17" t="s">
        <v>161</v>
      </c>
      <c r="BE131" s="144">
        <f>IF(N131="základní",J131,0)</f>
        <v>0</v>
      </c>
      <c r="BF131" s="144">
        <f>IF(N131="snížená",J131,0)</f>
        <v>0</v>
      </c>
      <c r="BG131" s="144">
        <f>IF(N131="zákl. přenesená",J131,0)</f>
        <v>0</v>
      </c>
      <c r="BH131" s="144">
        <f>IF(N131="sníž. přenesená",J131,0)</f>
        <v>0</v>
      </c>
      <c r="BI131" s="144">
        <f>IF(N131="nulová",J131,0)</f>
        <v>0</v>
      </c>
      <c r="BJ131" s="17" t="s">
        <v>15</v>
      </c>
      <c r="BK131" s="144">
        <f>ROUND(I131*H131,2)</f>
        <v>0</v>
      </c>
      <c r="BL131" s="17" t="s">
        <v>178</v>
      </c>
      <c r="BM131" s="143" t="s">
        <v>1171</v>
      </c>
    </row>
    <row r="132" spans="2:51" s="13" customFormat="1" ht="12">
      <c r="B132" s="156"/>
      <c r="D132" s="150" t="s">
        <v>181</v>
      </c>
      <c r="E132" s="157" t="s">
        <v>3</v>
      </c>
      <c r="F132" s="158" t="s">
        <v>1172</v>
      </c>
      <c r="H132" s="159">
        <v>71</v>
      </c>
      <c r="I132" s="160"/>
      <c r="L132" s="156"/>
      <c r="M132" s="161"/>
      <c r="T132" s="162"/>
      <c r="AT132" s="157" t="s">
        <v>181</v>
      </c>
      <c r="AU132" s="157" t="s">
        <v>77</v>
      </c>
      <c r="AV132" s="13" t="s">
        <v>77</v>
      </c>
      <c r="AW132" s="13" t="s">
        <v>31</v>
      </c>
      <c r="AX132" s="13" t="s">
        <v>15</v>
      </c>
      <c r="AY132" s="157" t="s">
        <v>161</v>
      </c>
    </row>
    <row r="133" spans="2:65" s="1" customFormat="1" ht="24.2" customHeight="1">
      <c r="B133" s="131"/>
      <c r="C133" s="170" t="s">
        <v>162</v>
      </c>
      <c r="D133" s="170" t="s">
        <v>193</v>
      </c>
      <c r="E133" s="171" t="s">
        <v>1173</v>
      </c>
      <c r="F133" s="172" t="s">
        <v>1174</v>
      </c>
      <c r="G133" s="173" t="s">
        <v>868</v>
      </c>
      <c r="H133" s="174">
        <v>142</v>
      </c>
      <c r="I133" s="175"/>
      <c r="J133" s="176">
        <f>ROUND(I133*H133,2)</f>
        <v>0</v>
      </c>
      <c r="K133" s="172" t="s">
        <v>168</v>
      </c>
      <c r="L133" s="177"/>
      <c r="M133" s="178" t="s">
        <v>3</v>
      </c>
      <c r="N133" s="179" t="s">
        <v>40</v>
      </c>
      <c r="P133" s="141">
        <f>O133*H133</f>
        <v>0</v>
      </c>
      <c r="Q133" s="141">
        <v>0.00185</v>
      </c>
      <c r="R133" s="141">
        <f>Q133*H133</f>
        <v>0.2627</v>
      </c>
      <c r="S133" s="141">
        <v>0</v>
      </c>
      <c r="T133" s="142">
        <f>S133*H133</f>
        <v>0</v>
      </c>
      <c r="AR133" s="143" t="s">
        <v>196</v>
      </c>
      <c r="AT133" s="143" t="s">
        <v>193</v>
      </c>
      <c r="AU133" s="143" t="s">
        <v>77</v>
      </c>
      <c r="AY133" s="17" t="s">
        <v>161</v>
      </c>
      <c r="BE133" s="144">
        <f>IF(N133="základní",J133,0)</f>
        <v>0</v>
      </c>
      <c r="BF133" s="144">
        <f>IF(N133="snížená",J133,0)</f>
        <v>0</v>
      </c>
      <c r="BG133" s="144">
        <f>IF(N133="zákl. přenesená",J133,0)</f>
        <v>0</v>
      </c>
      <c r="BH133" s="144">
        <f>IF(N133="sníž. přenesená",J133,0)</f>
        <v>0</v>
      </c>
      <c r="BI133" s="144">
        <f>IF(N133="nulová",J133,0)</f>
        <v>0</v>
      </c>
      <c r="BJ133" s="17" t="s">
        <v>15</v>
      </c>
      <c r="BK133" s="144">
        <f>ROUND(I133*H133,2)</f>
        <v>0</v>
      </c>
      <c r="BL133" s="17" t="s">
        <v>178</v>
      </c>
      <c r="BM133" s="143" t="s">
        <v>1175</v>
      </c>
    </row>
    <row r="134" spans="2:51" s="13" customFormat="1" ht="12">
      <c r="B134" s="156"/>
      <c r="D134" s="150" t="s">
        <v>181</v>
      </c>
      <c r="E134" s="157" t="s">
        <v>3</v>
      </c>
      <c r="F134" s="158" t="s">
        <v>1176</v>
      </c>
      <c r="H134" s="159">
        <v>142</v>
      </c>
      <c r="I134" s="160"/>
      <c r="L134" s="156"/>
      <c r="M134" s="161"/>
      <c r="T134" s="162"/>
      <c r="AT134" s="157" t="s">
        <v>181</v>
      </c>
      <c r="AU134" s="157" t="s">
        <v>77</v>
      </c>
      <c r="AV134" s="13" t="s">
        <v>77</v>
      </c>
      <c r="AW134" s="13" t="s">
        <v>31</v>
      </c>
      <c r="AX134" s="13" t="s">
        <v>15</v>
      </c>
      <c r="AY134" s="157" t="s">
        <v>161</v>
      </c>
    </row>
    <row r="135" spans="2:65" s="1" customFormat="1" ht="101.25" customHeight="1">
      <c r="B135" s="131"/>
      <c r="C135" s="132" t="s">
        <v>257</v>
      </c>
      <c r="D135" s="132" t="s">
        <v>164</v>
      </c>
      <c r="E135" s="133" t="s">
        <v>1177</v>
      </c>
      <c r="F135" s="134" t="s">
        <v>1178</v>
      </c>
      <c r="G135" s="135" t="s">
        <v>868</v>
      </c>
      <c r="H135" s="136">
        <v>71</v>
      </c>
      <c r="I135" s="137"/>
      <c r="J135" s="138">
        <f>ROUND(I135*H135,2)</f>
        <v>0</v>
      </c>
      <c r="K135" s="134" t="s">
        <v>3</v>
      </c>
      <c r="L135" s="32"/>
      <c r="M135" s="139" t="s">
        <v>3</v>
      </c>
      <c r="N135" s="140" t="s">
        <v>40</v>
      </c>
      <c r="P135" s="141">
        <f>O135*H135</f>
        <v>0</v>
      </c>
      <c r="Q135" s="141">
        <v>0</v>
      </c>
      <c r="R135" s="141">
        <f>Q135*H135</f>
        <v>0</v>
      </c>
      <c r="S135" s="141">
        <v>0</v>
      </c>
      <c r="T135" s="142">
        <f>S135*H135</f>
        <v>0</v>
      </c>
      <c r="AR135" s="143" t="s">
        <v>178</v>
      </c>
      <c r="AT135" s="143" t="s">
        <v>164</v>
      </c>
      <c r="AU135" s="143" t="s">
        <v>77</v>
      </c>
      <c r="AY135" s="17" t="s">
        <v>161</v>
      </c>
      <c r="BE135" s="144">
        <f>IF(N135="základní",J135,0)</f>
        <v>0</v>
      </c>
      <c r="BF135" s="144">
        <f>IF(N135="snížená",J135,0)</f>
        <v>0</v>
      </c>
      <c r="BG135" s="144">
        <f>IF(N135="zákl. přenesená",J135,0)</f>
        <v>0</v>
      </c>
      <c r="BH135" s="144">
        <f>IF(N135="sníž. přenesená",J135,0)</f>
        <v>0</v>
      </c>
      <c r="BI135" s="144">
        <f>IF(N135="nulová",J135,0)</f>
        <v>0</v>
      </c>
      <c r="BJ135" s="17" t="s">
        <v>15</v>
      </c>
      <c r="BK135" s="144">
        <f>ROUND(I135*H135,2)</f>
        <v>0</v>
      </c>
      <c r="BL135" s="17" t="s">
        <v>178</v>
      </c>
      <c r="BM135" s="143" t="s">
        <v>1179</v>
      </c>
    </row>
    <row r="136" spans="2:51" s="13" customFormat="1" ht="12">
      <c r="B136" s="156"/>
      <c r="D136" s="150" t="s">
        <v>181</v>
      </c>
      <c r="E136" s="157" t="s">
        <v>3</v>
      </c>
      <c r="F136" s="158" t="s">
        <v>1180</v>
      </c>
      <c r="H136" s="159">
        <v>71</v>
      </c>
      <c r="I136" s="160"/>
      <c r="L136" s="156"/>
      <c r="M136" s="161"/>
      <c r="T136" s="162"/>
      <c r="AT136" s="157" t="s">
        <v>181</v>
      </c>
      <c r="AU136" s="157" t="s">
        <v>77</v>
      </c>
      <c r="AV136" s="13" t="s">
        <v>77</v>
      </c>
      <c r="AW136" s="13" t="s">
        <v>31</v>
      </c>
      <c r="AX136" s="13" t="s">
        <v>15</v>
      </c>
      <c r="AY136" s="157" t="s">
        <v>161</v>
      </c>
    </row>
    <row r="137" spans="2:65" s="1" customFormat="1" ht="62.65" customHeight="1">
      <c r="B137" s="131"/>
      <c r="C137" s="132" t="s">
        <v>73</v>
      </c>
      <c r="D137" s="132" t="s">
        <v>164</v>
      </c>
      <c r="E137" s="133" t="s">
        <v>1181</v>
      </c>
      <c r="F137" s="134" t="s">
        <v>1182</v>
      </c>
      <c r="G137" s="135" t="s">
        <v>868</v>
      </c>
      <c r="H137" s="136">
        <v>71</v>
      </c>
      <c r="I137" s="137"/>
      <c r="J137" s="138">
        <f>ROUND(I137*H137,2)</f>
        <v>0</v>
      </c>
      <c r="K137" s="134" t="s">
        <v>3</v>
      </c>
      <c r="L137" s="32"/>
      <c r="M137" s="139" t="s">
        <v>3</v>
      </c>
      <c r="N137" s="140" t="s">
        <v>40</v>
      </c>
      <c r="P137" s="141">
        <f>O137*H137</f>
        <v>0</v>
      </c>
      <c r="Q137" s="141">
        <v>0</v>
      </c>
      <c r="R137" s="141">
        <f>Q137*H137</f>
        <v>0</v>
      </c>
      <c r="S137" s="141">
        <v>0</v>
      </c>
      <c r="T137" s="142">
        <f>S137*H137</f>
        <v>0</v>
      </c>
      <c r="AR137" s="143" t="s">
        <v>178</v>
      </c>
      <c r="AT137" s="143" t="s">
        <v>164</v>
      </c>
      <c r="AU137" s="143" t="s">
        <v>77</v>
      </c>
      <c r="AY137" s="17" t="s">
        <v>161</v>
      </c>
      <c r="BE137" s="144">
        <f>IF(N137="základní",J137,0)</f>
        <v>0</v>
      </c>
      <c r="BF137" s="144">
        <f>IF(N137="snížená",J137,0)</f>
        <v>0</v>
      </c>
      <c r="BG137" s="144">
        <f>IF(N137="zákl. přenesená",J137,0)</f>
        <v>0</v>
      </c>
      <c r="BH137" s="144">
        <f>IF(N137="sníž. přenesená",J137,0)</f>
        <v>0</v>
      </c>
      <c r="BI137" s="144">
        <f>IF(N137="nulová",J137,0)</f>
        <v>0</v>
      </c>
      <c r="BJ137" s="17" t="s">
        <v>15</v>
      </c>
      <c r="BK137" s="144">
        <f>ROUND(I137*H137,2)</f>
        <v>0</v>
      </c>
      <c r="BL137" s="17" t="s">
        <v>178</v>
      </c>
      <c r="BM137" s="143" t="s">
        <v>1183</v>
      </c>
    </row>
    <row r="138" spans="2:65" s="1" customFormat="1" ht="21.75" customHeight="1">
      <c r="B138" s="131"/>
      <c r="C138" s="132" t="s">
        <v>117</v>
      </c>
      <c r="D138" s="132" t="s">
        <v>164</v>
      </c>
      <c r="E138" s="133" t="s">
        <v>1184</v>
      </c>
      <c r="F138" s="134" t="s">
        <v>1185</v>
      </c>
      <c r="G138" s="135" t="s">
        <v>868</v>
      </c>
      <c r="H138" s="136">
        <v>76</v>
      </c>
      <c r="I138" s="137"/>
      <c r="J138" s="138">
        <f>ROUND(I138*H138,2)</f>
        <v>0</v>
      </c>
      <c r="K138" s="134" t="s">
        <v>3</v>
      </c>
      <c r="L138" s="32"/>
      <c r="M138" s="139" t="s">
        <v>3</v>
      </c>
      <c r="N138" s="140" t="s">
        <v>40</v>
      </c>
      <c r="P138" s="141">
        <f>O138*H138</f>
        <v>0</v>
      </c>
      <c r="Q138" s="141">
        <v>0</v>
      </c>
      <c r="R138" s="141">
        <f>Q138*H138</f>
        <v>0</v>
      </c>
      <c r="S138" s="141">
        <v>0</v>
      </c>
      <c r="T138" s="142">
        <f>S138*H138</f>
        <v>0</v>
      </c>
      <c r="AR138" s="143" t="s">
        <v>89</v>
      </c>
      <c r="AT138" s="143" t="s">
        <v>164</v>
      </c>
      <c r="AU138" s="143" t="s">
        <v>77</v>
      </c>
      <c r="AY138" s="17" t="s">
        <v>161</v>
      </c>
      <c r="BE138" s="144">
        <f>IF(N138="základní",J138,0)</f>
        <v>0</v>
      </c>
      <c r="BF138" s="144">
        <f>IF(N138="snížená",J138,0)</f>
        <v>0</v>
      </c>
      <c r="BG138" s="144">
        <f>IF(N138="zákl. přenesená",J138,0)</f>
        <v>0</v>
      </c>
      <c r="BH138" s="144">
        <f>IF(N138="sníž. přenesená",J138,0)</f>
        <v>0</v>
      </c>
      <c r="BI138" s="144">
        <f>IF(N138="nulová",J138,0)</f>
        <v>0</v>
      </c>
      <c r="BJ138" s="17" t="s">
        <v>15</v>
      </c>
      <c r="BK138" s="144">
        <f>ROUND(I138*H138,2)</f>
        <v>0</v>
      </c>
      <c r="BL138" s="17" t="s">
        <v>89</v>
      </c>
      <c r="BM138" s="143" t="s">
        <v>1186</v>
      </c>
    </row>
    <row r="139" spans="2:65" s="1" customFormat="1" ht="16.5" customHeight="1">
      <c r="B139" s="131"/>
      <c r="C139" s="132" t="s">
        <v>318</v>
      </c>
      <c r="D139" s="132" t="s">
        <v>164</v>
      </c>
      <c r="E139" s="133" t="s">
        <v>1187</v>
      </c>
      <c r="F139" s="134" t="s">
        <v>1188</v>
      </c>
      <c r="G139" s="135" t="s">
        <v>868</v>
      </c>
      <c r="H139" s="136">
        <v>76</v>
      </c>
      <c r="I139" s="137"/>
      <c r="J139" s="138">
        <f>ROUND(I139*H139,2)</f>
        <v>0</v>
      </c>
      <c r="K139" s="134" t="s">
        <v>3</v>
      </c>
      <c r="L139" s="32"/>
      <c r="M139" s="139" t="s">
        <v>3</v>
      </c>
      <c r="N139" s="140" t="s">
        <v>40</v>
      </c>
      <c r="P139" s="141">
        <f>O139*H139</f>
        <v>0</v>
      </c>
      <c r="Q139" s="141">
        <v>0</v>
      </c>
      <c r="R139" s="141">
        <f>Q139*H139</f>
        <v>0</v>
      </c>
      <c r="S139" s="141">
        <v>0</v>
      </c>
      <c r="T139" s="142">
        <f>S139*H139</f>
        <v>0</v>
      </c>
      <c r="AR139" s="143" t="s">
        <v>89</v>
      </c>
      <c r="AT139" s="143" t="s">
        <v>164</v>
      </c>
      <c r="AU139" s="143" t="s">
        <v>77</v>
      </c>
      <c r="AY139" s="17" t="s">
        <v>161</v>
      </c>
      <c r="BE139" s="144">
        <f>IF(N139="základní",J139,0)</f>
        <v>0</v>
      </c>
      <c r="BF139" s="144">
        <f>IF(N139="snížená",J139,0)</f>
        <v>0</v>
      </c>
      <c r="BG139" s="144">
        <f>IF(N139="zákl. přenesená",J139,0)</f>
        <v>0</v>
      </c>
      <c r="BH139" s="144">
        <f>IF(N139="sníž. přenesená",J139,0)</f>
        <v>0</v>
      </c>
      <c r="BI139" s="144">
        <f>IF(N139="nulová",J139,0)</f>
        <v>0</v>
      </c>
      <c r="BJ139" s="17" t="s">
        <v>15</v>
      </c>
      <c r="BK139" s="144">
        <f>ROUND(I139*H139,2)</f>
        <v>0</v>
      </c>
      <c r="BL139" s="17" t="s">
        <v>89</v>
      </c>
      <c r="BM139" s="143" t="s">
        <v>1189</v>
      </c>
    </row>
    <row r="140" spans="2:65" s="1" customFormat="1" ht="16.5" customHeight="1">
      <c r="B140" s="131"/>
      <c r="C140" s="132" t="s">
        <v>326</v>
      </c>
      <c r="D140" s="132" t="s">
        <v>164</v>
      </c>
      <c r="E140" s="133" t="s">
        <v>1190</v>
      </c>
      <c r="F140" s="134" t="s">
        <v>1191</v>
      </c>
      <c r="G140" s="135" t="s">
        <v>868</v>
      </c>
      <c r="H140" s="136">
        <v>76</v>
      </c>
      <c r="I140" s="137"/>
      <c r="J140" s="138">
        <f>ROUND(I140*H140,2)</f>
        <v>0</v>
      </c>
      <c r="K140" s="134" t="s">
        <v>3</v>
      </c>
      <c r="L140" s="32"/>
      <c r="M140" s="139" t="s">
        <v>3</v>
      </c>
      <c r="N140" s="140" t="s">
        <v>40</v>
      </c>
      <c r="P140" s="141">
        <f>O140*H140</f>
        <v>0</v>
      </c>
      <c r="Q140" s="141">
        <v>0</v>
      </c>
      <c r="R140" s="141">
        <f>Q140*H140</f>
        <v>0</v>
      </c>
      <c r="S140" s="141">
        <v>0</v>
      </c>
      <c r="T140" s="142">
        <f>S140*H140</f>
        <v>0</v>
      </c>
      <c r="AR140" s="143" t="s">
        <v>89</v>
      </c>
      <c r="AT140" s="143" t="s">
        <v>164</v>
      </c>
      <c r="AU140" s="143" t="s">
        <v>77</v>
      </c>
      <c r="AY140" s="17" t="s">
        <v>161</v>
      </c>
      <c r="BE140" s="144">
        <f>IF(N140="základní",J140,0)</f>
        <v>0</v>
      </c>
      <c r="BF140" s="144">
        <f>IF(N140="snížená",J140,0)</f>
        <v>0</v>
      </c>
      <c r="BG140" s="144">
        <f>IF(N140="zákl. přenesená",J140,0)</f>
        <v>0</v>
      </c>
      <c r="BH140" s="144">
        <f>IF(N140="sníž. přenesená",J140,0)</f>
        <v>0</v>
      </c>
      <c r="BI140" s="144">
        <f>IF(N140="nulová",J140,0)</f>
        <v>0</v>
      </c>
      <c r="BJ140" s="17" t="s">
        <v>15</v>
      </c>
      <c r="BK140" s="144">
        <f>ROUND(I140*H140,2)</f>
        <v>0</v>
      </c>
      <c r="BL140" s="17" t="s">
        <v>89</v>
      </c>
      <c r="BM140" s="143" t="s">
        <v>1192</v>
      </c>
    </row>
    <row r="141" spans="2:65" s="1" customFormat="1" ht="44.25" customHeight="1">
      <c r="B141" s="131"/>
      <c r="C141" s="132" t="s">
        <v>9</v>
      </c>
      <c r="D141" s="132" t="s">
        <v>164</v>
      </c>
      <c r="E141" s="133" t="s">
        <v>1026</v>
      </c>
      <c r="F141" s="134" t="s">
        <v>1027</v>
      </c>
      <c r="G141" s="135" t="s">
        <v>1028</v>
      </c>
      <c r="H141" s="186"/>
      <c r="I141" s="137"/>
      <c r="J141" s="138">
        <f>ROUND(I141*H141,2)</f>
        <v>0</v>
      </c>
      <c r="K141" s="134" t="s">
        <v>168</v>
      </c>
      <c r="L141" s="32"/>
      <c r="M141" s="139" t="s">
        <v>3</v>
      </c>
      <c r="N141" s="140" t="s">
        <v>40</v>
      </c>
      <c r="P141" s="141">
        <f>O141*H141</f>
        <v>0</v>
      </c>
      <c r="Q141" s="141">
        <v>0</v>
      </c>
      <c r="R141" s="141">
        <f>Q141*H141</f>
        <v>0</v>
      </c>
      <c r="S141" s="141">
        <v>0</v>
      </c>
      <c r="T141" s="142">
        <f>S141*H141</f>
        <v>0</v>
      </c>
      <c r="AR141" s="143" t="s">
        <v>178</v>
      </c>
      <c r="AT141" s="143" t="s">
        <v>164</v>
      </c>
      <c r="AU141" s="143" t="s">
        <v>77</v>
      </c>
      <c r="AY141" s="17" t="s">
        <v>161</v>
      </c>
      <c r="BE141" s="144">
        <f>IF(N141="základní",J141,0)</f>
        <v>0</v>
      </c>
      <c r="BF141" s="144">
        <f>IF(N141="snížená",J141,0)</f>
        <v>0</v>
      </c>
      <c r="BG141" s="144">
        <f>IF(N141="zákl. přenesená",J141,0)</f>
        <v>0</v>
      </c>
      <c r="BH141" s="144">
        <f>IF(N141="sníž. přenesená",J141,0)</f>
        <v>0</v>
      </c>
      <c r="BI141" s="144">
        <f>IF(N141="nulová",J141,0)</f>
        <v>0</v>
      </c>
      <c r="BJ141" s="17" t="s">
        <v>15</v>
      </c>
      <c r="BK141" s="144">
        <f>ROUND(I141*H141,2)</f>
        <v>0</v>
      </c>
      <c r="BL141" s="17" t="s">
        <v>178</v>
      </c>
      <c r="BM141" s="143" t="s">
        <v>1193</v>
      </c>
    </row>
    <row r="142" spans="2:47" s="1" customFormat="1" ht="12">
      <c r="B142" s="32"/>
      <c r="D142" s="145" t="s">
        <v>170</v>
      </c>
      <c r="F142" s="146" t="s">
        <v>1030</v>
      </c>
      <c r="I142" s="147"/>
      <c r="L142" s="32"/>
      <c r="M142" s="148"/>
      <c r="T142" s="53"/>
      <c r="AT142" s="17" t="s">
        <v>170</v>
      </c>
      <c r="AU142" s="17" t="s">
        <v>77</v>
      </c>
    </row>
    <row r="143" spans="2:63" s="11" customFormat="1" ht="22.9" customHeight="1">
      <c r="B143" s="119"/>
      <c r="D143" s="120" t="s">
        <v>68</v>
      </c>
      <c r="E143" s="129" t="s">
        <v>401</v>
      </c>
      <c r="F143" s="129" t="s">
        <v>402</v>
      </c>
      <c r="I143" s="122"/>
      <c r="J143" s="130">
        <f>BK143</f>
        <v>0</v>
      </c>
      <c r="L143" s="119"/>
      <c r="M143" s="124"/>
      <c r="P143" s="125">
        <f>SUM(P144:P149)</f>
        <v>0</v>
      </c>
      <c r="R143" s="125">
        <f>SUM(R144:R149)</f>
        <v>0.01183925</v>
      </c>
      <c r="T143" s="126">
        <f>SUM(T144:T149)</f>
        <v>0</v>
      </c>
      <c r="AR143" s="120" t="s">
        <v>77</v>
      </c>
      <c r="AT143" s="127" t="s">
        <v>68</v>
      </c>
      <c r="AU143" s="127" t="s">
        <v>15</v>
      </c>
      <c r="AY143" s="120" t="s">
        <v>161</v>
      </c>
      <c r="BK143" s="128">
        <f>SUM(BK144:BK149)</f>
        <v>0</v>
      </c>
    </row>
    <row r="144" spans="2:65" s="1" customFormat="1" ht="24.2" customHeight="1">
      <c r="B144" s="131"/>
      <c r="C144" s="132" t="s">
        <v>178</v>
      </c>
      <c r="D144" s="132" t="s">
        <v>164</v>
      </c>
      <c r="E144" s="133" t="s">
        <v>1194</v>
      </c>
      <c r="F144" s="134" t="s">
        <v>1195</v>
      </c>
      <c r="G144" s="135" t="s">
        <v>167</v>
      </c>
      <c r="H144" s="136">
        <v>40.825</v>
      </c>
      <c r="I144" s="137"/>
      <c r="J144" s="138">
        <f>ROUND(I144*H144,2)</f>
        <v>0</v>
      </c>
      <c r="K144" s="134" t="s">
        <v>168</v>
      </c>
      <c r="L144" s="32"/>
      <c r="M144" s="139" t="s">
        <v>3</v>
      </c>
      <c r="N144" s="140" t="s">
        <v>40</v>
      </c>
      <c r="P144" s="141">
        <f>O144*H144</f>
        <v>0</v>
      </c>
      <c r="Q144" s="141">
        <v>0.00029</v>
      </c>
      <c r="R144" s="141">
        <f>Q144*H144</f>
        <v>0.01183925</v>
      </c>
      <c r="S144" s="141">
        <v>0</v>
      </c>
      <c r="T144" s="142">
        <f>S144*H144</f>
        <v>0</v>
      </c>
      <c r="AR144" s="143" t="s">
        <v>178</v>
      </c>
      <c r="AT144" s="143" t="s">
        <v>164</v>
      </c>
      <c r="AU144" s="143" t="s">
        <v>77</v>
      </c>
      <c r="AY144" s="17" t="s">
        <v>161</v>
      </c>
      <c r="BE144" s="144">
        <f>IF(N144="základní",J144,0)</f>
        <v>0</v>
      </c>
      <c r="BF144" s="144">
        <f>IF(N144="snížená",J144,0)</f>
        <v>0</v>
      </c>
      <c r="BG144" s="144">
        <f>IF(N144="zákl. přenesená",J144,0)</f>
        <v>0</v>
      </c>
      <c r="BH144" s="144">
        <f>IF(N144="sníž. přenesená",J144,0)</f>
        <v>0</v>
      </c>
      <c r="BI144" s="144">
        <f>IF(N144="nulová",J144,0)</f>
        <v>0</v>
      </c>
      <c r="BJ144" s="17" t="s">
        <v>15</v>
      </c>
      <c r="BK144" s="144">
        <f>ROUND(I144*H144,2)</f>
        <v>0</v>
      </c>
      <c r="BL144" s="17" t="s">
        <v>178</v>
      </c>
      <c r="BM144" s="143" t="s">
        <v>1196</v>
      </c>
    </row>
    <row r="145" spans="2:47" s="1" customFormat="1" ht="12">
      <c r="B145" s="32"/>
      <c r="D145" s="145" t="s">
        <v>170</v>
      </c>
      <c r="F145" s="146" t="s">
        <v>1197</v>
      </c>
      <c r="I145" s="147"/>
      <c r="L145" s="32"/>
      <c r="M145" s="148"/>
      <c r="T145" s="53"/>
      <c r="AT145" s="17" t="s">
        <v>170</v>
      </c>
      <c r="AU145" s="17" t="s">
        <v>77</v>
      </c>
    </row>
    <row r="146" spans="2:51" s="12" customFormat="1" ht="12">
      <c r="B146" s="149"/>
      <c r="D146" s="150" t="s">
        <v>181</v>
      </c>
      <c r="E146" s="151" t="s">
        <v>3</v>
      </c>
      <c r="F146" s="152" t="s">
        <v>1198</v>
      </c>
      <c r="H146" s="151" t="s">
        <v>3</v>
      </c>
      <c r="I146" s="153"/>
      <c r="L146" s="149"/>
      <c r="M146" s="154"/>
      <c r="T146" s="155"/>
      <c r="AT146" s="151" t="s">
        <v>181</v>
      </c>
      <c r="AU146" s="151" t="s">
        <v>77</v>
      </c>
      <c r="AV146" s="12" t="s">
        <v>15</v>
      </c>
      <c r="AW146" s="12" t="s">
        <v>31</v>
      </c>
      <c r="AX146" s="12" t="s">
        <v>69</v>
      </c>
      <c r="AY146" s="151" t="s">
        <v>161</v>
      </c>
    </row>
    <row r="147" spans="2:51" s="13" customFormat="1" ht="12">
      <c r="B147" s="156"/>
      <c r="D147" s="150" t="s">
        <v>181</v>
      </c>
      <c r="E147" s="157" t="s">
        <v>3</v>
      </c>
      <c r="F147" s="158" t="s">
        <v>1199</v>
      </c>
      <c r="H147" s="159">
        <v>12.425</v>
      </c>
      <c r="I147" s="160"/>
      <c r="L147" s="156"/>
      <c r="M147" s="161"/>
      <c r="T147" s="162"/>
      <c r="AT147" s="157" t="s">
        <v>181</v>
      </c>
      <c r="AU147" s="157" t="s">
        <v>77</v>
      </c>
      <c r="AV147" s="13" t="s">
        <v>77</v>
      </c>
      <c r="AW147" s="13" t="s">
        <v>31</v>
      </c>
      <c r="AX147" s="13" t="s">
        <v>69</v>
      </c>
      <c r="AY147" s="157" t="s">
        <v>161</v>
      </c>
    </row>
    <row r="148" spans="2:51" s="13" customFormat="1" ht="12">
      <c r="B148" s="156"/>
      <c r="D148" s="150" t="s">
        <v>181</v>
      </c>
      <c r="E148" s="157" t="s">
        <v>3</v>
      </c>
      <c r="F148" s="158" t="s">
        <v>1200</v>
      </c>
      <c r="H148" s="159">
        <v>28.4</v>
      </c>
      <c r="I148" s="160"/>
      <c r="L148" s="156"/>
      <c r="M148" s="161"/>
      <c r="T148" s="162"/>
      <c r="AT148" s="157" t="s">
        <v>181</v>
      </c>
      <c r="AU148" s="157" t="s">
        <v>77</v>
      </c>
      <c r="AV148" s="13" t="s">
        <v>77</v>
      </c>
      <c r="AW148" s="13" t="s">
        <v>31</v>
      </c>
      <c r="AX148" s="13" t="s">
        <v>69</v>
      </c>
      <c r="AY148" s="157" t="s">
        <v>161</v>
      </c>
    </row>
    <row r="149" spans="2:51" s="14" customFormat="1" ht="12">
      <c r="B149" s="163"/>
      <c r="D149" s="150" t="s">
        <v>181</v>
      </c>
      <c r="E149" s="164" t="s">
        <v>3</v>
      </c>
      <c r="F149" s="165" t="s">
        <v>188</v>
      </c>
      <c r="H149" s="166">
        <v>40.825</v>
      </c>
      <c r="I149" s="167"/>
      <c r="L149" s="163"/>
      <c r="M149" s="183"/>
      <c r="N149" s="184"/>
      <c r="O149" s="184"/>
      <c r="P149" s="184"/>
      <c r="Q149" s="184"/>
      <c r="R149" s="184"/>
      <c r="S149" s="184"/>
      <c r="T149" s="185"/>
      <c r="AT149" s="164" t="s">
        <v>181</v>
      </c>
      <c r="AU149" s="164" t="s">
        <v>77</v>
      </c>
      <c r="AV149" s="14" t="s">
        <v>89</v>
      </c>
      <c r="AW149" s="14" t="s">
        <v>31</v>
      </c>
      <c r="AX149" s="14" t="s">
        <v>15</v>
      </c>
      <c r="AY149" s="164" t="s">
        <v>161</v>
      </c>
    </row>
    <row r="150" spans="2:12" s="1" customFormat="1" ht="6.95" customHeight="1">
      <c r="B150" s="41"/>
      <c r="C150" s="42"/>
      <c r="D150" s="42"/>
      <c r="E150" s="42"/>
      <c r="F150" s="42"/>
      <c r="G150" s="42"/>
      <c r="H150" s="42"/>
      <c r="I150" s="42"/>
      <c r="J150" s="42"/>
      <c r="K150" s="42"/>
      <c r="L150" s="32"/>
    </row>
  </sheetData>
  <autoFilter ref="C96:K149"/>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hyperlinks>
    <hyperlink ref="F101" r:id="rId1" display="https://podminky.urs.cz/item/CS_URS_2022_02/968072455"/>
    <hyperlink ref="F117" r:id="rId2" display="https://podminky.urs.cz/item/CS_URS_2022_02/997013213"/>
    <hyperlink ref="F119" r:id="rId3" display="https://podminky.urs.cz/item/CS_URS_2022_02/997013501"/>
    <hyperlink ref="F121" r:id="rId4" display="https://podminky.urs.cz/item/CS_URS_2022_02/997013509"/>
    <hyperlink ref="F127" r:id="rId5" display="https://podminky.urs.cz/item/CS_URS_2022_02/766491851"/>
    <hyperlink ref="F130" r:id="rId6" display="https://podminky.urs.cz/item/CS_URS_2022_02/766695213"/>
    <hyperlink ref="F142" r:id="rId7" display="https://podminky.urs.cz/item/CS_URS_2022_02/998766202"/>
    <hyperlink ref="F145" r:id="rId8" display="https://podminky.urs.cz/item/CS_URS_2022_02/7831182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109</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966</v>
      </c>
      <c r="F11" s="315"/>
      <c r="G11" s="315"/>
      <c r="H11" s="315"/>
      <c r="L11" s="32"/>
    </row>
    <row r="12" spans="2:12" s="1" customFormat="1" ht="12" customHeight="1">
      <c r="B12" s="32"/>
      <c r="D12" s="27" t="s">
        <v>136</v>
      </c>
      <c r="L12" s="32"/>
    </row>
    <row r="13" spans="2:12" s="1" customFormat="1" ht="16.5" customHeight="1">
      <c r="B13" s="32"/>
      <c r="E13" s="309" t="s">
        <v>962</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ROUND(J93,2)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ROUND((SUM(BE93:BE106)),2)</f>
        <v>0</v>
      </c>
      <c r="I37" s="93">
        <v>0.21</v>
      </c>
      <c r="J37" s="82">
        <f>ROUND(((SUM(BE93:BE106))*I37),2)</f>
        <v>0</v>
      </c>
      <c r="L37" s="32"/>
    </row>
    <row r="38" spans="2:12" s="1" customFormat="1" ht="14.45" customHeight="1">
      <c r="B38" s="32"/>
      <c r="E38" s="27" t="s">
        <v>41</v>
      </c>
      <c r="F38" s="82">
        <f>ROUND((SUM(BF93:BF106)),2)</f>
        <v>0</v>
      </c>
      <c r="I38" s="93">
        <v>0.15</v>
      </c>
      <c r="J38" s="82">
        <f>ROUND(((SUM(BF93:BF106))*I38),2)</f>
        <v>0</v>
      </c>
      <c r="L38" s="32"/>
    </row>
    <row r="39" spans="2:12" s="1" customFormat="1" ht="14.45" customHeight="1" hidden="1">
      <c r="B39" s="32"/>
      <c r="E39" s="27" t="s">
        <v>42</v>
      </c>
      <c r="F39" s="82">
        <f>ROUND((SUM(BG93:BG106)),2)</f>
        <v>0</v>
      </c>
      <c r="I39" s="93">
        <v>0.21</v>
      </c>
      <c r="J39" s="82">
        <f>0</f>
        <v>0</v>
      </c>
      <c r="L39" s="32"/>
    </row>
    <row r="40" spans="2:12" s="1" customFormat="1" ht="14.45" customHeight="1" hidden="1">
      <c r="B40" s="32"/>
      <c r="E40" s="27" t="s">
        <v>43</v>
      </c>
      <c r="F40" s="82">
        <f>ROUND((SUM(BH93:BH106)),2)</f>
        <v>0</v>
      </c>
      <c r="I40" s="93">
        <v>0.15</v>
      </c>
      <c r="J40" s="82">
        <f>0</f>
        <v>0</v>
      </c>
      <c r="L40" s="32"/>
    </row>
    <row r="41" spans="2:12" s="1" customFormat="1" ht="14.45" customHeight="1" hidden="1">
      <c r="B41" s="32"/>
      <c r="E41" s="27" t="s">
        <v>44</v>
      </c>
      <c r="F41" s="82">
        <f>ROUND((SUM(BI93:BI106)),2)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966</v>
      </c>
      <c r="F56" s="315"/>
      <c r="G56" s="315"/>
      <c r="H56" s="315"/>
      <c r="L56" s="32"/>
    </row>
    <row r="57" spans="2:12" s="1" customFormat="1" ht="12" customHeight="1">
      <c r="B57" s="32"/>
      <c r="C57" s="27" t="s">
        <v>136</v>
      </c>
      <c r="L57" s="32"/>
    </row>
    <row r="58" spans="2:12" s="1" customFormat="1" ht="16.5" customHeight="1">
      <c r="B58" s="32"/>
      <c r="E58" s="309" t="str">
        <f>E13</f>
        <v>6 - Vyčištění budov</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J93</f>
        <v>0</v>
      </c>
      <c r="L67" s="32"/>
      <c r="AU67" s="17" t="s">
        <v>141</v>
      </c>
    </row>
    <row r="68" spans="2:12" s="8" customFormat="1" ht="24.95" customHeight="1">
      <c r="B68" s="103"/>
      <c r="D68" s="104" t="s">
        <v>142</v>
      </c>
      <c r="E68" s="105"/>
      <c r="F68" s="105"/>
      <c r="G68" s="105"/>
      <c r="H68" s="105"/>
      <c r="I68" s="105"/>
      <c r="J68" s="106">
        <f>J94</f>
        <v>0</v>
      </c>
      <c r="L68" s="103"/>
    </row>
    <row r="69" spans="2:12" s="9" customFormat="1" ht="19.9" customHeight="1">
      <c r="B69" s="107"/>
      <c r="D69" s="108" t="s">
        <v>143</v>
      </c>
      <c r="E69" s="109"/>
      <c r="F69" s="109"/>
      <c r="G69" s="109"/>
      <c r="H69" s="109"/>
      <c r="I69" s="109"/>
      <c r="J69" s="110">
        <f>J95</f>
        <v>0</v>
      </c>
      <c r="L69" s="107"/>
    </row>
    <row r="70" spans="2:12" s="1" customFormat="1" ht="21.75" customHeight="1">
      <c r="B70" s="32"/>
      <c r="L70" s="32"/>
    </row>
    <row r="71" spans="2:12" s="1" customFormat="1" ht="6.95" customHeight="1">
      <c r="B71" s="41"/>
      <c r="C71" s="42"/>
      <c r="D71" s="42"/>
      <c r="E71" s="42"/>
      <c r="F71" s="42"/>
      <c r="G71" s="42"/>
      <c r="H71" s="42"/>
      <c r="I71" s="42"/>
      <c r="J71" s="42"/>
      <c r="K71" s="42"/>
      <c r="L71" s="32"/>
    </row>
    <row r="75" spans="2:12" s="1" customFormat="1" ht="6.95" customHeight="1">
      <c r="B75" s="43"/>
      <c r="C75" s="44"/>
      <c r="D75" s="44"/>
      <c r="E75" s="44"/>
      <c r="F75" s="44"/>
      <c r="G75" s="44"/>
      <c r="H75" s="44"/>
      <c r="I75" s="44"/>
      <c r="J75" s="44"/>
      <c r="K75" s="44"/>
      <c r="L75" s="32"/>
    </row>
    <row r="76" spans="2:12" s="1" customFormat="1" ht="24.95" customHeight="1">
      <c r="B76" s="32"/>
      <c r="C76" s="21" t="s">
        <v>146</v>
      </c>
      <c r="L76" s="32"/>
    </row>
    <row r="77" spans="2:12" s="1" customFormat="1" ht="6.95" customHeight="1">
      <c r="B77" s="32"/>
      <c r="L77" s="32"/>
    </row>
    <row r="78" spans="2:12" s="1" customFormat="1" ht="12" customHeight="1">
      <c r="B78" s="32"/>
      <c r="C78" s="27" t="s">
        <v>17</v>
      </c>
      <c r="L78" s="32"/>
    </row>
    <row r="79" spans="2:12" s="1" customFormat="1" ht="16.5" customHeight="1">
      <c r="B79" s="32"/>
      <c r="E79" s="313" t="str">
        <f>E7</f>
        <v>Pozemní (stavební) objekt Koleje Jarov</v>
      </c>
      <c r="F79" s="314"/>
      <c r="G79" s="314"/>
      <c r="H79" s="314"/>
      <c r="L79" s="32"/>
    </row>
    <row r="80" spans="2:12" ht="12" customHeight="1">
      <c r="B80" s="20"/>
      <c r="C80" s="27" t="s">
        <v>132</v>
      </c>
      <c r="L80" s="20"/>
    </row>
    <row r="81" spans="2:12" ht="16.5" customHeight="1">
      <c r="B81" s="20"/>
      <c r="E81" s="313" t="s">
        <v>133</v>
      </c>
      <c r="F81" s="282"/>
      <c r="G81" s="282"/>
      <c r="H81" s="282"/>
      <c r="L81" s="20"/>
    </row>
    <row r="82" spans="2:12" ht="12" customHeight="1">
      <c r="B82" s="20"/>
      <c r="C82" s="27" t="s">
        <v>134</v>
      </c>
      <c r="L82" s="20"/>
    </row>
    <row r="83" spans="2:12" s="1" customFormat="1" ht="16.5" customHeight="1">
      <c r="B83" s="32"/>
      <c r="E83" s="300" t="s">
        <v>966</v>
      </c>
      <c r="F83" s="315"/>
      <c r="G83" s="315"/>
      <c r="H83" s="315"/>
      <c r="L83" s="32"/>
    </row>
    <row r="84" spans="2:12" s="1" customFormat="1" ht="12" customHeight="1">
      <c r="B84" s="32"/>
      <c r="C84" s="27" t="s">
        <v>136</v>
      </c>
      <c r="L84" s="32"/>
    </row>
    <row r="85" spans="2:12" s="1" customFormat="1" ht="16.5" customHeight="1">
      <c r="B85" s="32"/>
      <c r="E85" s="309" t="str">
        <f>E13</f>
        <v>6 - Vyčištění budov</v>
      </c>
      <c r="F85" s="315"/>
      <c r="G85" s="315"/>
      <c r="H85" s="315"/>
      <c r="L85" s="32"/>
    </row>
    <row r="86" spans="2:12" s="1" customFormat="1" ht="6.95" customHeight="1">
      <c r="B86" s="32"/>
      <c r="L86" s="32"/>
    </row>
    <row r="87" spans="2:12" s="1" customFormat="1" ht="12" customHeight="1">
      <c r="B87" s="32"/>
      <c r="C87" s="27" t="s">
        <v>21</v>
      </c>
      <c r="F87" s="25" t="str">
        <f>F16</f>
        <v xml:space="preserve"> </v>
      </c>
      <c r="I87" s="27" t="s">
        <v>23</v>
      </c>
      <c r="J87" s="49" t="str">
        <f>IF(J16="","",J16)</f>
        <v>9. 11. 2022</v>
      </c>
      <c r="L87" s="32"/>
    </row>
    <row r="88" spans="2:12" s="1" customFormat="1" ht="6.95" customHeight="1">
      <c r="B88" s="32"/>
      <c r="L88" s="32"/>
    </row>
    <row r="89" spans="2:12" s="1" customFormat="1" ht="15.2" customHeight="1">
      <c r="B89" s="32"/>
      <c r="C89" s="27" t="s">
        <v>25</v>
      </c>
      <c r="F89" s="25" t="str">
        <f>E19</f>
        <v xml:space="preserve"> </v>
      </c>
      <c r="I89" s="27" t="s">
        <v>30</v>
      </c>
      <c r="J89" s="30" t="str">
        <f>E25</f>
        <v xml:space="preserve"> </v>
      </c>
      <c r="L89" s="32"/>
    </row>
    <row r="90" spans="2:12" s="1" customFormat="1" ht="15.2" customHeight="1">
      <c r="B90" s="32"/>
      <c r="C90" s="27" t="s">
        <v>28</v>
      </c>
      <c r="F90" s="25" t="str">
        <f>IF(E22="","",E22)</f>
        <v>Vyplň údaj</v>
      </c>
      <c r="I90" s="27" t="s">
        <v>32</v>
      </c>
      <c r="J90" s="30" t="str">
        <f>E28</f>
        <v xml:space="preserve"> </v>
      </c>
      <c r="L90" s="32"/>
    </row>
    <row r="91" spans="2:12" s="1" customFormat="1" ht="10.35" customHeight="1">
      <c r="B91" s="32"/>
      <c r="L91" s="32"/>
    </row>
    <row r="92" spans="2:20" s="10" customFormat="1" ht="29.25" customHeight="1">
      <c r="B92" s="111"/>
      <c r="C92" s="112" t="s">
        <v>147</v>
      </c>
      <c r="D92" s="113" t="s">
        <v>54</v>
      </c>
      <c r="E92" s="113" t="s">
        <v>50</v>
      </c>
      <c r="F92" s="113" t="s">
        <v>51</v>
      </c>
      <c r="G92" s="113" t="s">
        <v>148</v>
      </c>
      <c r="H92" s="113" t="s">
        <v>149</v>
      </c>
      <c r="I92" s="113" t="s">
        <v>150</v>
      </c>
      <c r="J92" s="113" t="s">
        <v>140</v>
      </c>
      <c r="K92" s="114" t="s">
        <v>151</v>
      </c>
      <c r="L92" s="111"/>
      <c r="M92" s="56" t="s">
        <v>3</v>
      </c>
      <c r="N92" s="57" t="s">
        <v>39</v>
      </c>
      <c r="O92" s="57" t="s">
        <v>152</v>
      </c>
      <c r="P92" s="57" t="s">
        <v>153</v>
      </c>
      <c r="Q92" s="57" t="s">
        <v>154</v>
      </c>
      <c r="R92" s="57" t="s">
        <v>155</v>
      </c>
      <c r="S92" s="57" t="s">
        <v>156</v>
      </c>
      <c r="T92" s="58" t="s">
        <v>157</v>
      </c>
    </row>
    <row r="93" spans="2:63" s="1" customFormat="1" ht="22.9" customHeight="1">
      <c r="B93" s="32"/>
      <c r="C93" s="61" t="s">
        <v>158</v>
      </c>
      <c r="J93" s="115">
        <f>BK93</f>
        <v>0</v>
      </c>
      <c r="L93" s="32"/>
      <c r="M93" s="59"/>
      <c r="N93" s="50"/>
      <c r="O93" s="50"/>
      <c r="P93" s="116">
        <f>P94</f>
        <v>0</v>
      </c>
      <c r="Q93" s="50"/>
      <c r="R93" s="116">
        <f>R94</f>
        <v>0.036068</v>
      </c>
      <c r="S93" s="50"/>
      <c r="T93" s="117">
        <f>T94</f>
        <v>0</v>
      </c>
      <c r="AT93" s="17" t="s">
        <v>68</v>
      </c>
      <c r="AU93" s="17" t="s">
        <v>141</v>
      </c>
      <c r="BK93" s="118">
        <f>BK94</f>
        <v>0</v>
      </c>
    </row>
    <row r="94" spans="2:63" s="11" customFormat="1" ht="25.9" customHeight="1">
      <c r="B94" s="119"/>
      <c r="D94" s="120" t="s">
        <v>68</v>
      </c>
      <c r="E94" s="121" t="s">
        <v>159</v>
      </c>
      <c r="F94" s="121" t="s">
        <v>160</v>
      </c>
      <c r="I94" s="122"/>
      <c r="J94" s="123">
        <f>BK94</f>
        <v>0</v>
      </c>
      <c r="L94" s="119"/>
      <c r="M94" s="124"/>
      <c r="P94" s="125">
        <f>P95</f>
        <v>0</v>
      </c>
      <c r="R94" s="125">
        <f>R95</f>
        <v>0.036068</v>
      </c>
      <c r="T94" s="126">
        <f>T95</f>
        <v>0</v>
      </c>
      <c r="AR94" s="120" t="s">
        <v>15</v>
      </c>
      <c r="AT94" s="127" t="s">
        <v>68</v>
      </c>
      <c r="AU94" s="127" t="s">
        <v>69</v>
      </c>
      <c r="AY94" s="120" t="s">
        <v>161</v>
      </c>
      <c r="BK94" s="128">
        <f>BK95</f>
        <v>0</v>
      </c>
    </row>
    <row r="95" spans="2:63" s="11" customFormat="1" ht="22.9" customHeight="1">
      <c r="B95" s="119"/>
      <c r="D95" s="120" t="s">
        <v>68</v>
      </c>
      <c r="E95" s="129" t="s">
        <v>162</v>
      </c>
      <c r="F95" s="129" t="s">
        <v>163</v>
      </c>
      <c r="I95" s="122"/>
      <c r="J95" s="130">
        <f>BK95</f>
        <v>0</v>
      </c>
      <c r="L95" s="119"/>
      <c r="M95" s="124"/>
      <c r="P95" s="125">
        <f>SUM(P96:P106)</f>
        <v>0</v>
      </c>
      <c r="R95" s="125">
        <f>SUM(R96:R106)</f>
        <v>0.036068</v>
      </c>
      <c r="T95" s="126">
        <f>SUM(T96:T106)</f>
        <v>0</v>
      </c>
      <c r="AR95" s="120" t="s">
        <v>15</v>
      </c>
      <c r="AT95" s="127" t="s">
        <v>68</v>
      </c>
      <c r="AU95" s="127" t="s">
        <v>15</v>
      </c>
      <c r="AY95" s="120" t="s">
        <v>161</v>
      </c>
      <c r="BK95" s="128">
        <f>SUM(BK96:BK106)</f>
        <v>0</v>
      </c>
    </row>
    <row r="96" spans="2:65" s="1" customFormat="1" ht="37.9" customHeight="1">
      <c r="B96" s="131"/>
      <c r="C96" s="132" t="s">
        <v>15</v>
      </c>
      <c r="D96" s="132" t="s">
        <v>164</v>
      </c>
      <c r="E96" s="133" t="s">
        <v>676</v>
      </c>
      <c r="F96" s="134" t="s">
        <v>677</v>
      </c>
      <c r="G96" s="135" t="s">
        <v>167</v>
      </c>
      <c r="H96" s="136">
        <v>901.7</v>
      </c>
      <c r="I96" s="137"/>
      <c r="J96" s="138">
        <f>ROUND(I96*H96,2)</f>
        <v>0</v>
      </c>
      <c r="K96" s="134" t="s">
        <v>168</v>
      </c>
      <c r="L96" s="32"/>
      <c r="M96" s="139" t="s">
        <v>3</v>
      </c>
      <c r="N96" s="140" t="s">
        <v>40</v>
      </c>
      <c r="P96" s="141">
        <f>O96*H96</f>
        <v>0</v>
      </c>
      <c r="Q96" s="141">
        <v>4E-05</v>
      </c>
      <c r="R96" s="141">
        <f>Q96*H96</f>
        <v>0.036068</v>
      </c>
      <c r="S96" s="141">
        <v>0</v>
      </c>
      <c r="T96" s="142">
        <f>S96*H96</f>
        <v>0</v>
      </c>
      <c r="AR96" s="143" t="s">
        <v>89</v>
      </c>
      <c r="AT96" s="143" t="s">
        <v>164</v>
      </c>
      <c r="AU96" s="143" t="s">
        <v>77</v>
      </c>
      <c r="AY96" s="17" t="s">
        <v>161</v>
      </c>
      <c r="BE96" s="144">
        <f>IF(N96="základní",J96,0)</f>
        <v>0</v>
      </c>
      <c r="BF96" s="144">
        <f>IF(N96="snížená",J96,0)</f>
        <v>0</v>
      </c>
      <c r="BG96" s="144">
        <f>IF(N96="zákl. přenesená",J96,0)</f>
        <v>0</v>
      </c>
      <c r="BH96" s="144">
        <f>IF(N96="sníž. přenesená",J96,0)</f>
        <v>0</v>
      </c>
      <c r="BI96" s="144">
        <f>IF(N96="nulová",J96,0)</f>
        <v>0</v>
      </c>
      <c r="BJ96" s="17" t="s">
        <v>15</v>
      </c>
      <c r="BK96" s="144">
        <f>ROUND(I96*H96,2)</f>
        <v>0</v>
      </c>
      <c r="BL96" s="17" t="s">
        <v>89</v>
      </c>
      <c r="BM96" s="143" t="s">
        <v>1201</v>
      </c>
    </row>
    <row r="97" spans="2:47" s="1" customFormat="1" ht="12">
      <c r="B97" s="32"/>
      <c r="D97" s="145" t="s">
        <v>170</v>
      </c>
      <c r="F97" s="146" t="s">
        <v>679</v>
      </c>
      <c r="I97" s="147"/>
      <c r="L97" s="32"/>
      <c r="M97" s="148"/>
      <c r="T97" s="53"/>
      <c r="AT97" s="17" t="s">
        <v>170</v>
      </c>
      <c r="AU97" s="17" t="s">
        <v>77</v>
      </c>
    </row>
    <row r="98" spans="2:51" s="12" customFormat="1" ht="12">
      <c r="B98" s="149"/>
      <c r="D98" s="150" t="s">
        <v>181</v>
      </c>
      <c r="E98" s="151" t="s">
        <v>3</v>
      </c>
      <c r="F98" s="152" t="s">
        <v>182</v>
      </c>
      <c r="H98" s="151" t="s">
        <v>3</v>
      </c>
      <c r="I98" s="153"/>
      <c r="L98" s="149"/>
      <c r="M98" s="154"/>
      <c r="T98" s="155"/>
      <c r="AT98" s="151" t="s">
        <v>181</v>
      </c>
      <c r="AU98" s="151" t="s">
        <v>77</v>
      </c>
      <c r="AV98" s="12" t="s">
        <v>15</v>
      </c>
      <c r="AW98" s="12" t="s">
        <v>31</v>
      </c>
      <c r="AX98" s="12" t="s">
        <v>69</v>
      </c>
      <c r="AY98" s="151" t="s">
        <v>161</v>
      </c>
    </row>
    <row r="99" spans="2:51" s="13" customFormat="1" ht="12">
      <c r="B99" s="156"/>
      <c r="D99" s="150" t="s">
        <v>181</v>
      </c>
      <c r="E99" s="157" t="s">
        <v>3</v>
      </c>
      <c r="F99" s="158" t="s">
        <v>1032</v>
      </c>
      <c r="H99" s="159">
        <v>228.6</v>
      </c>
      <c r="I99" s="160"/>
      <c r="L99" s="156"/>
      <c r="M99" s="161"/>
      <c r="T99" s="162"/>
      <c r="AT99" s="157" t="s">
        <v>181</v>
      </c>
      <c r="AU99" s="157" t="s">
        <v>77</v>
      </c>
      <c r="AV99" s="13" t="s">
        <v>77</v>
      </c>
      <c r="AW99" s="13" t="s">
        <v>31</v>
      </c>
      <c r="AX99" s="13" t="s">
        <v>69</v>
      </c>
      <c r="AY99" s="157" t="s">
        <v>161</v>
      </c>
    </row>
    <row r="100" spans="2:51" s="12" customFormat="1" ht="12">
      <c r="B100" s="149"/>
      <c r="D100" s="150" t="s">
        <v>181</v>
      </c>
      <c r="E100" s="151" t="s">
        <v>3</v>
      </c>
      <c r="F100" s="152" t="s">
        <v>184</v>
      </c>
      <c r="H100" s="151" t="s">
        <v>3</v>
      </c>
      <c r="I100" s="153"/>
      <c r="L100" s="149"/>
      <c r="M100" s="154"/>
      <c r="T100" s="155"/>
      <c r="AT100" s="151" t="s">
        <v>181</v>
      </c>
      <c r="AU100" s="151" t="s">
        <v>77</v>
      </c>
      <c r="AV100" s="12" t="s">
        <v>15</v>
      </c>
      <c r="AW100" s="12" t="s">
        <v>31</v>
      </c>
      <c r="AX100" s="12" t="s">
        <v>69</v>
      </c>
      <c r="AY100" s="151" t="s">
        <v>161</v>
      </c>
    </row>
    <row r="101" spans="2:51" s="13" customFormat="1" ht="12">
      <c r="B101" s="156"/>
      <c r="D101" s="150" t="s">
        <v>181</v>
      </c>
      <c r="E101" s="157" t="s">
        <v>3</v>
      </c>
      <c r="F101" s="158" t="s">
        <v>1033</v>
      </c>
      <c r="H101" s="159">
        <v>203.2</v>
      </c>
      <c r="I101" s="160"/>
      <c r="L101" s="156"/>
      <c r="M101" s="161"/>
      <c r="T101" s="162"/>
      <c r="AT101" s="157" t="s">
        <v>181</v>
      </c>
      <c r="AU101" s="157" t="s">
        <v>77</v>
      </c>
      <c r="AV101" s="13" t="s">
        <v>77</v>
      </c>
      <c r="AW101" s="13" t="s">
        <v>31</v>
      </c>
      <c r="AX101" s="13" t="s">
        <v>69</v>
      </c>
      <c r="AY101" s="157" t="s">
        <v>161</v>
      </c>
    </row>
    <row r="102" spans="2:51" s="12" customFormat="1" ht="12">
      <c r="B102" s="149"/>
      <c r="D102" s="150" t="s">
        <v>181</v>
      </c>
      <c r="E102" s="151" t="s">
        <v>3</v>
      </c>
      <c r="F102" s="152" t="s">
        <v>186</v>
      </c>
      <c r="H102" s="151" t="s">
        <v>3</v>
      </c>
      <c r="I102" s="153"/>
      <c r="L102" s="149"/>
      <c r="M102" s="154"/>
      <c r="T102" s="155"/>
      <c r="AT102" s="151" t="s">
        <v>181</v>
      </c>
      <c r="AU102" s="151" t="s">
        <v>77</v>
      </c>
      <c r="AV102" s="12" t="s">
        <v>15</v>
      </c>
      <c r="AW102" s="12" t="s">
        <v>31</v>
      </c>
      <c r="AX102" s="12" t="s">
        <v>69</v>
      </c>
      <c r="AY102" s="151" t="s">
        <v>161</v>
      </c>
    </row>
    <row r="103" spans="2:51" s="13" customFormat="1" ht="12">
      <c r="B103" s="156"/>
      <c r="D103" s="150" t="s">
        <v>181</v>
      </c>
      <c r="E103" s="157" t="s">
        <v>3</v>
      </c>
      <c r="F103" s="158" t="s">
        <v>1034</v>
      </c>
      <c r="H103" s="159">
        <v>241.3</v>
      </c>
      <c r="I103" s="160"/>
      <c r="L103" s="156"/>
      <c r="M103" s="161"/>
      <c r="T103" s="162"/>
      <c r="AT103" s="157" t="s">
        <v>181</v>
      </c>
      <c r="AU103" s="157" t="s">
        <v>77</v>
      </c>
      <c r="AV103" s="13" t="s">
        <v>77</v>
      </c>
      <c r="AW103" s="13" t="s">
        <v>31</v>
      </c>
      <c r="AX103" s="13" t="s">
        <v>69</v>
      </c>
      <c r="AY103" s="157" t="s">
        <v>161</v>
      </c>
    </row>
    <row r="104" spans="2:51" s="12" customFormat="1" ht="12">
      <c r="B104" s="149"/>
      <c r="D104" s="150" t="s">
        <v>181</v>
      </c>
      <c r="E104" s="151" t="s">
        <v>3</v>
      </c>
      <c r="F104" s="152" t="s">
        <v>187</v>
      </c>
      <c r="H104" s="151" t="s">
        <v>3</v>
      </c>
      <c r="I104" s="153"/>
      <c r="L104" s="149"/>
      <c r="M104" s="154"/>
      <c r="T104" s="155"/>
      <c r="AT104" s="151" t="s">
        <v>181</v>
      </c>
      <c r="AU104" s="151" t="s">
        <v>77</v>
      </c>
      <c r="AV104" s="12" t="s">
        <v>15</v>
      </c>
      <c r="AW104" s="12" t="s">
        <v>31</v>
      </c>
      <c r="AX104" s="12" t="s">
        <v>69</v>
      </c>
      <c r="AY104" s="151" t="s">
        <v>161</v>
      </c>
    </row>
    <row r="105" spans="2:51" s="13" customFormat="1" ht="12">
      <c r="B105" s="156"/>
      <c r="D105" s="150" t="s">
        <v>181</v>
      </c>
      <c r="E105" s="157" t="s">
        <v>3</v>
      </c>
      <c r="F105" s="158" t="s">
        <v>1032</v>
      </c>
      <c r="H105" s="159">
        <v>228.6</v>
      </c>
      <c r="I105" s="160"/>
      <c r="L105" s="156"/>
      <c r="M105" s="161"/>
      <c r="T105" s="162"/>
      <c r="AT105" s="157" t="s">
        <v>181</v>
      </c>
      <c r="AU105" s="157" t="s">
        <v>77</v>
      </c>
      <c r="AV105" s="13" t="s">
        <v>77</v>
      </c>
      <c r="AW105" s="13" t="s">
        <v>31</v>
      </c>
      <c r="AX105" s="13" t="s">
        <v>69</v>
      </c>
      <c r="AY105" s="157" t="s">
        <v>161</v>
      </c>
    </row>
    <row r="106" spans="2:51" s="14" customFormat="1" ht="12">
      <c r="B106" s="163"/>
      <c r="D106" s="150" t="s">
        <v>181</v>
      </c>
      <c r="E106" s="164" t="s">
        <v>3</v>
      </c>
      <c r="F106" s="165" t="s">
        <v>188</v>
      </c>
      <c r="H106" s="166">
        <v>901.6999999999999</v>
      </c>
      <c r="I106" s="167"/>
      <c r="L106" s="163"/>
      <c r="M106" s="183"/>
      <c r="N106" s="184"/>
      <c r="O106" s="184"/>
      <c r="P106" s="184"/>
      <c r="Q106" s="184"/>
      <c r="R106" s="184"/>
      <c r="S106" s="184"/>
      <c r="T106" s="185"/>
      <c r="AT106" s="164" t="s">
        <v>181</v>
      </c>
      <c r="AU106" s="164" t="s">
        <v>77</v>
      </c>
      <c r="AV106" s="14" t="s">
        <v>89</v>
      </c>
      <c r="AW106" s="14" t="s">
        <v>31</v>
      </c>
      <c r="AX106" s="14" t="s">
        <v>15</v>
      </c>
      <c r="AY106" s="164" t="s">
        <v>161</v>
      </c>
    </row>
    <row r="107" spans="2:12" s="1" customFormat="1" ht="6.95" customHeight="1">
      <c r="B107" s="41"/>
      <c r="C107" s="42"/>
      <c r="D107" s="42"/>
      <c r="E107" s="42"/>
      <c r="F107" s="42"/>
      <c r="G107" s="42"/>
      <c r="H107" s="42"/>
      <c r="I107" s="42"/>
      <c r="J107" s="42"/>
      <c r="K107" s="42"/>
      <c r="L107" s="32"/>
    </row>
  </sheetData>
  <autoFilter ref="C92:K10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hyperlinks>
    <hyperlink ref="F97" r:id="rId1" display="https://podminky.urs.cz/item/CS_URS_2022_02/95290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112</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966</v>
      </c>
      <c r="F11" s="315"/>
      <c r="G11" s="315"/>
      <c r="H11" s="315"/>
      <c r="L11" s="32"/>
    </row>
    <row r="12" spans="2:12" s="1" customFormat="1" ht="12" customHeight="1">
      <c r="B12" s="32"/>
      <c r="D12" s="27" t="s">
        <v>136</v>
      </c>
      <c r="L12" s="32"/>
    </row>
    <row r="13" spans="2:12" s="1" customFormat="1" ht="16.5" customHeight="1">
      <c r="B13" s="32"/>
      <c r="E13" s="309" t="s">
        <v>1202</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ROUND(J98,2)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ROUND((SUM(BE98:BE160)),2)</f>
        <v>0</v>
      </c>
      <c r="I37" s="93">
        <v>0.21</v>
      </c>
      <c r="J37" s="82">
        <f>ROUND(((SUM(BE98:BE160))*I37),2)</f>
        <v>0</v>
      </c>
      <c r="L37" s="32"/>
    </row>
    <row r="38" spans="2:12" s="1" customFormat="1" ht="14.45" customHeight="1">
      <c r="B38" s="32"/>
      <c r="E38" s="27" t="s">
        <v>41</v>
      </c>
      <c r="F38" s="82">
        <f>ROUND((SUM(BF98:BF160)),2)</f>
        <v>0</v>
      </c>
      <c r="I38" s="93">
        <v>0.15</v>
      </c>
      <c r="J38" s="82">
        <f>ROUND(((SUM(BF98:BF160))*I38),2)</f>
        <v>0</v>
      </c>
      <c r="L38" s="32"/>
    </row>
    <row r="39" spans="2:12" s="1" customFormat="1" ht="14.45" customHeight="1" hidden="1">
      <c r="B39" s="32"/>
      <c r="E39" s="27" t="s">
        <v>42</v>
      </c>
      <c r="F39" s="82">
        <f>ROUND((SUM(BG98:BG160)),2)</f>
        <v>0</v>
      </c>
      <c r="I39" s="93">
        <v>0.21</v>
      </c>
      <c r="J39" s="82">
        <f>0</f>
        <v>0</v>
      </c>
      <c r="L39" s="32"/>
    </row>
    <row r="40" spans="2:12" s="1" customFormat="1" ht="14.45" customHeight="1" hidden="1">
      <c r="B40" s="32"/>
      <c r="E40" s="27" t="s">
        <v>43</v>
      </c>
      <c r="F40" s="82">
        <f>ROUND((SUM(BH98:BH160)),2)</f>
        <v>0</v>
      </c>
      <c r="I40" s="93">
        <v>0.15</v>
      </c>
      <c r="J40" s="82">
        <f>0</f>
        <v>0</v>
      </c>
      <c r="L40" s="32"/>
    </row>
    <row r="41" spans="2:12" s="1" customFormat="1" ht="14.45" customHeight="1" hidden="1">
      <c r="B41" s="32"/>
      <c r="E41" s="27" t="s">
        <v>44</v>
      </c>
      <c r="F41" s="82">
        <f>ROUND((SUM(BI98:BI160)),2)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966</v>
      </c>
      <c r="F56" s="315"/>
      <c r="G56" s="315"/>
      <c r="H56" s="315"/>
      <c r="L56" s="32"/>
    </row>
    <row r="57" spans="2:12" s="1" customFormat="1" ht="12" customHeight="1">
      <c r="B57" s="32"/>
      <c r="C57" s="27" t="s">
        <v>136</v>
      </c>
      <c r="L57" s="32"/>
    </row>
    <row r="58" spans="2:12" s="1" customFormat="1" ht="16.5" customHeight="1">
      <c r="B58" s="32"/>
      <c r="E58" s="309" t="str">
        <f>E13</f>
        <v>7 - Změna užívání pokoje č. 420</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J98</f>
        <v>0</v>
      </c>
      <c r="L67" s="32"/>
      <c r="AU67" s="17" t="s">
        <v>141</v>
      </c>
    </row>
    <row r="68" spans="2:12" s="8" customFormat="1" ht="24.95" customHeight="1">
      <c r="B68" s="103"/>
      <c r="D68" s="104" t="s">
        <v>142</v>
      </c>
      <c r="E68" s="105"/>
      <c r="F68" s="105"/>
      <c r="G68" s="105"/>
      <c r="H68" s="105"/>
      <c r="I68" s="105"/>
      <c r="J68" s="106">
        <f>J99</f>
        <v>0</v>
      </c>
      <c r="L68" s="103"/>
    </row>
    <row r="69" spans="2:12" s="9" customFormat="1" ht="19.9" customHeight="1">
      <c r="B69" s="107"/>
      <c r="D69" s="108" t="s">
        <v>205</v>
      </c>
      <c r="E69" s="109"/>
      <c r="F69" s="109"/>
      <c r="G69" s="109"/>
      <c r="H69" s="109"/>
      <c r="I69" s="109"/>
      <c r="J69" s="110">
        <f>J100</f>
        <v>0</v>
      </c>
      <c r="L69" s="107"/>
    </row>
    <row r="70" spans="2:12" s="9" customFormat="1" ht="19.9" customHeight="1">
      <c r="B70" s="107"/>
      <c r="D70" s="108" t="s">
        <v>143</v>
      </c>
      <c r="E70" s="109"/>
      <c r="F70" s="109"/>
      <c r="G70" s="109"/>
      <c r="H70" s="109"/>
      <c r="I70" s="109"/>
      <c r="J70" s="110">
        <f>J119</f>
        <v>0</v>
      </c>
      <c r="L70" s="107"/>
    </row>
    <row r="71" spans="2:12" s="9" customFormat="1" ht="19.9" customHeight="1">
      <c r="B71" s="107"/>
      <c r="D71" s="108" t="s">
        <v>206</v>
      </c>
      <c r="E71" s="109"/>
      <c r="F71" s="109"/>
      <c r="G71" s="109"/>
      <c r="H71" s="109"/>
      <c r="I71" s="109"/>
      <c r="J71" s="110">
        <f>J132</f>
        <v>0</v>
      </c>
      <c r="L71" s="107"/>
    </row>
    <row r="72" spans="2:12" s="8" customFormat="1" ht="24.95" customHeight="1">
      <c r="B72" s="103"/>
      <c r="D72" s="104" t="s">
        <v>144</v>
      </c>
      <c r="E72" s="105"/>
      <c r="F72" s="105"/>
      <c r="G72" s="105"/>
      <c r="H72" s="105"/>
      <c r="I72" s="105"/>
      <c r="J72" s="106">
        <f>J142</f>
        <v>0</v>
      </c>
      <c r="L72" s="103"/>
    </row>
    <row r="73" spans="2:12" s="9" customFormat="1" ht="19.9" customHeight="1">
      <c r="B73" s="107"/>
      <c r="D73" s="108" t="s">
        <v>394</v>
      </c>
      <c r="E73" s="109"/>
      <c r="F73" s="109"/>
      <c r="G73" s="109"/>
      <c r="H73" s="109"/>
      <c r="I73" s="109"/>
      <c r="J73" s="110">
        <f>J143</f>
        <v>0</v>
      </c>
      <c r="L73" s="107"/>
    </row>
    <row r="74" spans="2:12" s="9" customFormat="1" ht="19.9" customHeight="1">
      <c r="B74" s="107"/>
      <c r="D74" s="108" t="s">
        <v>968</v>
      </c>
      <c r="E74" s="109"/>
      <c r="F74" s="109"/>
      <c r="G74" s="109"/>
      <c r="H74" s="109"/>
      <c r="I74" s="109"/>
      <c r="J74" s="110">
        <f>J151</f>
        <v>0</v>
      </c>
      <c r="L74" s="107"/>
    </row>
    <row r="75" spans="2:12" s="1" customFormat="1" ht="21.75" customHeight="1">
      <c r="B75" s="32"/>
      <c r="L75" s="32"/>
    </row>
    <row r="76" spans="2:12" s="1" customFormat="1" ht="6.95" customHeight="1">
      <c r="B76" s="41"/>
      <c r="C76" s="42"/>
      <c r="D76" s="42"/>
      <c r="E76" s="42"/>
      <c r="F76" s="42"/>
      <c r="G76" s="42"/>
      <c r="H76" s="42"/>
      <c r="I76" s="42"/>
      <c r="J76" s="42"/>
      <c r="K76" s="42"/>
      <c r="L76" s="32"/>
    </row>
    <row r="80" spans="2:12" s="1" customFormat="1" ht="6.95" customHeight="1">
      <c r="B80" s="43"/>
      <c r="C80" s="44"/>
      <c r="D80" s="44"/>
      <c r="E80" s="44"/>
      <c r="F80" s="44"/>
      <c r="G80" s="44"/>
      <c r="H80" s="44"/>
      <c r="I80" s="44"/>
      <c r="J80" s="44"/>
      <c r="K80" s="44"/>
      <c r="L80" s="32"/>
    </row>
    <row r="81" spans="2:12" s="1" customFormat="1" ht="24.95" customHeight="1">
      <c r="B81" s="32"/>
      <c r="C81" s="21" t="s">
        <v>146</v>
      </c>
      <c r="L81" s="32"/>
    </row>
    <row r="82" spans="2:12" s="1" customFormat="1" ht="6.95" customHeight="1">
      <c r="B82" s="32"/>
      <c r="L82" s="32"/>
    </row>
    <row r="83" spans="2:12" s="1" customFormat="1" ht="12" customHeight="1">
      <c r="B83" s="32"/>
      <c r="C83" s="27" t="s">
        <v>17</v>
      </c>
      <c r="L83" s="32"/>
    </row>
    <row r="84" spans="2:12" s="1" customFormat="1" ht="16.5" customHeight="1">
      <c r="B84" s="32"/>
      <c r="E84" s="313" t="str">
        <f>E7</f>
        <v>Pozemní (stavební) objekt Koleje Jarov</v>
      </c>
      <c r="F84" s="314"/>
      <c r="G84" s="314"/>
      <c r="H84" s="314"/>
      <c r="L84" s="32"/>
    </row>
    <row r="85" spans="2:12" ht="12" customHeight="1">
      <c r="B85" s="20"/>
      <c r="C85" s="27" t="s">
        <v>132</v>
      </c>
      <c r="L85" s="20"/>
    </row>
    <row r="86" spans="2:12" ht="16.5" customHeight="1">
      <c r="B86" s="20"/>
      <c r="E86" s="313" t="s">
        <v>133</v>
      </c>
      <c r="F86" s="282"/>
      <c r="G86" s="282"/>
      <c r="H86" s="282"/>
      <c r="L86" s="20"/>
    </row>
    <row r="87" spans="2:12" ht="12" customHeight="1">
      <c r="B87" s="20"/>
      <c r="C87" s="27" t="s">
        <v>134</v>
      </c>
      <c r="L87" s="20"/>
    </row>
    <row r="88" spans="2:12" s="1" customFormat="1" ht="16.5" customHeight="1">
      <c r="B88" s="32"/>
      <c r="E88" s="300" t="s">
        <v>966</v>
      </c>
      <c r="F88" s="315"/>
      <c r="G88" s="315"/>
      <c r="H88" s="315"/>
      <c r="L88" s="32"/>
    </row>
    <row r="89" spans="2:12" s="1" customFormat="1" ht="12" customHeight="1">
      <c r="B89" s="32"/>
      <c r="C89" s="27" t="s">
        <v>136</v>
      </c>
      <c r="L89" s="32"/>
    </row>
    <row r="90" spans="2:12" s="1" customFormat="1" ht="16.5" customHeight="1">
      <c r="B90" s="32"/>
      <c r="E90" s="309" t="str">
        <f>E13</f>
        <v>7 - Změna užívání pokoje č. 420</v>
      </c>
      <c r="F90" s="315"/>
      <c r="G90" s="315"/>
      <c r="H90" s="315"/>
      <c r="L90" s="32"/>
    </row>
    <row r="91" spans="2:12" s="1" customFormat="1" ht="6.95" customHeight="1">
      <c r="B91" s="32"/>
      <c r="L91" s="32"/>
    </row>
    <row r="92" spans="2:12" s="1" customFormat="1" ht="12" customHeight="1">
      <c r="B92" s="32"/>
      <c r="C92" s="27" t="s">
        <v>21</v>
      </c>
      <c r="F92" s="25" t="str">
        <f>F16</f>
        <v xml:space="preserve"> </v>
      </c>
      <c r="I92" s="27" t="s">
        <v>23</v>
      </c>
      <c r="J92" s="49" t="str">
        <f>IF(J16="","",J16)</f>
        <v>9. 11. 2022</v>
      </c>
      <c r="L92" s="32"/>
    </row>
    <row r="93" spans="2:12" s="1" customFormat="1" ht="6.95" customHeight="1">
      <c r="B93" s="32"/>
      <c r="L93" s="32"/>
    </row>
    <row r="94" spans="2:12" s="1" customFormat="1" ht="15.2" customHeight="1">
      <c r="B94" s="32"/>
      <c r="C94" s="27" t="s">
        <v>25</v>
      </c>
      <c r="F94" s="25" t="str">
        <f>E19</f>
        <v xml:space="preserve"> </v>
      </c>
      <c r="I94" s="27" t="s">
        <v>30</v>
      </c>
      <c r="J94" s="30" t="str">
        <f>E25</f>
        <v xml:space="preserve"> </v>
      </c>
      <c r="L94" s="32"/>
    </row>
    <row r="95" spans="2:12" s="1" customFormat="1" ht="15.2" customHeight="1">
      <c r="B95" s="32"/>
      <c r="C95" s="27" t="s">
        <v>28</v>
      </c>
      <c r="F95" s="25" t="str">
        <f>IF(E22="","",E22)</f>
        <v>Vyplň údaj</v>
      </c>
      <c r="I95" s="27" t="s">
        <v>32</v>
      </c>
      <c r="J95" s="30" t="str">
        <f>E28</f>
        <v xml:space="preserve"> </v>
      </c>
      <c r="L95" s="32"/>
    </row>
    <row r="96" spans="2:12" s="1" customFormat="1" ht="10.35" customHeight="1">
      <c r="B96" s="32"/>
      <c r="L96" s="32"/>
    </row>
    <row r="97" spans="2:20" s="10" customFormat="1" ht="29.25" customHeight="1">
      <c r="B97" s="111"/>
      <c r="C97" s="112" t="s">
        <v>147</v>
      </c>
      <c r="D97" s="113" t="s">
        <v>54</v>
      </c>
      <c r="E97" s="113" t="s">
        <v>50</v>
      </c>
      <c r="F97" s="113" t="s">
        <v>51</v>
      </c>
      <c r="G97" s="113" t="s">
        <v>148</v>
      </c>
      <c r="H97" s="113" t="s">
        <v>149</v>
      </c>
      <c r="I97" s="113" t="s">
        <v>150</v>
      </c>
      <c r="J97" s="113" t="s">
        <v>140</v>
      </c>
      <c r="K97" s="114" t="s">
        <v>151</v>
      </c>
      <c r="L97" s="111"/>
      <c r="M97" s="56" t="s">
        <v>3</v>
      </c>
      <c r="N97" s="57" t="s">
        <v>39</v>
      </c>
      <c r="O97" s="57" t="s">
        <v>152</v>
      </c>
      <c r="P97" s="57" t="s">
        <v>153</v>
      </c>
      <c r="Q97" s="57" t="s">
        <v>154</v>
      </c>
      <c r="R97" s="57" t="s">
        <v>155</v>
      </c>
      <c r="S97" s="57" t="s">
        <v>156</v>
      </c>
      <c r="T97" s="58" t="s">
        <v>157</v>
      </c>
    </row>
    <row r="98" spans="2:63" s="1" customFormat="1" ht="22.9" customHeight="1">
      <c r="B98" s="32"/>
      <c r="C98" s="61" t="s">
        <v>158</v>
      </c>
      <c r="J98" s="115">
        <f>BK98</f>
        <v>0</v>
      </c>
      <c r="L98" s="32"/>
      <c r="M98" s="59"/>
      <c r="N98" s="50"/>
      <c r="O98" s="50"/>
      <c r="P98" s="116">
        <f>P99+P142</f>
        <v>0</v>
      </c>
      <c r="Q98" s="50"/>
      <c r="R98" s="116">
        <f>R99+R142</f>
        <v>0.11628639999999998</v>
      </c>
      <c r="S98" s="50"/>
      <c r="T98" s="117">
        <f>T99+T142</f>
        <v>2.1853719999999996</v>
      </c>
      <c r="AT98" s="17" t="s">
        <v>68</v>
      </c>
      <c r="AU98" s="17" t="s">
        <v>141</v>
      </c>
      <c r="BK98" s="118">
        <f>BK99+BK142</f>
        <v>0</v>
      </c>
    </row>
    <row r="99" spans="2:63" s="11" customFormat="1" ht="25.9" customHeight="1">
      <c r="B99" s="119"/>
      <c r="D99" s="120" t="s">
        <v>68</v>
      </c>
      <c r="E99" s="121" t="s">
        <v>159</v>
      </c>
      <c r="F99" s="121" t="s">
        <v>160</v>
      </c>
      <c r="I99" s="122"/>
      <c r="J99" s="123">
        <f>BK99</f>
        <v>0</v>
      </c>
      <c r="L99" s="119"/>
      <c r="M99" s="124"/>
      <c r="P99" s="125">
        <f>P100+P119+P132</f>
        <v>0</v>
      </c>
      <c r="R99" s="125">
        <f>R100+R119+R132</f>
        <v>0.10563039999999999</v>
      </c>
      <c r="T99" s="126">
        <f>T100+T119+T132</f>
        <v>2.1693599999999997</v>
      </c>
      <c r="AR99" s="120" t="s">
        <v>15</v>
      </c>
      <c r="AT99" s="127" t="s">
        <v>68</v>
      </c>
      <c r="AU99" s="127" t="s">
        <v>69</v>
      </c>
      <c r="AY99" s="120" t="s">
        <v>161</v>
      </c>
      <c r="BK99" s="128">
        <f>BK100+BK119+BK132</f>
        <v>0</v>
      </c>
    </row>
    <row r="100" spans="2:63" s="11" customFormat="1" ht="22.9" customHeight="1">
      <c r="B100" s="119"/>
      <c r="D100" s="120" t="s">
        <v>68</v>
      </c>
      <c r="E100" s="129" t="s">
        <v>95</v>
      </c>
      <c r="F100" s="129" t="s">
        <v>208</v>
      </c>
      <c r="I100" s="122"/>
      <c r="J100" s="130">
        <f>BK100</f>
        <v>0</v>
      </c>
      <c r="L100" s="119"/>
      <c r="M100" s="124"/>
      <c r="P100" s="125">
        <f>SUM(P101:P118)</f>
        <v>0</v>
      </c>
      <c r="R100" s="125">
        <f>SUM(R101:R118)</f>
        <v>0.10427039999999999</v>
      </c>
      <c r="T100" s="126">
        <f>SUM(T101:T118)</f>
        <v>0</v>
      </c>
      <c r="AR100" s="120" t="s">
        <v>15</v>
      </c>
      <c r="AT100" s="127" t="s">
        <v>68</v>
      </c>
      <c r="AU100" s="127" t="s">
        <v>15</v>
      </c>
      <c r="AY100" s="120" t="s">
        <v>161</v>
      </c>
      <c r="BK100" s="128">
        <f>SUM(BK101:BK118)</f>
        <v>0</v>
      </c>
    </row>
    <row r="101" spans="2:65" s="1" customFormat="1" ht="24.2" customHeight="1">
      <c r="B101" s="131"/>
      <c r="C101" s="132" t="s">
        <v>15</v>
      </c>
      <c r="D101" s="132" t="s">
        <v>164</v>
      </c>
      <c r="E101" s="133" t="s">
        <v>1203</v>
      </c>
      <c r="F101" s="134" t="s">
        <v>1204</v>
      </c>
      <c r="G101" s="135" t="s">
        <v>167</v>
      </c>
      <c r="H101" s="136">
        <v>2.88</v>
      </c>
      <c r="I101" s="137"/>
      <c r="J101" s="138">
        <f>ROUND(I101*H101,2)</f>
        <v>0</v>
      </c>
      <c r="K101" s="134" t="s">
        <v>168</v>
      </c>
      <c r="L101" s="32"/>
      <c r="M101" s="139" t="s">
        <v>3</v>
      </c>
      <c r="N101" s="140" t="s">
        <v>40</v>
      </c>
      <c r="P101" s="141">
        <f>O101*H101</f>
        <v>0</v>
      </c>
      <c r="Q101" s="141">
        <v>0.03358</v>
      </c>
      <c r="R101" s="141">
        <f>Q101*H101</f>
        <v>0.09671039999999999</v>
      </c>
      <c r="S101" s="141">
        <v>0</v>
      </c>
      <c r="T101" s="142">
        <f>S101*H101</f>
        <v>0</v>
      </c>
      <c r="AR101" s="143" t="s">
        <v>89</v>
      </c>
      <c r="AT101" s="143" t="s">
        <v>164</v>
      </c>
      <c r="AU101" s="143" t="s">
        <v>77</v>
      </c>
      <c r="AY101" s="17" t="s">
        <v>161</v>
      </c>
      <c r="BE101" s="144">
        <f>IF(N101="základní",J101,0)</f>
        <v>0</v>
      </c>
      <c r="BF101" s="144">
        <f>IF(N101="snížená",J101,0)</f>
        <v>0</v>
      </c>
      <c r="BG101" s="144">
        <f>IF(N101="zákl. přenesená",J101,0)</f>
        <v>0</v>
      </c>
      <c r="BH101" s="144">
        <f>IF(N101="sníž. přenesená",J101,0)</f>
        <v>0</v>
      </c>
      <c r="BI101" s="144">
        <f>IF(N101="nulová",J101,0)</f>
        <v>0</v>
      </c>
      <c r="BJ101" s="17" t="s">
        <v>15</v>
      </c>
      <c r="BK101" s="144">
        <f>ROUND(I101*H101,2)</f>
        <v>0</v>
      </c>
      <c r="BL101" s="17" t="s">
        <v>89</v>
      </c>
      <c r="BM101" s="143" t="s">
        <v>1205</v>
      </c>
    </row>
    <row r="102" spans="2:47" s="1" customFormat="1" ht="12">
      <c r="B102" s="32"/>
      <c r="D102" s="145" t="s">
        <v>170</v>
      </c>
      <c r="F102" s="146" t="s">
        <v>1206</v>
      </c>
      <c r="I102" s="147"/>
      <c r="L102" s="32"/>
      <c r="M102" s="148"/>
      <c r="T102" s="53"/>
      <c r="AT102" s="17" t="s">
        <v>170</v>
      </c>
      <c r="AU102" s="17" t="s">
        <v>77</v>
      </c>
    </row>
    <row r="103" spans="2:51" s="13" customFormat="1" ht="12">
      <c r="B103" s="156"/>
      <c r="D103" s="150" t="s">
        <v>181</v>
      </c>
      <c r="E103" s="157" t="s">
        <v>3</v>
      </c>
      <c r="F103" s="158" t="s">
        <v>1207</v>
      </c>
      <c r="H103" s="159">
        <v>2.88</v>
      </c>
      <c r="I103" s="160"/>
      <c r="L103" s="156"/>
      <c r="M103" s="161"/>
      <c r="T103" s="162"/>
      <c r="AT103" s="157" t="s">
        <v>181</v>
      </c>
      <c r="AU103" s="157" t="s">
        <v>77</v>
      </c>
      <c r="AV103" s="13" t="s">
        <v>77</v>
      </c>
      <c r="AW103" s="13" t="s">
        <v>31</v>
      </c>
      <c r="AX103" s="13" t="s">
        <v>15</v>
      </c>
      <c r="AY103" s="157" t="s">
        <v>161</v>
      </c>
    </row>
    <row r="104" spans="2:65" s="1" customFormat="1" ht="44.25" customHeight="1">
      <c r="B104" s="131"/>
      <c r="C104" s="132" t="s">
        <v>77</v>
      </c>
      <c r="D104" s="132" t="s">
        <v>164</v>
      </c>
      <c r="E104" s="133" t="s">
        <v>552</v>
      </c>
      <c r="F104" s="134" t="s">
        <v>553</v>
      </c>
      <c r="G104" s="135" t="s">
        <v>267</v>
      </c>
      <c r="H104" s="136">
        <v>19.2</v>
      </c>
      <c r="I104" s="137"/>
      <c r="J104" s="138">
        <f>ROUND(I104*H104,2)</f>
        <v>0</v>
      </c>
      <c r="K104" s="134" t="s">
        <v>168</v>
      </c>
      <c r="L104" s="32"/>
      <c r="M104" s="139" t="s">
        <v>3</v>
      </c>
      <c r="N104" s="140" t="s">
        <v>40</v>
      </c>
      <c r="P104" s="141">
        <f>O104*H104</f>
        <v>0</v>
      </c>
      <c r="Q104" s="141">
        <v>0</v>
      </c>
      <c r="R104" s="141">
        <f>Q104*H104</f>
        <v>0</v>
      </c>
      <c r="S104" s="141">
        <v>0</v>
      </c>
      <c r="T104" s="142">
        <f>S104*H104</f>
        <v>0</v>
      </c>
      <c r="AR104" s="143" t="s">
        <v>89</v>
      </c>
      <c r="AT104" s="143" t="s">
        <v>164</v>
      </c>
      <c r="AU104" s="143" t="s">
        <v>77</v>
      </c>
      <c r="AY104" s="17" t="s">
        <v>161</v>
      </c>
      <c r="BE104" s="144">
        <f>IF(N104="základní",J104,0)</f>
        <v>0</v>
      </c>
      <c r="BF104" s="144">
        <f>IF(N104="snížená",J104,0)</f>
        <v>0</v>
      </c>
      <c r="BG104" s="144">
        <f>IF(N104="zákl. přenesená",J104,0)</f>
        <v>0</v>
      </c>
      <c r="BH104" s="144">
        <f>IF(N104="sníž. přenesená",J104,0)</f>
        <v>0</v>
      </c>
      <c r="BI104" s="144">
        <f>IF(N104="nulová",J104,0)</f>
        <v>0</v>
      </c>
      <c r="BJ104" s="17" t="s">
        <v>15</v>
      </c>
      <c r="BK104" s="144">
        <f>ROUND(I104*H104,2)</f>
        <v>0</v>
      </c>
      <c r="BL104" s="17" t="s">
        <v>89</v>
      </c>
      <c r="BM104" s="143" t="s">
        <v>1208</v>
      </c>
    </row>
    <row r="105" spans="2:47" s="1" customFormat="1" ht="12">
      <c r="B105" s="32"/>
      <c r="D105" s="145" t="s">
        <v>170</v>
      </c>
      <c r="F105" s="146" t="s">
        <v>555</v>
      </c>
      <c r="I105" s="147"/>
      <c r="L105" s="32"/>
      <c r="M105" s="148"/>
      <c r="T105" s="53"/>
      <c r="AT105" s="17" t="s">
        <v>170</v>
      </c>
      <c r="AU105" s="17" t="s">
        <v>77</v>
      </c>
    </row>
    <row r="106" spans="2:51" s="13" customFormat="1" ht="12">
      <c r="B106" s="156"/>
      <c r="D106" s="150" t="s">
        <v>181</v>
      </c>
      <c r="E106" s="157" t="s">
        <v>3</v>
      </c>
      <c r="F106" s="158" t="s">
        <v>1209</v>
      </c>
      <c r="H106" s="159">
        <v>19.2</v>
      </c>
      <c r="I106" s="160"/>
      <c r="L106" s="156"/>
      <c r="M106" s="161"/>
      <c r="T106" s="162"/>
      <c r="AT106" s="157" t="s">
        <v>181</v>
      </c>
      <c r="AU106" s="157" t="s">
        <v>77</v>
      </c>
      <c r="AV106" s="13" t="s">
        <v>77</v>
      </c>
      <c r="AW106" s="13" t="s">
        <v>31</v>
      </c>
      <c r="AX106" s="13" t="s">
        <v>15</v>
      </c>
      <c r="AY106" s="157" t="s">
        <v>161</v>
      </c>
    </row>
    <row r="107" spans="2:65" s="1" customFormat="1" ht="24.2" customHeight="1">
      <c r="B107" s="131"/>
      <c r="C107" s="170" t="s">
        <v>83</v>
      </c>
      <c r="D107" s="170" t="s">
        <v>193</v>
      </c>
      <c r="E107" s="171" t="s">
        <v>1210</v>
      </c>
      <c r="F107" s="172" t="s">
        <v>1211</v>
      </c>
      <c r="G107" s="173" t="s">
        <v>267</v>
      </c>
      <c r="H107" s="174">
        <v>20.16</v>
      </c>
      <c r="I107" s="175"/>
      <c r="J107" s="176">
        <f>ROUND(I107*H107,2)</f>
        <v>0</v>
      </c>
      <c r="K107" s="172" t="s">
        <v>168</v>
      </c>
      <c r="L107" s="177"/>
      <c r="M107" s="178" t="s">
        <v>3</v>
      </c>
      <c r="N107" s="179" t="s">
        <v>40</v>
      </c>
      <c r="P107" s="141">
        <f>O107*H107</f>
        <v>0</v>
      </c>
      <c r="Q107" s="141">
        <v>0.00011</v>
      </c>
      <c r="R107" s="141">
        <f>Q107*H107</f>
        <v>0.0022176</v>
      </c>
      <c r="S107" s="141">
        <v>0</v>
      </c>
      <c r="T107" s="142">
        <f>S107*H107</f>
        <v>0</v>
      </c>
      <c r="AR107" s="143" t="s">
        <v>243</v>
      </c>
      <c r="AT107" s="143" t="s">
        <v>193</v>
      </c>
      <c r="AU107" s="143" t="s">
        <v>77</v>
      </c>
      <c r="AY107" s="17" t="s">
        <v>161</v>
      </c>
      <c r="BE107" s="144">
        <f>IF(N107="základní",J107,0)</f>
        <v>0</v>
      </c>
      <c r="BF107" s="144">
        <f>IF(N107="snížená",J107,0)</f>
        <v>0</v>
      </c>
      <c r="BG107" s="144">
        <f>IF(N107="zákl. přenesená",J107,0)</f>
        <v>0</v>
      </c>
      <c r="BH107" s="144">
        <f>IF(N107="sníž. přenesená",J107,0)</f>
        <v>0</v>
      </c>
      <c r="BI107" s="144">
        <f>IF(N107="nulová",J107,0)</f>
        <v>0</v>
      </c>
      <c r="BJ107" s="17" t="s">
        <v>15</v>
      </c>
      <c r="BK107" s="144">
        <f>ROUND(I107*H107,2)</f>
        <v>0</v>
      </c>
      <c r="BL107" s="17" t="s">
        <v>89</v>
      </c>
      <c r="BM107" s="143" t="s">
        <v>1212</v>
      </c>
    </row>
    <row r="108" spans="2:51" s="13" customFormat="1" ht="12">
      <c r="B108" s="156"/>
      <c r="D108" s="150" t="s">
        <v>181</v>
      </c>
      <c r="F108" s="158" t="s">
        <v>1213</v>
      </c>
      <c r="H108" s="159">
        <v>20.16</v>
      </c>
      <c r="I108" s="160"/>
      <c r="L108" s="156"/>
      <c r="M108" s="161"/>
      <c r="T108" s="162"/>
      <c r="AT108" s="157" t="s">
        <v>181</v>
      </c>
      <c r="AU108" s="157" t="s">
        <v>77</v>
      </c>
      <c r="AV108" s="13" t="s">
        <v>77</v>
      </c>
      <c r="AW108" s="13" t="s">
        <v>4</v>
      </c>
      <c r="AX108" s="13" t="s">
        <v>15</v>
      </c>
      <c r="AY108" s="157" t="s">
        <v>161</v>
      </c>
    </row>
    <row r="109" spans="2:65" s="1" customFormat="1" ht="55.5" customHeight="1">
      <c r="B109" s="131"/>
      <c r="C109" s="132" t="s">
        <v>89</v>
      </c>
      <c r="D109" s="132" t="s">
        <v>164</v>
      </c>
      <c r="E109" s="133" t="s">
        <v>562</v>
      </c>
      <c r="F109" s="134" t="s">
        <v>563</v>
      </c>
      <c r="G109" s="135" t="s">
        <v>267</v>
      </c>
      <c r="H109" s="136">
        <v>19.2</v>
      </c>
      <c r="I109" s="137"/>
      <c r="J109" s="138">
        <f>ROUND(I109*H109,2)</f>
        <v>0</v>
      </c>
      <c r="K109" s="134" t="s">
        <v>168</v>
      </c>
      <c r="L109" s="32"/>
      <c r="M109" s="139" t="s">
        <v>3</v>
      </c>
      <c r="N109" s="140" t="s">
        <v>40</v>
      </c>
      <c r="P109" s="141">
        <f>O109*H109</f>
        <v>0</v>
      </c>
      <c r="Q109" s="141">
        <v>0</v>
      </c>
      <c r="R109" s="141">
        <f>Q109*H109</f>
        <v>0</v>
      </c>
      <c r="S109" s="141">
        <v>0</v>
      </c>
      <c r="T109" s="142">
        <f>S109*H109</f>
        <v>0</v>
      </c>
      <c r="AR109" s="143" t="s">
        <v>89</v>
      </c>
      <c r="AT109" s="143" t="s">
        <v>164</v>
      </c>
      <c r="AU109" s="143" t="s">
        <v>77</v>
      </c>
      <c r="AY109" s="17" t="s">
        <v>161</v>
      </c>
      <c r="BE109" s="144">
        <f>IF(N109="základní",J109,0)</f>
        <v>0</v>
      </c>
      <c r="BF109" s="144">
        <f>IF(N109="snížená",J109,0)</f>
        <v>0</v>
      </c>
      <c r="BG109" s="144">
        <f>IF(N109="zákl. přenesená",J109,0)</f>
        <v>0</v>
      </c>
      <c r="BH109" s="144">
        <f>IF(N109="sníž. přenesená",J109,0)</f>
        <v>0</v>
      </c>
      <c r="BI109" s="144">
        <f>IF(N109="nulová",J109,0)</f>
        <v>0</v>
      </c>
      <c r="BJ109" s="17" t="s">
        <v>15</v>
      </c>
      <c r="BK109" s="144">
        <f>ROUND(I109*H109,2)</f>
        <v>0</v>
      </c>
      <c r="BL109" s="17" t="s">
        <v>89</v>
      </c>
      <c r="BM109" s="143" t="s">
        <v>1214</v>
      </c>
    </row>
    <row r="110" spans="2:47" s="1" customFormat="1" ht="12">
      <c r="B110" s="32"/>
      <c r="D110" s="145" t="s">
        <v>170</v>
      </c>
      <c r="F110" s="146" t="s">
        <v>565</v>
      </c>
      <c r="I110" s="147"/>
      <c r="L110" s="32"/>
      <c r="M110" s="148"/>
      <c r="T110" s="53"/>
      <c r="AT110" s="17" t="s">
        <v>170</v>
      </c>
      <c r="AU110" s="17" t="s">
        <v>77</v>
      </c>
    </row>
    <row r="111" spans="2:65" s="1" customFormat="1" ht="24.2" customHeight="1">
      <c r="B111" s="131"/>
      <c r="C111" s="170" t="s">
        <v>92</v>
      </c>
      <c r="D111" s="170" t="s">
        <v>193</v>
      </c>
      <c r="E111" s="171" t="s">
        <v>571</v>
      </c>
      <c r="F111" s="172" t="s">
        <v>572</v>
      </c>
      <c r="G111" s="173" t="s">
        <v>267</v>
      </c>
      <c r="H111" s="174">
        <v>20.16</v>
      </c>
      <c r="I111" s="175"/>
      <c r="J111" s="176">
        <f>ROUND(I111*H111,2)</f>
        <v>0</v>
      </c>
      <c r="K111" s="172" t="s">
        <v>168</v>
      </c>
      <c r="L111" s="177"/>
      <c r="M111" s="178" t="s">
        <v>3</v>
      </c>
      <c r="N111" s="179" t="s">
        <v>40</v>
      </c>
      <c r="P111" s="141">
        <f>O111*H111</f>
        <v>0</v>
      </c>
      <c r="Q111" s="141">
        <v>4E-05</v>
      </c>
      <c r="R111" s="141">
        <f>Q111*H111</f>
        <v>0.0008064000000000001</v>
      </c>
      <c r="S111" s="141">
        <v>0</v>
      </c>
      <c r="T111" s="142">
        <f>S111*H111</f>
        <v>0</v>
      </c>
      <c r="AR111" s="143" t="s">
        <v>243</v>
      </c>
      <c r="AT111" s="143" t="s">
        <v>193</v>
      </c>
      <c r="AU111" s="143" t="s">
        <v>77</v>
      </c>
      <c r="AY111" s="17" t="s">
        <v>161</v>
      </c>
      <c r="BE111" s="144">
        <f>IF(N111="základní",J111,0)</f>
        <v>0</v>
      </c>
      <c r="BF111" s="144">
        <f>IF(N111="snížená",J111,0)</f>
        <v>0</v>
      </c>
      <c r="BG111" s="144">
        <f>IF(N111="zákl. přenesená",J111,0)</f>
        <v>0</v>
      </c>
      <c r="BH111" s="144">
        <f>IF(N111="sníž. přenesená",J111,0)</f>
        <v>0</v>
      </c>
      <c r="BI111" s="144">
        <f>IF(N111="nulová",J111,0)</f>
        <v>0</v>
      </c>
      <c r="BJ111" s="17" t="s">
        <v>15</v>
      </c>
      <c r="BK111" s="144">
        <f>ROUND(I111*H111,2)</f>
        <v>0</v>
      </c>
      <c r="BL111" s="17" t="s">
        <v>89</v>
      </c>
      <c r="BM111" s="143" t="s">
        <v>1215</v>
      </c>
    </row>
    <row r="112" spans="2:51" s="13" customFormat="1" ht="12">
      <c r="B112" s="156"/>
      <c r="D112" s="150" t="s">
        <v>181</v>
      </c>
      <c r="F112" s="158" t="s">
        <v>1213</v>
      </c>
      <c r="H112" s="159">
        <v>20.16</v>
      </c>
      <c r="I112" s="160"/>
      <c r="L112" s="156"/>
      <c r="M112" s="161"/>
      <c r="T112" s="162"/>
      <c r="AT112" s="157" t="s">
        <v>181</v>
      </c>
      <c r="AU112" s="157" t="s">
        <v>77</v>
      </c>
      <c r="AV112" s="13" t="s">
        <v>77</v>
      </c>
      <c r="AW112" s="13" t="s">
        <v>4</v>
      </c>
      <c r="AX112" s="13" t="s">
        <v>15</v>
      </c>
      <c r="AY112" s="157" t="s">
        <v>161</v>
      </c>
    </row>
    <row r="113" spans="2:65" s="1" customFormat="1" ht="24.2" customHeight="1">
      <c r="B113" s="131"/>
      <c r="C113" s="132" t="s">
        <v>95</v>
      </c>
      <c r="D113" s="132" t="s">
        <v>164</v>
      </c>
      <c r="E113" s="133" t="s">
        <v>530</v>
      </c>
      <c r="F113" s="134" t="s">
        <v>531</v>
      </c>
      <c r="G113" s="135" t="s">
        <v>167</v>
      </c>
      <c r="H113" s="136">
        <v>1.44</v>
      </c>
      <c r="I113" s="137"/>
      <c r="J113" s="138">
        <f>ROUND(I113*H113,2)</f>
        <v>0</v>
      </c>
      <c r="K113" s="134" t="s">
        <v>168</v>
      </c>
      <c r="L113" s="32"/>
      <c r="M113" s="139" t="s">
        <v>3</v>
      </c>
      <c r="N113" s="140" t="s">
        <v>40</v>
      </c>
      <c r="P113" s="141">
        <f>O113*H113</f>
        <v>0</v>
      </c>
      <c r="Q113" s="141">
        <v>0.0003</v>
      </c>
      <c r="R113" s="141">
        <f>Q113*H113</f>
        <v>0.00043199999999999993</v>
      </c>
      <c r="S113" s="141">
        <v>0</v>
      </c>
      <c r="T113" s="142">
        <f>S113*H113</f>
        <v>0</v>
      </c>
      <c r="AR113" s="143" t="s">
        <v>89</v>
      </c>
      <c r="AT113" s="143" t="s">
        <v>164</v>
      </c>
      <c r="AU113" s="143" t="s">
        <v>77</v>
      </c>
      <c r="AY113" s="17" t="s">
        <v>161</v>
      </c>
      <c r="BE113" s="144">
        <f>IF(N113="základní",J113,0)</f>
        <v>0</v>
      </c>
      <c r="BF113" s="144">
        <f>IF(N113="snížená",J113,0)</f>
        <v>0</v>
      </c>
      <c r="BG113" s="144">
        <f>IF(N113="zákl. přenesená",J113,0)</f>
        <v>0</v>
      </c>
      <c r="BH113" s="144">
        <f>IF(N113="sníž. přenesená",J113,0)</f>
        <v>0</v>
      </c>
      <c r="BI113" s="144">
        <f>IF(N113="nulová",J113,0)</f>
        <v>0</v>
      </c>
      <c r="BJ113" s="17" t="s">
        <v>15</v>
      </c>
      <c r="BK113" s="144">
        <f>ROUND(I113*H113,2)</f>
        <v>0</v>
      </c>
      <c r="BL113" s="17" t="s">
        <v>89</v>
      </c>
      <c r="BM113" s="143" t="s">
        <v>1216</v>
      </c>
    </row>
    <row r="114" spans="2:47" s="1" customFormat="1" ht="12">
      <c r="B114" s="32"/>
      <c r="D114" s="145" t="s">
        <v>170</v>
      </c>
      <c r="F114" s="146" t="s">
        <v>533</v>
      </c>
      <c r="I114" s="147"/>
      <c r="L114" s="32"/>
      <c r="M114" s="148"/>
      <c r="T114" s="53"/>
      <c r="AT114" s="17" t="s">
        <v>170</v>
      </c>
      <c r="AU114" s="17" t="s">
        <v>77</v>
      </c>
    </row>
    <row r="115" spans="2:51" s="12" customFormat="1" ht="12">
      <c r="B115" s="149"/>
      <c r="D115" s="150" t="s">
        <v>181</v>
      </c>
      <c r="E115" s="151" t="s">
        <v>3</v>
      </c>
      <c r="F115" s="152" t="s">
        <v>536</v>
      </c>
      <c r="H115" s="151" t="s">
        <v>3</v>
      </c>
      <c r="I115" s="153"/>
      <c r="L115" s="149"/>
      <c r="M115" s="154"/>
      <c r="T115" s="155"/>
      <c r="AT115" s="151" t="s">
        <v>181</v>
      </c>
      <c r="AU115" s="151" t="s">
        <v>77</v>
      </c>
      <c r="AV115" s="12" t="s">
        <v>15</v>
      </c>
      <c r="AW115" s="12" t="s">
        <v>31</v>
      </c>
      <c r="AX115" s="12" t="s">
        <v>69</v>
      </c>
      <c r="AY115" s="151" t="s">
        <v>161</v>
      </c>
    </row>
    <row r="116" spans="2:51" s="13" customFormat="1" ht="12">
      <c r="B116" s="156"/>
      <c r="D116" s="150" t="s">
        <v>181</v>
      </c>
      <c r="E116" s="157" t="s">
        <v>3</v>
      </c>
      <c r="F116" s="158" t="s">
        <v>1217</v>
      </c>
      <c r="H116" s="159">
        <v>1.44</v>
      </c>
      <c r="I116" s="160"/>
      <c r="L116" s="156"/>
      <c r="M116" s="161"/>
      <c r="T116" s="162"/>
      <c r="AT116" s="157" t="s">
        <v>181</v>
      </c>
      <c r="AU116" s="157" t="s">
        <v>77</v>
      </c>
      <c r="AV116" s="13" t="s">
        <v>77</v>
      </c>
      <c r="AW116" s="13" t="s">
        <v>31</v>
      </c>
      <c r="AX116" s="13" t="s">
        <v>15</v>
      </c>
      <c r="AY116" s="157" t="s">
        <v>161</v>
      </c>
    </row>
    <row r="117" spans="2:65" s="1" customFormat="1" ht="37.9" customHeight="1">
      <c r="B117" s="131"/>
      <c r="C117" s="132" t="s">
        <v>110</v>
      </c>
      <c r="D117" s="132" t="s">
        <v>164</v>
      </c>
      <c r="E117" s="133" t="s">
        <v>538</v>
      </c>
      <c r="F117" s="134" t="s">
        <v>539</v>
      </c>
      <c r="G117" s="135" t="s">
        <v>167</v>
      </c>
      <c r="H117" s="136">
        <v>1.44</v>
      </c>
      <c r="I117" s="137"/>
      <c r="J117" s="138">
        <f>ROUND(I117*H117,2)</f>
        <v>0</v>
      </c>
      <c r="K117" s="134" t="s">
        <v>168</v>
      </c>
      <c r="L117" s="32"/>
      <c r="M117" s="139" t="s">
        <v>3</v>
      </c>
      <c r="N117" s="140" t="s">
        <v>40</v>
      </c>
      <c r="P117" s="141">
        <f>O117*H117</f>
        <v>0</v>
      </c>
      <c r="Q117" s="141">
        <v>0.00285</v>
      </c>
      <c r="R117" s="141">
        <f>Q117*H117</f>
        <v>0.004104</v>
      </c>
      <c r="S117" s="141">
        <v>0</v>
      </c>
      <c r="T117" s="142">
        <f>S117*H117</f>
        <v>0</v>
      </c>
      <c r="AR117" s="143" t="s">
        <v>89</v>
      </c>
      <c r="AT117" s="143" t="s">
        <v>164</v>
      </c>
      <c r="AU117" s="143" t="s">
        <v>77</v>
      </c>
      <c r="AY117" s="17" t="s">
        <v>161</v>
      </c>
      <c r="BE117" s="144">
        <f>IF(N117="základní",J117,0)</f>
        <v>0</v>
      </c>
      <c r="BF117" s="144">
        <f>IF(N117="snížená",J117,0)</f>
        <v>0</v>
      </c>
      <c r="BG117" s="144">
        <f>IF(N117="zákl. přenesená",J117,0)</f>
        <v>0</v>
      </c>
      <c r="BH117" s="144">
        <f>IF(N117="sníž. přenesená",J117,0)</f>
        <v>0</v>
      </c>
      <c r="BI117" s="144">
        <f>IF(N117="nulová",J117,0)</f>
        <v>0</v>
      </c>
      <c r="BJ117" s="17" t="s">
        <v>15</v>
      </c>
      <c r="BK117" s="144">
        <f>ROUND(I117*H117,2)</f>
        <v>0</v>
      </c>
      <c r="BL117" s="17" t="s">
        <v>89</v>
      </c>
      <c r="BM117" s="143" t="s">
        <v>1218</v>
      </c>
    </row>
    <row r="118" spans="2:47" s="1" customFormat="1" ht="12">
      <c r="B118" s="32"/>
      <c r="D118" s="145" t="s">
        <v>170</v>
      </c>
      <c r="F118" s="146" t="s">
        <v>541</v>
      </c>
      <c r="I118" s="147"/>
      <c r="L118" s="32"/>
      <c r="M118" s="148"/>
      <c r="T118" s="53"/>
      <c r="AT118" s="17" t="s">
        <v>170</v>
      </c>
      <c r="AU118" s="17" t="s">
        <v>77</v>
      </c>
    </row>
    <row r="119" spans="2:63" s="11" customFormat="1" ht="22.9" customHeight="1">
      <c r="B119" s="119"/>
      <c r="D119" s="120" t="s">
        <v>68</v>
      </c>
      <c r="E119" s="129" t="s">
        <v>162</v>
      </c>
      <c r="F119" s="129" t="s">
        <v>163</v>
      </c>
      <c r="I119" s="122"/>
      <c r="J119" s="130">
        <f>BK119</f>
        <v>0</v>
      </c>
      <c r="L119" s="119"/>
      <c r="M119" s="124"/>
      <c r="P119" s="125">
        <f>SUM(P120:P131)</f>
        <v>0</v>
      </c>
      <c r="R119" s="125">
        <f>SUM(R120:R131)</f>
        <v>0.00136</v>
      </c>
      <c r="T119" s="126">
        <f>SUM(T120:T131)</f>
        <v>2.1693599999999997</v>
      </c>
      <c r="AR119" s="120" t="s">
        <v>15</v>
      </c>
      <c r="AT119" s="127" t="s">
        <v>68</v>
      </c>
      <c r="AU119" s="127" t="s">
        <v>15</v>
      </c>
      <c r="AY119" s="120" t="s">
        <v>161</v>
      </c>
      <c r="BK119" s="128">
        <f>SUM(BK120:BK131)</f>
        <v>0</v>
      </c>
    </row>
    <row r="120" spans="2:65" s="1" customFormat="1" ht="24.2" customHeight="1">
      <c r="B120" s="131"/>
      <c r="C120" s="132" t="s">
        <v>243</v>
      </c>
      <c r="D120" s="132" t="s">
        <v>164</v>
      </c>
      <c r="E120" s="133" t="s">
        <v>1219</v>
      </c>
      <c r="F120" s="134" t="s">
        <v>1220</v>
      </c>
      <c r="G120" s="135" t="s">
        <v>601</v>
      </c>
      <c r="H120" s="136">
        <v>0.864</v>
      </c>
      <c r="I120" s="137"/>
      <c r="J120" s="138">
        <f>ROUND(I120*H120,2)</f>
        <v>0</v>
      </c>
      <c r="K120" s="134" t="s">
        <v>168</v>
      </c>
      <c r="L120" s="32"/>
      <c r="M120" s="139" t="s">
        <v>3</v>
      </c>
      <c r="N120" s="140" t="s">
        <v>40</v>
      </c>
      <c r="P120" s="141">
        <f>O120*H120</f>
        <v>0</v>
      </c>
      <c r="Q120" s="141">
        <v>0</v>
      </c>
      <c r="R120" s="141">
        <f>Q120*H120</f>
        <v>0</v>
      </c>
      <c r="S120" s="141">
        <v>2.4</v>
      </c>
      <c r="T120" s="142">
        <f>S120*H120</f>
        <v>2.0736</v>
      </c>
      <c r="AR120" s="143" t="s">
        <v>89</v>
      </c>
      <c r="AT120" s="143" t="s">
        <v>164</v>
      </c>
      <c r="AU120" s="143" t="s">
        <v>77</v>
      </c>
      <c r="AY120" s="17" t="s">
        <v>161</v>
      </c>
      <c r="BE120" s="144">
        <f>IF(N120="základní",J120,0)</f>
        <v>0</v>
      </c>
      <c r="BF120" s="144">
        <f>IF(N120="snížená",J120,0)</f>
        <v>0</v>
      </c>
      <c r="BG120" s="144">
        <f>IF(N120="zákl. přenesená",J120,0)</f>
        <v>0</v>
      </c>
      <c r="BH120" s="144">
        <f>IF(N120="sníž. přenesená",J120,0)</f>
        <v>0</v>
      </c>
      <c r="BI120" s="144">
        <f>IF(N120="nulová",J120,0)</f>
        <v>0</v>
      </c>
      <c r="BJ120" s="17" t="s">
        <v>15</v>
      </c>
      <c r="BK120" s="144">
        <f>ROUND(I120*H120,2)</f>
        <v>0</v>
      </c>
      <c r="BL120" s="17" t="s">
        <v>89</v>
      </c>
      <c r="BM120" s="143" t="s">
        <v>1221</v>
      </c>
    </row>
    <row r="121" spans="2:47" s="1" customFormat="1" ht="12">
      <c r="B121" s="32"/>
      <c r="D121" s="145" t="s">
        <v>170</v>
      </c>
      <c r="F121" s="146" t="s">
        <v>1222</v>
      </c>
      <c r="I121" s="147"/>
      <c r="L121" s="32"/>
      <c r="M121" s="148"/>
      <c r="T121" s="53"/>
      <c r="AT121" s="17" t="s">
        <v>170</v>
      </c>
      <c r="AU121" s="17" t="s">
        <v>77</v>
      </c>
    </row>
    <row r="122" spans="2:51" s="12" customFormat="1" ht="12">
      <c r="B122" s="149"/>
      <c r="D122" s="150" t="s">
        <v>181</v>
      </c>
      <c r="E122" s="151" t="s">
        <v>3</v>
      </c>
      <c r="F122" s="152" t="s">
        <v>1223</v>
      </c>
      <c r="H122" s="151" t="s">
        <v>3</v>
      </c>
      <c r="I122" s="153"/>
      <c r="L122" s="149"/>
      <c r="M122" s="154"/>
      <c r="T122" s="155"/>
      <c r="AT122" s="151" t="s">
        <v>181</v>
      </c>
      <c r="AU122" s="151" t="s">
        <v>77</v>
      </c>
      <c r="AV122" s="12" t="s">
        <v>15</v>
      </c>
      <c r="AW122" s="12" t="s">
        <v>31</v>
      </c>
      <c r="AX122" s="12" t="s">
        <v>69</v>
      </c>
      <c r="AY122" s="151" t="s">
        <v>161</v>
      </c>
    </row>
    <row r="123" spans="2:51" s="13" customFormat="1" ht="12">
      <c r="B123" s="156"/>
      <c r="D123" s="150" t="s">
        <v>181</v>
      </c>
      <c r="E123" s="157" t="s">
        <v>3</v>
      </c>
      <c r="F123" s="158" t="s">
        <v>1224</v>
      </c>
      <c r="H123" s="159">
        <v>0.864</v>
      </c>
      <c r="I123" s="160"/>
      <c r="L123" s="156"/>
      <c r="M123" s="161"/>
      <c r="T123" s="162"/>
      <c r="AT123" s="157" t="s">
        <v>181</v>
      </c>
      <c r="AU123" s="157" t="s">
        <v>77</v>
      </c>
      <c r="AV123" s="13" t="s">
        <v>77</v>
      </c>
      <c r="AW123" s="13" t="s">
        <v>31</v>
      </c>
      <c r="AX123" s="13" t="s">
        <v>15</v>
      </c>
      <c r="AY123" s="157" t="s">
        <v>161</v>
      </c>
    </row>
    <row r="124" spans="2:65" s="1" customFormat="1" ht="44.25" customHeight="1">
      <c r="B124" s="131"/>
      <c r="C124" s="132" t="s">
        <v>162</v>
      </c>
      <c r="D124" s="132" t="s">
        <v>164</v>
      </c>
      <c r="E124" s="133" t="s">
        <v>1225</v>
      </c>
      <c r="F124" s="134" t="s">
        <v>1226</v>
      </c>
      <c r="G124" s="135" t="s">
        <v>167</v>
      </c>
      <c r="H124" s="136">
        <v>2.52</v>
      </c>
      <c r="I124" s="137"/>
      <c r="J124" s="138">
        <f>ROUND(I124*H124,2)</f>
        <v>0</v>
      </c>
      <c r="K124" s="134" t="s">
        <v>168</v>
      </c>
      <c r="L124" s="32"/>
      <c r="M124" s="139" t="s">
        <v>3</v>
      </c>
      <c r="N124" s="140" t="s">
        <v>40</v>
      </c>
      <c r="P124" s="141">
        <f>O124*H124</f>
        <v>0</v>
      </c>
      <c r="Q124" s="141">
        <v>0</v>
      </c>
      <c r="R124" s="141">
        <f>Q124*H124</f>
        <v>0</v>
      </c>
      <c r="S124" s="141">
        <v>0.038</v>
      </c>
      <c r="T124" s="142">
        <f>S124*H124</f>
        <v>0.09576</v>
      </c>
      <c r="AR124" s="143" t="s">
        <v>89</v>
      </c>
      <c r="AT124" s="143" t="s">
        <v>164</v>
      </c>
      <c r="AU124" s="143" t="s">
        <v>77</v>
      </c>
      <c r="AY124" s="17" t="s">
        <v>161</v>
      </c>
      <c r="BE124" s="144">
        <f>IF(N124="základní",J124,0)</f>
        <v>0</v>
      </c>
      <c r="BF124" s="144">
        <f>IF(N124="snížená",J124,0)</f>
        <v>0</v>
      </c>
      <c r="BG124" s="144">
        <f>IF(N124="zákl. přenesená",J124,0)</f>
        <v>0</v>
      </c>
      <c r="BH124" s="144">
        <f>IF(N124="sníž. přenesená",J124,0)</f>
        <v>0</v>
      </c>
      <c r="BI124" s="144">
        <f>IF(N124="nulová",J124,0)</f>
        <v>0</v>
      </c>
      <c r="BJ124" s="17" t="s">
        <v>15</v>
      </c>
      <c r="BK124" s="144">
        <f>ROUND(I124*H124,2)</f>
        <v>0</v>
      </c>
      <c r="BL124" s="17" t="s">
        <v>89</v>
      </c>
      <c r="BM124" s="143" t="s">
        <v>1227</v>
      </c>
    </row>
    <row r="125" spans="2:47" s="1" customFormat="1" ht="12">
      <c r="B125" s="32"/>
      <c r="D125" s="145" t="s">
        <v>170</v>
      </c>
      <c r="F125" s="146" t="s">
        <v>1228</v>
      </c>
      <c r="I125" s="147"/>
      <c r="L125" s="32"/>
      <c r="M125" s="148"/>
      <c r="T125" s="53"/>
      <c r="AT125" s="17" t="s">
        <v>170</v>
      </c>
      <c r="AU125" s="17" t="s">
        <v>77</v>
      </c>
    </row>
    <row r="126" spans="2:51" s="13" customFormat="1" ht="12">
      <c r="B126" s="156"/>
      <c r="D126" s="150" t="s">
        <v>181</v>
      </c>
      <c r="E126" s="157" t="s">
        <v>3</v>
      </c>
      <c r="F126" s="158" t="s">
        <v>1229</v>
      </c>
      <c r="H126" s="159">
        <v>2.52</v>
      </c>
      <c r="I126" s="160"/>
      <c r="L126" s="156"/>
      <c r="M126" s="161"/>
      <c r="T126" s="162"/>
      <c r="AT126" s="157" t="s">
        <v>181</v>
      </c>
      <c r="AU126" s="157" t="s">
        <v>77</v>
      </c>
      <c r="AV126" s="13" t="s">
        <v>77</v>
      </c>
      <c r="AW126" s="13" t="s">
        <v>31</v>
      </c>
      <c r="AX126" s="13" t="s">
        <v>15</v>
      </c>
      <c r="AY126" s="157" t="s">
        <v>161</v>
      </c>
    </row>
    <row r="127" spans="2:65" s="1" customFormat="1" ht="44.25" customHeight="1">
      <c r="B127" s="131"/>
      <c r="C127" s="132" t="s">
        <v>257</v>
      </c>
      <c r="D127" s="132" t="s">
        <v>164</v>
      </c>
      <c r="E127" s="133" t="s">
        <v>1230</v>
      </c>
      <c r="F127" s="134" t="s">
        <v>1231</v>
      </c>
      <c r="G127" s="135" t="s">
        <v>267</v>
      </c>
      <c r="H127" s="136">
        <v>6.8</v>
      </c>
      <c r="I127" s="137"/>
      <c r="J127" s="138">
        <f>ROUND(I127*H127,2)</f>
        <v>0</v>
      </c>
      <c r="K127" s="134" t="s">
        <v>168</v>
      </c>
      <c r="L127" s="32"/>
      <c r="M127" s="139" t="s">
        <v>3</v>
      </c>
      <c r="N127" s="140" t="s">
        <v>40</v>
      </c>
      <c r="P127" s="141">
        <f>O127*H127</f>
        <v>0</v>
      </c>
      <c r="Q127" s="141">
        <v>0.0002</v>
      </c>
      <c r="R127" s="141">
        <f>Q127*H127</f>
        <v>0.00136</v>
      </c>
      <c r="S127" s="141">
        <v>0</v>
      </c>
      <c r="T127" s="142">
        <f>S127*H127</f>
        <v>0</v>
      </c>
      <c r="AR127" s="143" t="s">
        <v>89</v>
      </c>
      <c r="AT127" s="143" t="s">
        <v>164</v>
      </c>
      <c r="AU127" s="143" t="s">
        <v>77</v>
      </c>
      <c r="AY127" s="17" t="s">
        <v>161</v>
      </c>
      <c r="BE127" s="144">
        <f>IF(N127="základní",J127,0)</f>
        <v>0</v>
      </c>
      <c r="BF127" s="144">
        <f>IF(N127="snížená",J127,0)</f>
        <v>0</v>
      </c>
      <c r="BG127" s="144">
        <f>IF(N127="zákl. přenesená",J127,0)</f>
        <v>0</v>
      </c>
      <c r="BH127" s="144">
        <f>IF(N127="sníž. přenesená",J127,0)</f>
        <v>0</v>
      </c>
      <c r="BI127" s="144">
        <f>IF(N127="nulová",J127,0)</f>
        <v>0</v>
      </c>
      <c r="BJ127" s="17" t="s">
        <v>15</v>
      </c>
      <c r="BK127" s="144">
        <f>ROUND(I127*H127,2)</f>
        <v>0</v>
      </c>
      <c r="BL127" s="17" t="s">
        <v>89</v>
      </c>
      <c r="BM127" s="143" t="s">
        <v>1232</v>
      </c>
    </row>
    <row r="128" spans="2:47" s="1" customFormat="1" ht="12">
      <c r="B128" s="32"/>
      <c r="D128" s="145" t="s">
        <v>170</v>
      </c>
      <c r="F128" s="146" t="s">
        <v>1233</v>
      </c>
      <c r="I128" s="147"/>
      <c r="L128" s="32"/>
      <c r="M128" s="148"/>
      <c r="T128" s="53"/>
      <c r="AT128" s="17" t="s">
        <v>170</v>
      </c>
      <c r="AU128" s="17" t="s">
        <v>77</v>
      </c>
    </row>
    <row r="129" spans="2:51" s="13" customFormat="1" ht="12">
      <c r="B129" s="156"/>
      <c r="D129" s="150" t="s">
        <v>181</v>
      </c>
      <c r="E129" s="157" t="s">
        <v>3</v>
      </c>
      <c r="F129" s="158" t="s">
        <v>1234</v>
      </c>
      <c r="H129" s="159">
        <v>3.2</v>
      </c>
      <c r="I129" s="160"/>
      <c r="L129" s="156"/>
      <c r="M129" s="161"/>
      <c r="T129" s="162"/>
      <c r="AT129" s="157" t="s">
        <v>181</v>
      </c>
      <c r="AU129" s="157" t="s">
        <v>77</v>
      </c>
      <c r="AV129" s="13" t="s">
        <v>77</v>
      </c>
      <c r="AW129" s="13" t="s">
        <v>31</v>
      </c>
      <c r="AX129" s="13" t="s">
        <v>69</v>
      </c>
      <c r="AY129" s="157" t="s">
        <v>161</v>
      </c>
    </row>
    <row r="130" spans="2:51" s="13" customFormat="1" ht="12">
      <c r="B130" s="156"/>
      <c r="D130" s="150" t="s">
        <v>181</v>
      </c>
      <c r="E130" s="157" t="s">
        <v>3</v>
      </c>
      <c r="F130" s="158" t="s">
        <v>1235</v>
      </c>
      <c r="H130" s="159">
        <v>3.6</v>
      </c>
      <c r="I130" s="160"/>
      <c r="L130" s="156"/>
      <c r="M130" s="161"/>
      <c r="T130" s="162"/>
      <c r="AT130" s="157" t="s">
        <v>181</v>
      </c>
      <c r="AU130" s="157" t="s">
        <v>77</v>
      </c>
      <c r="AV130" s="13" t="s">
        <v>77</v>
      </c>
      <c r="AW130" s="13" t="s">
        <v>31</v>
      </c>
      <c r="AX130" s="13" t="s">
        <v>69</v>
      </c>
      <c r="AY130" s="157" t="s">
        <v>161</v>
      </c>
    </row>
    <row r="131" spans="2:51" s="14" customFormat="1" ht="12">
      <c r="B131" s="163"/>
      <c r="D131" s="150" t="s">
        <v>181</v>
      </c>
      <c r="E131" s="164" t="s">
        <v>3</v>
      </c>
      <c r="F131" s="165" t="s">
        <v>188</v>
      </c>
      <c r="H131" s="166">
        <v>6.800000000000001</v>
      </c>
      <c r="I131" s="167"/>
      <c r="L131" s="163"/>
      <c r="M131" s="168"/>
      <c r="T131" s="169"/>
      <c r="AT131" s="164" t="s">
        <v>181</v>
      </c>
      <c r="AU131" s="164" t="s">
        <v>77</v>
      </c>
      <c r="AV131" s="14" t="s">
        <v>89</v>
      </c>
      <c r="AW131" s="14" t="s">
        <v>31</v>
      </c>
      <c r="AX131" s="14" t="s">
        <v>15</v>
      </c>
      <c r="AY131" s="164" t="s">
        <v>161</v>
      </c>
    </row>
    <row r="132" spans="2:63" s="11" customFormat="1" ht="22.9" customHeight="1">
      <c r="B132" s="119"/>
      <c r="D132" s="120" t="s">
        <v>68</v>
      </c>
      <c r="E132" s="129" t="s">
        <v>222</v>
      </c>
      <c r="F132" s="129" t="s">
        <v>223</v>
      </c>
      <c r="I132" s="122"/>
      <c r="J132" s="130">
        <f>BK132</f>
        <v>0</v>
      </c>
      <c r="L132" s="119"/>
      <c r="M132" s="124"/>
      <c r="P132" s="125">
        <f>SUM(P133:P141)</f>
        <v>0</v>
      </c>
      <c r="R132" s="125">
        <f>SUM(R133:R141)</f>
        <v>0</v>
      </c>
      <c r="T132" s="126">
        <f>SUM(T133:T141)</f>
        <v>0</v>
      </c>
      <c r="AR132" s="120" t="s">
        <v>15</v>
      </c>
      <c r="AT132" s="127" t="s">
        <v>68</v>
      </c>
      <c r="AU132" s="127" t="s">
        <v>15</v>
      </c>
      <c r="AY132" s="120" t="s">
        <v>161</v>
      </c>
      <c r="BK132" s="128">
        <f>SUM(BK133:BK141)</f>
        <v>0</v>
      </c>
    </row>
    <row r="133" spans="2:65" s="1" customFormat="1" ht="37.9" customHeight="1">
      <c r="B133" s="131"/>
      <c r="C133" s="132" t="s">
        <v>73</v>
      </c>
      <c r="D133" s="132" t="s">
        <v>164</v>
      </c>
      <c r="E133" s="133" t="s">
        <v>224</v>
      </c>
      <c r="F133" s="134" t="s">
        <v>225</v>
      </c>
      <c r="G133" s="135" t="s">
        <v>201</v>
      </c>
      <c r="H133" s="136">
        <v>2.185</v>
      </c>
      <c r="I133" s="137"/>
      <c r="J133" s="138">
        <f>ROUND(I133*H133,2)</f>
        <v>0</v>
      </c>
      <c r="K133" s="134" t="s">
        <v>168</v>
      </c>
      <c r="L133" s="32"/>
      <c r="M133" s="139" t="s">
        <v>3</v>
      </c>
      <c r="N133" s="140" t="s">
        <v>40</v>
      </c>
      <c r="P133" s="141">
        <f>O133*H133</f>
        <v>0</v>
      </c>
      <c r="Q133" s="141">
        <v>0</v>
      </c>
      <c r="R133" s="141">
        <f>Q133*H133</f>
        <v>0</v>
      </c>
      <c r="S133" s="141">
        <v>0</v>
      </c>
      <c r="T133" s="142">
        <f>S133*H133</f>
        <v>0</v>
      </c>
      <c r="AR133" s="143" t="s">
        <v>89</v>
      </c>
      <c r="AT133" s="143" t="s">
        <v>164</v>
      </c>
      <c r="AU133" s="143" t="s">
        <v>77</v>
      </c>
      <c r="AY133" s="17" t="s">
        <v>161</v>
      </c>
      <c r="BE133" s="144">
        <f>IF(N133="základní",J133,0)</f>
        <v>0</v>
      </c>
      <c r="BF133" s="144">
        <f>IF(N133="snížená",J133,0)</f>
        <v>0</v>
      </c>
      <c r="BG133" s="144">
        <f>IF(N133="zákl. přenesená",J133,0)</f>
        <v>0</v>
      </c>
      <c r="BH133" s="144">
        <f>IF(N133="sníž. přenesená",J133,0)</f>
        <v>0</v>
      </c>
      <c r="BI133" s="144">
        <f>IF(N133="nulová",J133,0)</f>
        <v>0</v>
      </c>
      <c r="BJ133" s="17" t="s">
        <v>15</v>
      </c>
      <c r="BK133" s="144">
        <f>ROUND(I133*H133,2)</f>
        <v>0</v>
      </c>
      <c r="BL133" s="17" t="s">
        <v>89</v>
      </c>
      <c r="BM133" s="143" t="s">
        <v>1236</v>
      </c>
    </row>
    <row r="134" spans="2:47" s="1" customFormat="1" ht="12">
      <c r="B134" s="32"/>
      <c r="D134" s="145" t="s">
        <v>170</v>
      </c>
      <c r="F134" s="146" t="s">
        <v>227</v>
      </c>
      <c r="I134" s="147"/>
      <c r="L134" s="32"/>
      <c r="M134" s="148"/>
      <c r="T134" s="53"/>
      <c r="AT134" s="17" t="s">
        <v>170</v>
      </c>
      <c r="AU134" s="17" t="s">
        <v>77</v>
      </c>
    </row>
    <row r="135" spans="2:65" s="1" customFormat="1" ht="33" customHeight="1">
      <c r="B135" s="131"/>
      <c r="C135" s="132" t="s">
        <v>117</v>
      </c>
      <c r="D135" s="132" t="s">
        <v>164</v>
      </c>
      <c r="E135" s="133" t="s">
        <v>228</v>
      </c>
      <c r="F135" s="134" t="s">
        <v>229</v>
      </c>
      <c r="G135" s="135" t="s">
        <v>201</v>
      </c>
      <c r="H135" s="136">
        <v>2.185</v>
      </c>
      <c r="I135" s="137"/>
      <c r="J135" s="138">
        <f>ROUND(I135*H135,2)</f>
        <v>0</v>
      </c>
      <c r="K135" s="134" t="s">
        <v>168</v>
      </c>
      <c r="L135" s="32"/>
      <c r="M135" s="139" t="s">
        <v>3</v>
      </c>
      <c r="N135" s="140" t="s">
        <v>40</v>
      </c>
      <c r="P135" s="141">
        <f>O135*H135</f>
        <v>0</v>
      </c>
      <c r="Q135" s="141">
        <v>0</v>
      </c>
      <c r="R135" s="141">
        <f>Q135*H135</f>
        <v>0</v>
      </c>
      <c r="S135" s="141">
        <v>0</v>
      </c>
      <c r="T135" s="142">
        <f>S135*H135</f>
        <v>0</v>
      </c>
      <c r="AR135" s="143" t="s">
        <v>89</v>
      </c>
      <c r="AT135" s="143" t="s">
        <v>164</v>
      </c>
      <c r="AU135" s="143" t="s">
        <v>77</v>
      </c>
      <c r="AY135" s="17" t="s">
        <v>161</v>
      </c>
      <c r="BE135" s="144">
        <f>IF(N135="základní",J135,0)</f>
        <v>0</v>
      </c>
      <c r="BF135" s="144">
        <f>IF(N135="snížená",J135,0)</f>
        <v>0</v>
      </c>
      <c r="BG135" s="144">
        <f>IF(N135="zákl. přenesená",J135,0)</f>
        <v>0</v>
      </c>
      <c r="BH135" s="144">
        <f>IF(N135="sníž. přenesená",J135,0)</f>
        <v>0</v>
      </c>
      <c r="BI135" s="144">
        <f>IF(N135="nulová",J135,0)</f>
        <v>0</v>
      </c>
      <c r="BJ135" s="17" t="s">
        <v>15</v>
      </c>
      <c r="BK135" s="144">
        <f>ROUND(I135*H135,2)</f>
        <v>0</v>
      </c>
      <c r="BL135" s="17" t="s">
        <v>89</v>
      </c>
      <c r="BM135" s="143" t="s">
        <v>1237</v>
      </c>
    </row>
    <row r="136" spans="2:47" s="1" customFormat="1" ht="12">
      <c r="B136" s="32"/>
      <c r="D136" s="145" t="s">
        <v>170</v>
      </c>
      <c r="F136" s="146" t="s">
        <v>231</v>
      </c>
      <c r="I136" s="147"/>
      <c r="L136" s="32"/>
      <c r="M136" s="148"/>
      <c r="T136" s="53"/>
      <c r="AT136" s="17" t="s">
        <v>170</v>
      </c>
      <c r="AU136" s="17" t="s">
        <v>77</v>
      </c>
    </row>
    <row r="137" spans="2:65" s="1" customFormat="1" ht="44.25" customHeight="1">
      <c r="B137" s="131"/>
      <c r="C137" s="132" t="s">
        <v>318</v>
      </c>
      <c r="D137" s="132" t="s">
        <v>164</v>
      </c>
      <c r="E137" s="133" t="s">
        <v>232</v>
      </c>
      <c r="F137" s="134" t="s">
        <v>233</v>
      </c>
      <c r="G137" s="135" t="s">
        <v>201</v>
      </c>
      <c r="H137" s="136">
        <v>32.775</v>
      </c>
      <c r="I137" s="137"/>
      <c r="J137" s="138">
        <f>ROUND(I137*H137,2)</f>
        <v>0</v>
      </c>
      <c r="K137" s="134" t="s">
        <v>168</v>
      </c>
      <c r="L137" s="32"/>
      <c r="M137" s="139" t="s">
        <v>3</v>
      </c>
      <c r="N137" s="140" t="s">
        <v>40</v>
      </c>
      <c r="P137" s="141">
        <f>O137*H137</f>
        <v>0</v>
      </c>
      <c r="Q137" s="141">
        <v>0</v>
      </c>
      <c r="R137" s="141">
        <f>Q137*H137</f>
        <v>0</v>
      </c>
      <c r="S137" s="141">
        <v>0</v>
      </c>
      <c r="T137" s="142">
        <f>S137*H137</f>
        <v>0</v>
      </c>
      <c r="AR137" s="143" t="s">
        <v>89</v>
      </c>
      <c r="AT137" s="143" t="s">
        <v>164</v>
      </c>
      <c r="AU137" s="143" t="s">
        <v>77</v>
      </c>
      <c r="AY137" s="17" t="s">
        <v>161</v>
      </c>
      <c r="BE137" s="144">
        <f>IF(N137="základní",J137,0)</f>
        <v>0</v>
      </c>
      <c r="BF137" s="144">
        <f>IF(N137="snížená",J137,0)</f>
        <v>0</v>
      </c>
      <c r="BG137" s="144">
        <f>IF(N137="zákl. přenesená",J137,0)</f>
        <v>0</v>
      </c>
      <c r="BH137" s="144">
        <f>IF(N137="sníž. přenesená",J137,0)</f>
        <v>0</v>
      </c>
      <c r="BI137" s="144">
        <f>IF(N137="nulová",J137,0)</f>
        <v>0</v>
      </c>
      <c r="BJ137" s="17" t="s">
        <v>15</v>
      </c>
      <c r="BK137" s="144">
        <f>ROUND(I137*H137,2)</f>
        <v>0</v>
      </c>
      <c r="BL137" s="17" t="s">
        <v>89</v>
      </c>
      <c r="BM137" s="143" t="s">
        <v>1238</v>
      </c>
    </row>
    <row r="138" spans="2:47" s="1" customFormat="1" ht="12">
      <c r="B138" s="32"/>
      <c r="D138" s="145" t="s">
        <v>170</v>
      </c>
      <c r="F138" s="146" t="s">
        <v>235</v>
      </c>
      <c r="I138" s="147"/>
      <c r="L138" s="32"/>
      <c r="M138" s="148"/>
      <c r="T138" s="53"/>
      <c r="AT138" s="17" t="s">
        <v>170</v>
      </c>
      <c r="AU138" s="17" t="s">
        <v>77</v>
      </c>
    </row>
    <row r="139" spans="2:51" s="13" customFormat="1" ht="12">
      <c r="B139" s="156"/>
      <c r="D139" s="150" t="s">
        <v>181</v>
      </c>
      <c r="F139" s="158" t="s">
        <v>1239</v>
      </c>
      <c r="H139" s="159">
        <v>32.775</v>
      </c>
      <c r="I139" s="160"/>
      <c r="L139" s="156"/>
      <c r="M139" s="161"/>
      <c r="T139" s="162"/>
      <c r="AT139" s="157" t="s">
        <v>181</v>
      </c>
      <c r="AU139" s="157" t="s">
        <v>77</v>
      </c>
      <c r="AV139" s="13" t="s">
        <v>77</v>
      </c>
      <c r="AW139" s="13" t="s">
        <v>4</v>
      </c>
      <c r="AX139" s="13" t="s">
        <v>15</v>
      </c>
      <c r="AY139" s="157" t="s">
        <v>161</v>
      </c>
    </row>
    <row r="140" spans="2:65" s="1" customFormat="1" ht="44.25" customHeight="1">
      <c r="B140" s="131"/>
      <c r="C140" s="132" t="s">
        <v>326</v>
      </c>
      <c r="D140" s="132" t="s">
        <v>164</v>
      </c>
      <c r="E140" s="133" t="s">
        <v>237</v>
      </c>
      <c r="F140" s="134" t="s">
        <v>238</v>
      </c>
      <c r="G140" s="135" t="s">
        <v>201</v>
      </c>
      <c r="H140" s="136">
        <v>2.185</v>
      </c>
      <c r="I140" s="137"/>
      <c r="J140" s="138">
        <f>ROUND(I140*H140,2)</f>
        <v>0</v>
      </c>
      <c r="K140" s="134" t="s">
        <v>168</v>
      </c>
      <c r="L140" s="32"/>
      <c r="M140" s="139" t="s">
        <v>3</v>
      </c>
      <c r="N140" s="140" t="s">
        <v>40</v>
      </c>
      <c r="P140" s="141">
        <f>O140*H140</f>
        <v>0</v>
      </c>
      <c r="Q140" s="141">
        <v>0</v>
      </c>
      <c r="R140" s="141">
        <f>Q140*H140</f>
        <v>0</v>
      </c>
      <c r="S140" s="141">
        <v>0</v>
      </c>
      <c r="T140" s="142">
        <f>S140*H140</f>
        <v>0</v>
      </c>
      <c r="AR140" s="143" t="s">
        <v>89</v>
      </c>
      <c r="AT140" s="143" t="s">
        <v>164</v>
      </c>
      <c r="AU140" s="143" t="s">
        <v>77</v>
      </c>
      <c r="AY140" s="17" t="s">
        <v>161</v>
      </c>
      <c r="BE140" s="144">
        <f>IF(N140="základní",J140,0)</f>
        <v>0</v>
      </c>
      <c r="BF140" s="144">
        <f>IF(N140="snížená",J140,0)</f>
        <v>0</v>
      </c>
      <c r="BG140" s="144">
        <f>IF(N140="zákl. přenesená",J140,0)</f>
        <v>0</v>
      </c>
      <c r="BH140" s="144">
        <f>IF(N140="sníž. přenesená",J140,0)</f>
        <v>0</v>
      </c>
      <c r="BI140" s="144">
        <f>IF(N140="nulová",J140,0)</f>
        <v>0</v>
      </c>
      <c r="BJ140" s="17" t="s">
        <v>15</v>
      </c>
      <c r="BK140" s="144">
        <f>ROUND(I140*H140,2)</f>
        <v>0</v>
      </c>
      <c r="BL140" s="17" t="s">
        <v>89</v>
      </c>
      <c r="BM140" s="143" t="s">
        <v>1240</v>
      </c>
    </row>
    <row r="141" spans="2:47" s="1" customFormat="1" ht="12">
      <c r="B141" s="32"/>
      <c r="D141" s="145" t="s">
        <v>170</v>
      </c>
      <c r="F141" s="146" t="s">
        <v>240</v>
      </c>
      <c r="I141" s="147"/>
      <c r="L141" s="32"/>
      <c r="M141" s="148"/>
      <c r="T141" s="53"/>
      <c r="AT141" s="17" t="s">
        <v>170</v>
      </c>
      <c r="AU141" s="17" t="s">
        <v>77</v>
      </c>
    </row>
    <row r="142" spans="2:63" s="11" customFormat="1" ht="25.9" customHeight="1">
      <c r="B142" s="119"/>
      <c r="D142" s="120" t="s">
        <v>68</v>
      </c>
      <c r="E142" s="121" t="s">
        <v>172</v>
      </c>
      <c r="F142" s="121" t="s">
        <v>173</v>
      </c>
      <c r="I142" s="122"/>
      <c r="J142" s="123">
        <f>BK142</f>
        <v>0</v>
      </c>
      <c r="L142" s="119"/>
      <c r="M142" s="124"/>
      <c r="P142" s="125">
        <f>P143+P151</f>
        <v>0</v>
      </c>
      <c r="R142" s="125">
        <f>R143+R151</f>
        <v>0.010656</v>
      </c>
      <c r="T142" s="126">
        <f>T143+T151</f>
        <v>0.016012</v>
      </c>
      <c r="AR142" s="120" t="s">
        <v>77</v>
      </c>
      <c r="AT142" s="127" t="s">
        <v>68</v>
      </c>
      <c r="AU142" s="127" t="s">
        <v>69</v>
      </c>
      <c r="AY142" s="120" t="s">
        <v>161</v>
      </c>
      <c r="BK142" s="128">
        <f>BK143+BK151</f>
        <v>0</v>
      </c>
    </row>
    <row r="143" spans="2:63" s="11" customFormat="1" ht="22.9" customHeight="1">
      <c r="B143" s="119"/>
      <c r="D143" s="120" t="s">
        <v>68</v>
      </c>
      <c r="E143" s="129" t="s">
        <v>396</v>
      </c>
      <c r="F143" s="129" t="s">
        <v>397</v>
      </c>
      <c r="I143" s="122"/>
      <c r="J143" s="130">
        <f>BK143</f>
        <v>0</v>
      </c>
      <c r="L143" s="119"/>
      <c r="M143" s="124"/>
      <c r="P143" s="125">
        <f>SUM(P144:P150)</f>
        <v>0</v>
      </c>
      <c r="R143" s="125">
        <f>SUM(R144:R150)</f>
        <v>0.007776</v>
      </c>
      <c r="T143" s="126">
        <f>SUM(T144:T150)</f>
        <v>0.006012</v>
      </c>
      <c r="AR143" s="120" t="s">
        <v>77</v>
      </c>
      <c r="AT143" s="127" t="s">
        <v>68</v>
      </c>
      <c r="AU143" s="127" t="s">
        <v>15</v>
      </c>
      <c r="AY143" s="120" t="s">
        <v>161</v>
      </c>
      <c r="BK143" s="128">
        <f>SUM(BK144:BK150)</f>
        <v>0</v>
      </c>
    </row>
    <row r="144" spans="2:65" s="1" customFormat="1" ht="24.2" customHeight="1">
      <c r="B144" s="131"/>
      <c r="C144" s="132" t="s">
        <v>9</v>
      </c>
      <c r="D144" s="132" t="s">
        <v>164</v>
      </c>
      <c r="E144" s="133" t="s">
        <v>826</v>
      </c>
      <c r="F144" s="134" t="s">
        <v>827</v>
      </c>
      <c r="G144" s="135" t="s">
        <v>267</v>
      </c>
      <c r="H144" s="136">
        <v>3.6</v>
      </c>
      <c r="I144" s="137"/>
      <c r="J144" s="138">
        <f>ROUND(I144*H144,2)</f>
        <v>0</v>
      </c>
      <c r="K144" s="134" t="s">
        <v>168</v>
      </c>
      <c r="L144" s="32"/>
      <c r="M144" s="139" t="s">
        <v>3</v>
      </c>
      <c r="N144" s="140" t="s">
        <v>40</v>
      </c>
      <c r="P144" s="141">
        <f>O144*H144</f>
        <v>0</v>
      </c>
      <c r="Q144" s="141">
        <v>0</v>
      </c>
      <c r="R144" s="141">
        <f>Q144*H144</f>
        <v>0</v>
      </c>
      <c r="S144" s="141">
        <v>0.00167</v>
      </c>
      <c r="T144" s="142">
        <f>S144*H144</f>
        <v>0.006012</v>
      </c>
      <c r="AR144" s="143" t="s">
        <v>178</v>
      </c>
      <c r="AT144" s="143" t="s">
        <v>164</v>
      </c>
      <c r="AU144" s="143" t="s">
        <v>77</v>
      </c>
      <c r="AY144" s="17" t="s">
        <v>161</v>
      </c>
      <c r="BE144" s="144">
        <f>IF(N144="základní",J144,0)</f>
        <v>0</v>
      </c>
      <c r="BF144" s="144">
        <f>IF(N144="snížená",J144,0)</f>
        <v>0</v>
      </c>
      <c r="BG144" s="144">
        <f>IF(N144="zákl. přenesená",J144,0)</f>
        <v>0</v>
      </c>
      <c r="BH144" s="144">
        <f>IF(N144="sníž. přenesená",J144,0)</f>
        <v>0</v>
      </c>
      <c r="BI144" s="144">
        <f>IF(N144="nulová",J144,0)</f>
        <v>0</v>
      </c>
      <c r="BJ144" s="17" t="s">
        <v>15</v>
      </c>
      <c r="BK144" s="144">
        <f>ROUND(I144*H144,2)</f>
        <v>0</v>
      </c>
      <c r="BL144" s="17" t="s">
        <v>178</v>
      </c>
      <c r="BM144" s="143" t="s">
        <v>1241</v>
      </c>
    </row>
    <row r="145" spans="2:47" s="1" customFormat="1" ht="12">
      <c r="B145" s="32"/>
      <c r="D145" s="145" t="s">
        <v>170</v>
      </c>
      <c r="F145" s="146" t="s">
        <v>829</v>
      </c>
      <c r="I145" s="147"/>
      <c r="L145" s="32"/>
      <c r="M145" s="148"/>
      <c r="T145" s="53"/>
      <c r="AT145" s="17" t="s">
        <v>170</v>
      </c>
      <c r="AU145" s="17" t="s">
        <v>77</v>
      </c>
    </row>
    <row r="146" spans="2:51" s="13" customFormat="1" ht="12">
      <c r="B146" s="156"/>
      <c r="D146" s="150" t="s">
        <v>181</v>
      </c>
      <c r="E146" s="157" t="s">
        <v>3</v>
      </c>
      <c r="F146" s="158" t="s">
        <v>1242</v>
      </c>
      <c r="H146" s="159">
        <v>3.6</v>
      </c>
      <c r="I146" s="160"/>
      <c r="L146" s="156"/>
      <c r="M146" s="161"/>
      <c r="T146" s="162"/>
      <c r="AT146" s="157" t="s">
        <v>181</v>
      </c>
      <c r="AU146" s="157" t="s">
        <v>77</v>
      </c>
      <c r="AV146" s="13" t="s">
        <v>77</v>
      </c>
      <c r="AW146" s="13" t="s">
        <v>31</v>
      </c>
      <c r="AX146" s="13" t="s">
        <v>15</v>
      </c>
      <c r="AY146" s="157" t="s">
        <v>161</v>
      </c>
    </row>
    <row r="147" spans="2:65" s="1" customFormat="1" ht="37.9" customHeight="1">
      <c r="B147" s="131"/>
      <c r="C147" s="132" t="s">
        <v>178</v>
      </c>
      <c r="D147" s="132" t="s">
        <v>164</v>
      </c>
      <c r="E147" s="133" t="s">
        <v>1243</v>
      </c>
      <c r="F147" s="134" t="s">
        <v>1244</v>
      </c>
      <c r="G147" s="135" t="s">
        <v>267</v>
      </c>
      <c r="H147" s="136">
        <v>3.6</v>
      </c>
      <c r="I147" s="137"/>
      <c r="J147" s="138">
        <f>ROUND(I147*H147,2)</f>
        <v>0</v>
      </c>
      <c r="K147" s="134" t="s">
        <v>168</v>
      </c>
      <c r="L147" s="32"/>
      <c r="M147" s="139" t="s">
        <v>3</v>
      </c>
      <c r="N147" s="140" t="s">
        <v>40</v>
      </c>
      <c r="P147" s="141">
        <f>O147*H147</f>
        <v>0</v>
      </c>
      <c r="Q147" s="141">
        <v>0.00216</v>
      </c>
      <c r="R147" s="141">
        <f>Q147*H147</f>
        <v>0.007776</v>
      </c>
      <c r="S147" s="141">
        <v>0</v>
      </c>
      <c r="T147" s="142">
        <f>S147*H147</f>
        <v>0</v>
      </c>
      <c r="AR147" s="143" t="s">
        <v>178</v>
      </c>
      <c r="AT147" s="143" t="s">
        <v>164</v>
      </c>
      <c r="AU147" s="143" t="s">
        <v>77</v>
      </c>
      <c r="AY147" s="17" t="s">
        <v>161</v>
      </c>
      <c r="BE147" s="144">
        <f>IF(N147="základní",J147,0)</f>
        <v>0</v>
      </c>
      <c r="BF147" s="144">
        <f>IF(N147="snížená",J147,0)</f>
        <v>0</v>
      </c>
      <c r="BG147" s="144">
        <f>IF(N147="zákl. přenesená",J147,0)</f>
        <v>0</v>
      </c>
      <c r="BH147" s="144">
        <f>IF(N147="sníž. přenesená",J147,0)</f>
        <v>0</v>
      </c>
      <c r="BI147" s="144">
        <f>IF(N147="nulová",J147,0)</f>
        <v>0</v>
      </c>
      <c r="BJ147" s="17" t="s">
        <v>15</v>
      </c>
      <c r="BK147" s="144">
        <f>ROUND(I147*H147,2)</f>
        <v>0</v>
      </c>
      <c r="BL147" s="17" t="s">
        <v>178</v>
      </c>
      <c r="BM147" s="143" t="s">
        <v>1245</v>
      </c>
    </row>
    <row r="148" spans="2:47" s="1" customFormat="1" ht="12">
      <c r="B148" s="32"/>
      <c r="D148" s="145" t="s">
        <v>170</v>
      </c>
      <c r="F148" s="146" t="s">
        <v>1246</v>
      </c>
      <c r="I148" s="147"/>
      <c r="L148" s="32"/>
      <c r="M148" s="148"/>
      <c r="T148" s="53"/>
      <c r="AT148" s="17" t="s">
        <v>170</v>
      </c>
      <c r="AU148" s="17" t="s">
        <v>77</v>
      </c>
    </row>
    <row r="149" spans="2:65" s="1" customFormat="1" ht="49.15" customHeight="1">
      <c r="B149" s="131"/>
      <c r="C149" s="132" t="s">
        <v>339</v>
      </c>
      <c r="D149" s="132" t="s">
        <v>164</v>
      </c>
      <c r="E149" s="133" t="s">
        <v>1247</v>
      </c>
      <c r="F149" s="134" t="s">
        <v>1248</v>
      </c>
      <c r="G149" s="135" t="s">
        <v>201</v>
      </c>
      <c r="H149" s="136">
        <v>0.008</v>
      </c>
      <c r="I149" s="137"/>
      <c r="J149" s="138">
        <f>ROUND(I149*H149,2)</f>
        <v>0</v>
      </c>
      <c r="K149" s="134" t="s">
        <v>168</v>
      </c>
      <c r="L149" s="32"/>
      <c r="M149" s="139" t="s">
        <v>3</v>
      </c>
      <c r="N149" s="140" t="s">
        <v>40</v>
      </c>
      <c r="P149" s="141">
        <f>O149*H149</f>
        <v>0</v>
      </c>
      <c r="Q149" s="141">
        <v>0</v>
      </c>
      <c r="R149" s="141">
        <f>Q149*H149</f>
        <v>0</v>
      </c>
      <c r="S149" s="141">
        <v>0</v>
      </c>
      <c r="T149" s="142">
        <f>S149*H149</f>
        <v>0</v>
      </c>
      <c r="AR149" s="143" t="s">
        <v>178</v>
      </c>
      <c r="AT149" s="143" t="s">
        <v>164</v>
      </c>
      <c r="AU149" s="143" t="s">
        <v>77</v>
      </c>
      <c r="AY149" s="17" t="s">
        <v>161</v>
      </c>
      <c r="BE149" s="144">
        <f>IF(N149="základní",J149,0)</f>
        <v>0</v>
      </c>
      <c r="BF149" s="144">
        <f>IF(N149="snížená",J149,0)</f>
        <v>0</v>
      </c>
      <c r="BG149" s="144">
        <f>IF(N149="zákl. přenesená",J149,0)</f>
        <v>0</v>
      </c>
      <c r="BH149" s="144">
        <f>IF(N149="sníž. přenesená",J149,0)</f>
        <v>0</v>
      </c>
      <c r="BI149" s="144">
        <f>IF(N149="nulová",J149,0)</f>
        <v>0</v>
      </c>
      <c r="BJ149" s="17" t="s">
        <v>15</v>
      </c>
      <c r="BK149" s="144">
        <f>ROUND(I149*H149,2)</f>
        <v>0</v>
      </c>
      <c r="BL149" s="17" t="s">
        <v>178</v>
      </c>
      <c r="BM149" s="143" t="s">
        <v>1249</v>
      </c>
    </row>
    <row r="150" spans="2:47" s="1" customFormat="1" ht="12">
      <c r="B150" s="32"/>
      <c r="D150" s="145" t="s">
        <v>170</v>
      </c>
      <c r="F150" s="146" t="s">
        <v>1250</v>
      </c>
      <c r="I150" s="147"/>
      <c r="L150" s="32"/>
      <c r="M150" s="148"/>
      <c r="T150" s="53"/>
      <c r="AT150" s="17" t="s">
        <v>170</v>
      </c>
      <c r="AU150" s="17" t="s">
        <v>77</v>
      </c>
    </row>
    <row r="151" spans="2:63" s="11" customFormat="1" ht="22.9" customHeight="1">
      <c r="B151" s="119"/>
      <c r="D151" s="120" t="s">
        <v>68</v>
      </c>
      <c r="E151" s="129" t="s">
        <v>976</v>
      </c>
      <c r="F151" s="129" t="s">
        <v>977</v>
      </c>
      <c r="I151" s="122"/>
      <c r="J151" s="130">
        <f>BK151</f>
        <v>0</v>
      </c>
      <c r="L151" s="119"/>
      <c r="M151" s="124"/>
      <c r="P151" s="125">
        <f>SUM(P152:P160)</f>
        <v>0</v>
      </c>
      <c r="R151" s="125">
        <f>SUM(R152:R160)</f>
        <v>0.00288</v>
      </c>
      <c r="T151" s="126">
        <f>SUM(T152:T160)</f>
        <v>0.01</v>
      </c>
      <c r="AR151" s="120" t="s">
        <v>77</v>
      </c>
      <c r="AT151" s="127" t="s">
        <v>68</v>
      </c>
      <c r="AU151" s="127" t="s">
        <v>15</v>
      </c>
      <c r="AY151" s="120" t="s">
        <v>161</v>
      </c>
      <c r="BK151" s="128">
        <f>SUM(BK152:BK160)</f>
        <v>0</v>
      </c>
    </row>
    <row r="152" spans="2:65" s="1" customFormat="1" ht="37.9" customHeight="1">
      <c r="B152" s="131"/>
      <c r="C152" s="132" t="s">
        <v>344</v>
      </c>
      <c r="D152" s="132" t="s">
        <v>164</v>
      </c>
      <c r="E152" s="133" t="s">
        <v>1251</v>
      </c>
      <c r="F152" s="134" t="s">
        <v>1252</v>
      </c>
      <c r="G152" s="135" t="s">
        <v>868</v>
      </c>
      <c r="H152" s="136">
        <v>2</v>
      </c>
      <c r="I152" s="137"/>
      <c r="J152" s="138">
        <f>ROUND(I152*H152,2)</f>
        <v>0</v>
      </c>
      <c r="K152" s="134" t="s">
        <v>168</v>
      </c>
      <c r="L152" s="32"/>
      <c r="M152" s="139" t="s">
        <v>3</v>
      </c>
      <c r="N152" s="140" t="s">
        <v>40</v>
      </c>
      <c r="P152" s="141">
        <f>O152*H152</f>
        <v>0</v>
      </c>
      <c r="Q152" s="141">
        <v>0</v>
      </c>
      <c r="R152" s="141">
        <f>Q152*H152</f>
        <v>0</v>
      </c>
      <c r="S152" s="141">
        <v>0.005</v>
      </c>
      <c r="T152" s="142">
        <f>S152*H152</f>
        <v>0.01</v>
      </c>
      <c r="AR152" s="143" t="s">
        <v>178</v>
      </c>
      <c r="AT152" s="143" t="s">
        <v>164</v>
      </c>
      <c r="AU152" s="143" t="s">
        <v>77</v>
      </c>
      <c r="AY152" s="17" t="s">
        <v>161</v>
      </c>
      <c r="BE152" s="144">
        <f>IF(N152="základní",J152,0)</f>
        <v>0</v>
      </c>
      <c r="BF152" s="144">
        <f>IF(N152="snížená",J152,0)</f>
        <v>0</v>
      </c>
      <c r="BG152" s="144">
        <f>IF(N152="zákl. přenesená",J152,0)</f>
        <v>0</v>
      </c>
      <c r="BH152" s="144">
        <f>IF(N152="sníž. přenesená",J152,0)</f>
        <v>0</v>
      </c>
      <c r="BI152" s="144">
        <f>IF(N152="nulová",J152,0)</f>
        <v>0</v>
      </c>
      <c r="BJ152" s="17" t="s">
        <v>15</v>
      </c>
      <c r="BK152" s="144">
        <f>ROUND(I152*H152,2)</f>
        <v>0</v>
      </c>
      <c r="BL152" s="17" t="s">
        <v>178</v>
      </c>
      <c r="BM152" s="143" t="s">
        <v>1253</v>
      </c>
    </row>
    <row r="153" spans="2:47" s="1" customFormat="1" ht="12">
      <c r="B153" s="32"/>
      <c r="D153" s="145" t="s">
        <v>170</v>
      </c>
      <c r="F153" s="146" t="s">
        <v>1254</v>
      </c>
      <c r="I153" s="147"/>
      <c r="L153" s="32"/>
      <c r="M153" s="148"/>
      <c r="T153" s="53"/>
      <c r="AT153" s="17" t="s">
        <v>170</v>
      </c>
      <c r="AU153" s="17" t="s">
        <v>77</v>
      </c>
    </row>
    <row r="154" spans="2:65" s="1" customFormat="1" ht="44.25" customHeight="1">
      <c r="B154" s="131"/>
      <c r="C154" s="132" t="s">
        <v>349</v>
      </c>
      <c r="D154" s="132" t="s">
        <v>164</v>
      </c>
      <c r="E154" s="133" t="s">
        <v>1255</v>
      </c>
      <c r="F154" s="134" t="s">
        <v>1256</v>
      </c>
      <c r="G154" s="135" t="s">
        <v>868</v>
      </c>
      <c r="H154" s="136">
        <v>2</v>
      </c>
      <c r="I154" s="137"/>
      <c r="J154" s="138">
        <f>ROUND(I154*H154,2)</f>
        <v>0</v>
      </c>
      <c r="K154" s="134" t="s">
        <v>168</v>
      </c>
      <c r="L154" s="32"/>
      <c r="M154" s="139" t="s">
        <v>3</v>
      </c>
      <c r="N154" s="140" t="s">
        <v>40</v>
      </c>
      <c r="P154" s="141">
        <f>O154*H154</f>
        <v>0</v>
      </c>
      <c r="Q154" s="141">
        <v>0</v>
      </c>
      <c r="R154" s="141">
        <f>Q154*H154</f>
        <v>0</v>
      </c>
      <c r="S154" s="141">
        <v>0</v>
      </c>
      <c r="T154" s="142">
        <f>S154*H154</f>
        <v>0</v>
      </c>
      <c r="AR154" s="143" t="s">
        <v>178</v>
      </c>
      <c r="AT154" s="143" t="s">
        <v>164</v>
      </c>
      <c r="AU154" s="143" t="s">
        <v>77</v>
      </c>
      <c r="AY154" s="17" t="s">
        <v>161</v>
      </c>
      <c r="BE154" s="144">
        <f>IF(N154="základní",J154,0)</f>
        <v>0</v>
      </c>
      <c r="BF154" s="144">
        <f>IF(N154="snížená",J154,0)</f>
        <v>0</v>
      </c>
      <c r="BG154" s="144">
        <f>IF(N154="zákl. přenesená",J154,0)</f>
        <v>0</v>
      </c>
      <c r="BH154" s="144">
        <f>IF(N154="sníž. přenesená",J154,0)</f>
        <v>0</v>
      </c>
      <c r="BI154" s="144">
        <f>IF(N154="nulová",J154,0)</f>
        <v>0</v>
      </c>
      <c r="BJ154" s="17" t="s">
        <v>15</v>
      </c>
      <c r="BK154" s="144">
        <f>ROUND(I154*H154,2)</f>
        <v>0</v>
      </c>
      <c r="BL154" s="17" t="s">
        <v>178</v>
      </c>
      <c r="BM154" s="143" t="s">
        <v>1257</v>
      </c>
    </row>
    <row r="155" spans="2:47" s="1" customFormat="1" ht="12">
      <c r="B155" s="32"/>
      <c r="D155" s="145" t="s">
        <v>170</v>
      </c>
      <c r="F155" s="146" t="s">
        <v>1258</v>
      </c>
      <c r="I155" s="147"/>
      <c r="L155" s="32"/>
      <c r="M155" s="148"/>
      <c r="T155" s="53"/>
      <c r="AT155" s="17" t="s">
        <v>170</v>
      </c>
      <c r="AU155" s="17" t="s">
        <v>77</v>
      </c>
    </row>
    <row r="156" spans="2:65" s="1" customFormat="1" ht="16.5" customHeight="1">
      <c r="B156" s="131"/>
      <c r="C156" s="170" t="s">
        <v>354</v>
      </c>
      <c r="D156" s="170" t="s">
        <v>193</v>
      </c>
      <c r="E156" s="171" t="s">
        <v>1259</v>
      </c>
      <c r="F156" s="172" t="s">
        <v>1260</v>
      </c>
      <c r="G156" s="173" t="s">
        <v>267</v>
      </c>
      <c r="H156" s="174">
        <v>3.6</v>
      </c>
      <c r="I156" s="175"/>
      <c r="J156" s="176">
        <f>ROUND(I156*H156,2)</f>
        <v>0</v>
      </c>
      <c r="K156" s="172" t="s">
        <v>168</v>
      </c>
      <c r="L156" s="177"/>
      <c r="M156" s="178" t="s">
        <v>3</v>
      </c>
      <c r="N156" s="179" t="s">
        <v>40</v>
      </c>
      <c r="P156" s="141">
        <f>O156*H156</f>
        <v>0</v>
      </c>
      <c r="Q156" s="141">
        <v>0.0008</v>
      </c>
      <c r="R156" s="141">
        <f>Q156*H156</f>
        <v>0.00288</v>
      </c>
      <c r="S156" s="141">
        <v>0</v>
      </c>
      <c r="T156" s="142">
        <f>S156*H156</f>
        <v>0</v>
      </c>
      <c r="AR156" s="143" t="s">
        <v>196</v>
      </c>
      <c r="AT156" s="143" t="s">
        <v>193</v>
      </c>
      <c r="AU156" s="143" t="s">
        <v>77</v>
      </c>
      <c r="AY156" s="17" t="s">
        <v>161</v>
      </c>
      <c r="BE156" s="144">
        <f>IF(N156="základní",J156,0)</f>
        <v>0</v>
      </c>
      <c r="BF156" s="144">
        <f>IF(N156="snížená",J156,0)</f>
        <v>0</v>
      </c>
      <c r="BG156" s="144">
        <f>IF(N156="zákl. přenesená",J156,0)</f>
        <v>0</v>
      </c>
      <c r="BH156" s="144">
        <f>IF(N156="sníž. přenesená",J156,0)</f>
        <v>0</v>
      </c>
      <c r="BI156" s="144">
        <f>IF(N156="nulová",J156,0)</f>
        <v>0</v>
      </c>
      <c r="BJ156" s="17" t="s">
        <v>15</v>
      </c>
      <c r="BK156" s="144">
        <f>ROUND(I156*H156,2)</f>
        <v>0</v>
      </c>
      <c r="BL156" s="17" t="s">
        <v>178</v>
      </c>
      <c r="BM156" s="143" t="s">
        <v>1261</v>
      </c>
    </row>
    <row r="157" spans="2:51" s="13" customFormat="1" ht="12">
      <c r="B157" s="156"/>
      <c r="D157" s="150" t="s">
        <v>181</v>
      </c>
      <c r="E157" s="157" t="s">
        <v>3</v>
      </c>
      <c r="F157" s="158" t="s">
        <v>1242</v>
      </c>
      <c r="H157" s="159">
        <v>3.6</v>
      </c>
      <c r="I157" s="160"/>
      <c r="L157" s="156"/>
      <c r="M157" s="161"/>
      <c r="T157" s="162"/>
      <c r="AT157" s="157" t="s">
        <v>181</v>
      </c>
      <c r="AU157" s="157" t="s">
        <v>77</v>
      </c>
      <c r="AV157" s="13" t="s">
        <v>77</v>
      </c>
      <c r="AW157" s="13" t="s">
        <v>31</v>
      </c>
      <c r="AX157" s="13" t="s">
        <v>15</v>
      </c>
      <c r="AY157" s="157" t="s">
        <v>161</v>
      </c>
    </row>
    <row r="158" spans="2:65" s="1" customFormat="1" ht="24.2" customHeight="1">
      <c r="B158" s="131"/>
      <c r="C158" s="132" t="s">
        <v>8</v>
      </c>
      <c r="D158" s="132" t="s">
        <v>164</v>
      </c>
      <c r="E158" s="133" t="s">
        <v>1262</v>
      </c>
      <c r="F158" s="134" t="s">
        <v>1263</v>
      </c>
      <c r="G158" s="135" t="s">
        <v>868</v>
      </c>
      <c r="H158" s="136">
        <v>2</v>
      </c>
      <c r="I158" s="137"/>
      <c r="J158" s="138">
        <f>ROUND(I158*H158,2)</f>
        <v>0</v>
      </c>
      <c r="K158" s="134" t="s">
        <v>3</v>
      </c>
      <c r="L158" s="32"/>
      <c r="M158" s="139" t="s">
        <v>3</v>
      </c>
      <c r="N158" s="140" t="s">
        <v>40</v>
      </c>
      <c r="P158" s="141">
        <f>O158*H158</f>
        <v>0</v>
      </c>
      <c r="Q158" s="141">
        <v>0</v>
      </c>
      <c r="R158" s="141">
        <f>Q158*H158</f>
        <v>0</v>
      </c>
      <c r="S158" s="141">
        <v>0</v>
      </c>
      <c r="T158" s="142">
        <f>S158*H158</f>
        <v>0</v>
      </c>
      <c r="AR158" s="143" t="s">
        <v>178</v>
      </c>
      <c r="AT158" s="143" t="s">
        <v>164</v>
      </c>
      <c r="AU158" s="143" t="s">
        <v>77</v>
      </c>
      <c r="AY158" s="17" t="s">
        <v>161</v>
      </c>
      <c r="BE158" s="144">
        <f>IF(N158="základní",J158,0)</f>
        <v>0</v>
      </c>
      <c r="BF158" s="144">
        <f>IF(N158="snížená",J158,0)</f>
        <v>0</v>
      </c>
      <c r="BG158" s="144">
        <f>IF(N158="zákl. přenesená",J158,0)</f>
        <v>0</v>
      </c>
      <c r="BH158" s="144">
        <f>IF(N158="sníž. přenesená",J158,0)</f>
        <v>0</v>
      </c>
      <c r="BI158" s="144">
        <f>IF(N158="nulová",J158,0)</f>
        <v>0</v>
      </c>
      <c r="BJ158" s="17" t="s">
        <v>15</v>
      </c>
      <c r="BK158" s="144">
        <f>ROUND(I158*H158,2)</f>
        <v>0</v>
      </c>
      <c r="BL158" s="17" t="s">
        <v>178</v>
      </c>
      <c r="BM158" s="143" t="s">
        <v>1264</v>
      </c>
    </row>
    <row r="159" spans="2:65" s="1" customFormat="1" ht="44.25" customHeight="1">
      <c r="B159" s="131"/>
      <c r="C159" s="132" t="s">
        <v>363</v>
      </c>
      <c r="D159" s="132" t="s">
        <v>164</v>
      </c>
      <c r="E159" s="133" t="s">
        <v>1026</v>
      </c>
      <c r="F159" s="134" t="s">
        <v>1027</v>
      </c>
      <c r="G159" s="135" t="s">
        <v>1028</v>
      </c>
      <c r="H159" s="186"/>
      <c r="I159" s="137"/>
      <c r="J159" s="138">
        <f>ROUND(I159*H159,2)</f>
        <v>0</v>
      </c>
      <c r="K159" s="134" t="s">
        <v>168</v>
      </c>
      <c r="L159" s="32"/>
      <c r="M159" s="139" t="s">
        <v>3</v>
      </c>
      <c r="N159" s="140" t="s">
        <v>40</v>
      </c>
      <c r="P159" s="141">
        <f>O159*H159</f>
        <v>0</v>
      </c>
      <c r="Q159" s="141">
        <v>0</v>
      </c>
      <c r="R159" s="141">
        <f>Q159*H159</f>
        <v>0</v>
      </c>
      <c r="S159" s="141">
        <v>0</v>
      </c>
      <c r="T159" s="142">
        <f>S159*H159</f>
        <v>0</v>
      </c>
      <c r="AR159" s="143" t="s">
        <v>178</v>
      </c>
      <c r="AT159" s="143" t="s">
        <v>164</v>
      </c>
      <c r="AU159" s="143" t="s">
        <v>77</v>
      </c>
      <c r="AY159" s="17" t="s">
        <v>161</v>
      </c>
      <c r="BE159" s="144">
        <f>IF(N159="základní",J159,0)</f>
        <v>0</v>
      </c>
      <c r="BF159" s="144">
        <f>IF(N159="snížená",J159,0)</f>
        <v>0</v>
      </c>
      <c r="BG159" s="144">
        <f>IF(N159="zákl. přenesená",J159,0)</f>
        <v>0</v>
      </c>
      <c r="BH159" s="144">
        <f>IF(N159="sníž. přenesená",J159,0)</f>
        <v>0</v>
      </c>
      <c r="BI159" s="144">
        <f>IF(N159="nulová",J159,0)</f>
        <v>0</v>
      </c>
      <c r="BJ159" s="17" t="s">
        <v>15</v>
      </c>
      <c r="BK159" s="144">
        <f>ROUND(I159*H159,2)</f>
        <v>0</v>
      </c>
      <c r="BL159" s="17" t="s">
        <v>178</v>
      </c>
      <c r="BM159" s="143" t="s">
        <v>1265</v>
      </c>
    </row>
    <row r="160" spans="2:47" s="1" customFormat="1" ht="12">
      <c r="B160" s="32"/>
      <c r="D160" s="145" t="s">
        <v>170</v>
      </c>
      <c r="F160" s="146" t="s">
        <v>1030</v>
      </c>
      <c r="I160" s="147"/>
      <c r="L160" s="32"/>
      <c r="M160" s="180"/>
      <c r="N160" s="181"/>
      <c r="O160" s="181"/>
      <c r="P160" s="181"/>
      <c r="Q160" s="181"/>
      <c r="R160" s="181"/>
      <c r="S160" s="181"/>
      <c r="T160" s="182"/>
      <c r="AT160" s="17" t="s">
        <v>170</v>
      </c>
      <c r="AU160" s="17" t="s">
        <v>77</v>
      </c>
    </row>
    <row r="161" spans="2:12" s="1" customFormat="1" ht="6.95" customHeight="1">
      <c r="B161" s="41"/>
      <c r="C161" s="42"/>
      <c r="D161" s="42"/>
      <c r="E161" s="42"/>
      <c r="F161" s="42"/>
      <c r="G161" s="42"/>
      <c r="H161" s="42"/>
      <c r="I161" s="42"/>
      <c r="J161" s="42"/>
      <c r="K161" s="42"/>
      <c r="L161" s="32"/>
    </row>
  </sheetData>
  <autoFilter ref="C97:K160"/>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hyperlinks>
    <hyperlink ref="F102" r:id="rId1" display="https://podminky.urs.cz/item/CS_URS_2022_02/612325302"/>
    <hyperlink ref="F105" r:id="rId2" display="https://podminky.urs.cz/item/CS_URS_2022_02/622143003"/>
    <hyperlink ref="F110" r:id="rId3" display="https://podminky.urs.cz/item/CS_URS_2022_02/622143004"/>
    <hyperlink ref="F114" r:id="rId4" display="https://podminky.urs.cz/item/CS_URS_2022_02/622151001"/>
    <hyperlink ref="F118" r:id="rId5" display="https://podminky.urs.cz/item/CS_URS_2022_02/622531012"/>
    <hyperlink ref="F121" r:id="rId6" display="https://podminky.urs.cz/item/CS_URS_2022_02/962052210"/>
    <hyperlink ref="F125" r:id="rId7" display="https://podminky.urs.cz/item/CS_URS_2022_02/968062375"/>
    <hyperlink ref="F128" r:id="rId8" display="https://podminky.urs.cz/item/CS_URS_2022_02/977211112"/>
    <hyperlink ref="F134" r:id="rId9" display="https://podminky.urs.cz/item/CS_URS_2022_02/997013213"/>
    <hyperlink ref="F136" r:id="rId10" display="https://podminky.urs.cz/item/CS_URS_2022_02/997013501"/>
    <hyperlink ref="F138" r:id="rId11" display="https://podminky.urs.cz/item/CS_URS_2022_02/997013509"/>
    <hyperlink ref="F141" r:id="rId12" display="https://podminky.urs.cz/item/CS_URS_2022_02/997013631"/>
    <hyperlink ref="F145" r:id="rId13" display="https://podminky.urs.cz/item/CS_URS_2022_02/764002851"/>
    <hyperlink ref="F148" r:id="rId14" display="https://podminky.urs.cz/item/CS_URS_2022_02/764216642"/>
    <hyperlink ref="F150" r:id="rId15" display="https://podminky.urs.cz/item/CS_URS_2022_02/998764102"/>
    <hyperlink ref="F153" r:id="rId16" display="https://podminky.urs.cz/item/CS_URS_2022_02/766441821"/>
    <hyperlink ref="F155" r:id="rId17" display="https://podminky.urs.cz/item/CS_URS_2022_02/766694113"/>
    <hyperlink ref="F160" r:id="rId18" display="https://podminky.urs.cz/item/CS_URS_2022_02/998766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119</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1266</v>
      </c>
      <c r="F11" s="315"/>
      <c r="G11" s="315"/>
      <c r="H11" s="315"/>
      <c r="L11" s="32"/>
    </row>
    <row r="12" spans="2:12" s="1" customFormat="1" ht="12" customHeight="1">
      <c r="B12" s="32"/>
      <c r="D12" s="27" t="s">
        <v>1267</v>
      </c>
      <c r="L12" s="32"/>
    </row>
    <row r="13" spans="2:12" s="1" customFormat="1" ht="16.5" customHeight="1">
      <c r="B13" s="32"/>
      <c r="E13" s="309" t="s">
        <v>1268</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ROUND(J97,2)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ROUND((SUM(BE97:BE132)),2)</f>
        <v>0</v>
      </c>
      <c r="I37" s="93">
        <v>0.21</v>
      </c>
      <c r="J37" s="82">
        <f>ROUND(((SUM(BE97:BE132))*I37),2)</f>
        <v>0</v>
      </c>
      <c r="L37" s="32"/>
    </row>
    <row r="38" spans="2:12" s="1" customFormat="1" ht="14.45" customHeight="1">
      <c r="B38" s="32"/>
      <c r="E38" s="27" t="s">
        <v>41</v>
      </c>
      <c r="F38" s="82">
        <f>ROUND((SUM(BF97:BF132)),2)</f>
        <v>0</v>
      </c>
      <c r="I38" s="93">
        <v>0.15</v>
      </c>
      <c r="J38" s="82">
        <f>ROUND(((SUM(BF97:BF132))*I38),2)</f>
        <v>0</v>
      </c>
      <c r="L38" s="32"/>
    </row>
    <row r="39" spans="2:12" s="1" customFormat="1" ht="14.45" customHeight="1" hidden="1">
      <c r="B39" s="32"/>
      <c r="E39" s="27" t="s">
        <v>42</v>
      </c>
      <c r="F39" s="82">
        <f>ROUND((SUM(BG97:BG132)),2)</f>
        <v>0</v>
      </c>
      <c r="I39" s="93">
        <v>0.21</v>
      </c>
      <c r="J39" s="82">
        <f>0</f>
        <v>0</v>
      </c>
      <c r="L39" s="32"/>
    </row>
    <row r="40" spans="2:12" s="1" customFormat="1" ht="14.45" customHeight="1" hidden="1">
      <c r="B40" s="32"/>
      <c r="E40" s="27" t="s">
        <v>43</v>
      </c>
      <c r="F40" s="82">
        <f>ROUND((SUM(BH97:BH132)),2)</f>
        <v>0</v>
      </c>
      <c r="I40" s="93">
        <v>0.15</v>
      </c>
      <c r="J40" s="82">
        <f>0</f>
        <v>0</v>
      </c>
      <c r="L40" s="32"/>
    </row>
    <row r="41" spans="2:12" s="1" customFormat="1" ht="14.45" customHeight="1" hidden="1">
      <c r="B41" s="32"/>
      <c r="E41" s="27" t="s">
        <v>44</v>
      </c>
      <c r="F41" s="82">
        <f>ROUND((SUM(BI97:BI132)),2)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1266</v>
      </c>
      <c r="F56" s="315"/>
      <c r="G56" s="315"/>
      <c r="H56" s="315"/>
      <c r="L56" s="32"/>
    </row>
    <row r="57" spans="2:12" s="1" customFormat="1" ht="12" customHeight="1">
      <c r="B57" s="32"/>
      <c r="C57" s="27" t="s">
        <v>1267</v>
      </c>
      <c r="L57" s="32"/>
    </row>
    <row r="58" spans="2:12" s="1" customFormat="1" ht="16.5" customHeight="1">
      <c r="B58" s="32"/>
      <c r="E58" s="309" t="str">
        <f>E13</f>
        <v>12 - Kolej - pokoje, učebny</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J97</f>
        <v>0</v>
      </c>
      <c r="L67" s="32"/>
      <c r="AU67" s="17" t="s">
        <v>141</v>
      </c>
    </row>
    <row r="68" spans="2:12" s="8" customFormat="1" ht="24.95" customHeight="1">
      <c r="B68" s="103"/>
      <c r="D68" s="104" t="s">
        <v>144</v>
      </c>
      <c r="E68" s="105"/>
      <c r="F68" s="105"/>
      <c r="G68" s="105"/>
      <c r="H68" s="105"/>
      <c r="I68" s="105"/>
      <c r="J68" s="106">
        <f>J98</f>
        <v>0</v>
      </c>
      <c r="L68" s="103"/>
    </row>
    <row r="69" spans="2:12" s="9" customFormat="1" ht="19.9" customHeight="1">
      <c r="B69" s="107"/>
      <c r="D69" s="108" t="s">
        <v>1269</v>
      </c>
      <c r="E69" s="109"/>
      <c r="F69" s="109"/>
      <c r="G69" s="109"/>
      <c r="H69" s="109"/>
      <c r="I69" s="109"/>
      <c r="J69" s="110">
        <f>J99</f>
        <v>0</v>
      </c>
      <c r="L69" s="107"/>
    </row>
    <row r="70" spans="2:12" s="9" customFormat="1" ht="19.9" customHeight="1">
      <c r="B70" s="107"/>
      <c r="D70" s="108" t="s">
        <v>1270</v>
      </c>
      <c r="E70" s="109"/>
      <c r="F70" s="109"/>
      <c r="G70" s="109"/>
      <c r="H70" s="109"/>
      <c r="I70" s="109"/>
      <c r="J70" s="110">
        <f>J104</f>
        <v>0</v>
      </c>
      <c r="L70" s="107"/>
    </row>
    <row r="71" spans="2:12" s="9" customFormat="1" ht="19.9" customHeight="1">
      <c r="B71" s="107"/>
      <c r="D71" s="108" t="s">
        <v>1271</v>
      </c>
      <c r="E71" s="109"/>
      <c r="F71" s="109"/>
      <c r="G71" s="109"/>
      <c r="H71" s="109"/>
      <c r="I71" s="109"/>
      <c r="J71" s="110">
        <f>J114</f>
        <v>0</v>
      </c>
      <c r="L71" s="107"/>
    </row>
    <row r="72" spans="2:12" s="9" customFormat="1" ht="19.9" customHeight="1">
      <c r="B72" s="107"/>
      <c r="D72" s="108" t="s">
        <v>1272</v>
      </c>
      <c r="E72" s="109"/>
      <c r="F72" s="109"/>
      <c r="G72" s="109"/>
      <c r="H72" s="109"/>
      <c r="I72" s="109"/>
      <c r="J72" s="110">
        <f>J119</f>
        <v>0</v>
      </c>
      <c r="L72" s="107"/>
    </row>
    <row r="73" spans="2:12" s="9" customFormat="1" ht="19.9" customHeight="1">
      <c r="B73" s="107"/>
      <c r="D73" s="108" t="s">
        <v>1273</v>
      </c>
      <c r="E73" s="109"/>
      <c r="F73" s="109"/>
      <c r="G73" s="109"/>
      <c r="H73" s="109"/>
      <c r="I73" s="109"/>
      <c r="J73" s="110">
        <f>J129</f>
        <v>0</v>
      </c>
      <c r="L73" s="107"/>
    </row>
    <row r="74" spans="2:12" s="1" customFormat="1" ht="21.75" customHeight="1">
      <c r="B74" s="32"/>
      <c r="L74" s="32"/>
    </row>
    <row r="75" spans="2:12" s="1" customFormat="1" ht="6.95" customHeight="1">
      <c r="B75" s="41"/>
      <c r="C75" s="42"/>
      <c r="D75" s="42"/>
      <c r="E75" s="42"/>
      <c r="F75" s="42"/>
      <c r="G75" s="42"/>
      <c r="H75" s="42"/>
      <c r="I75" s="42"/>
      <c r="J75" s="42"/>
      <c r="K75" s="42"/>
      <c r="L75" s="32"/>
    </row>
    <row r="79" spans="2:12" s="1" customFormat="1" ht="6.95" customHeight="1">
      <c r="B79" s="43"/>
      <c r="C79" s="44"/>
      <c r="D79" s="44"/>
      <c r="E79" s="44"/>
      <c r="F79" s="44"/>
      <c r="G79" s="44"/>
      <c r="H79" s="44"/>
      <c r="I79" s="44"/>
      <c r="J79" s="44"/>
      <c r="K79" s="44"/>
      <c r="L79" s="32"/>
    </row>
    <row r="80" spans="2:12" s="1" customFormat="1" ht="24.95" customHeight="1">
      <c r="B80" s="32"/>
      <c r="C80" s="21" t="s">
        <v>146</v>
      </c>
      <c r="L80" s="32"/>
    </row>
    <row r="81" spans="2:12" s="1" customFormat="1" ht="6.95" customHeight="1">
      <c r="B81" s="32"/>
      <c r="L81" s="32"/>
    </row>
    <row r="82" spans="2:12" s="1" customFormat="1" ht="12" customHeight="1">
      <c r="B82" s="32"/>
      <c r="C82" s="27" t="s">
        <v>17</v>
      </c>
      <c r="L82" s="32"/>
    </row>
    <row r="83" spans="2:12" s="1" customFormat="1" ht="16.5" customHeight="1">
      <c r="B83" s="32"/>
      <c r="E83" s="313" t="str">
        <f>E7</f>
        <v>Pozemní (stavební) objekt Koleje Jarov</v>
      </c>
      <c r="F83" s="314"/>
      <c r="G83" s="314"/>
      <c r="H83" s="314"/>
      <c r="L83" s="32"/>
    </row>
    <row r="84" spans="2:12" ht="12" customHeight="1">
      <c r="B84" s="20"/>
      <c r="C84" s="27" t="s">
        <v>132</v>
      </c>
      <c r="L84" s="20"/>
    </row>
    <row r="85" spans="2:12" ht="16.5" customHeight="1">
      <c r="B85" s="20"/>
      <c r="E85" s="313" t="s">
        <v>133</v>
      </c>
      <c r="F85" s="282"/>
      <c r="G85" s="282"/>
      <c r="H85" s="282"/>
      <c r="L85" s="20"/>
    </row>
    <row r="86" spans="2:12" ht="12" customHeight="1">
      <c r="B86" s="20"/>
      <c r="C86" s="27" t="s">
        <v>134</v>
      </c>
      <c r="L86" s="20"/>
    </row>
    <row r="87" spans="2:12" s="1" customFormat="1" ht="16.5" customHeight="1">
      <c r="B87" s="32"/>
      <c r="E87" s="300" t="s">
        <v>1266</v>
      </c>
      <c r="F87" s="315"/>
      <c r="G87" s="315"/>
      <c r="H87" s="315"/>
      <c r="L87" s="32"/>
    </row>
    <row r="88" spans="2:12" s="1" customFormat="1" ht="12" customHeight="1">
      <c r="B88" s="32"/>
      <c r="C88" s="27" t="s">
        <v>1267</v>
      </c>
      <c r="L88" s="32"/>
    </row>
    <row r="89" spans="2:12" s="1" customFormat="1" ht="16.5" customHeight="1">
      <c r="B89" s="32"/>
      <c r="E89" s="309" t="str">
        <f>E13</f>
        <v>12 - Kolej - pokoje, učebny</v>
      </c>
      <c r="F89" s="315"/>
      <c r="G89" s="315"/>
      <c r="H89" s="315"/>
      <c r="L89" s="32"/>
    </row>
    <row r="90" spans="2:12" s="1" customFormat="1" ht="6.95" customHeight="1">
      <c r="B90" s="32"/>
      <c r="L90" s="32"/>
    </row>
    <row r="91" spans="2:12" s="1" customFormat="1" ht="12" customHeight="1">
      <c r="B91" s="32"/>
      <c r="C91" s="27" t="s">
        <v>21</v>
      </c>
      <c r="F91" s="25" t="str">
        <f>F16</f>
        <v xml:space="preserve"> </v>
      </c>
      <c r="I91" s="27" t="s">
        <v>23</v>
      </c>
      <c r="J91" s="49" t="str">
        <f>IF(J16="","",J16)</f>
        <v>9. 11. 2022</v>
      </c>
      <c r="L91" s="32"/>
    </row>
    <row r="92" spans="2:12" s="1" customFormat="1" ht="6.95" customHeight="1">
      <c r="B92" s="32"/>
      <c r="L92" s="32"/>
    </row>
    <row r="93" spans="2:12" s="1" customFormat="1" ht="15.2" customHeight="1">
      <c r="B93" s="32"/>
      <c r="C93" s="27" t="s">
        <v>25</v>
      </c>
      <c r="F93" s="25" t="str">
        <f>E19</f>
        <v xml:space="preserve"> </v>
      </c>
      <c r="I93" s="27" t="s">
        <v>30</v>
      </c>
      <c r="J93" s="30" t="str">
        <f>E25</f>
        <v xml:space="preserve"> </v>
      </c>
      <c r="L93" s="32"/>
    </row>
    <row r="94" spans="2:12" s="1" customFormat="1" ht="15.2" customHeight="1">
      <c r="B94" s="32"/>
      <c r="C94" s="27" t="s">
        <v>28</v>
      </c>
      <c r="F94" s="25" t="str">
        <f>IF(E22="","",E22)</f>
        <v>Vyplň údaj</v>
      </c>
      <c r="I94" s="27" t="s">
        <v>32</v>
      </c>
      <c r="J94" s="30" t="str">
        <f>E28</f>
        <v xml:space="preserve"> </v>
      </c>
      <c r="L94" s="32"/>
    </row>
    <row r="95" spans="2:12" s="1" customFormat="1" ht="10.35" customHeight="1">
      <c r="B95" s="32"/>
      <c r="L95" s="32"/>
    </row>
    <row r="96" spans="2:20" s="10" customFormat="1" ht="29.25" customHeight="1">
      <c r="B96" s="111"/>
      <c r="C96" s="112" t="s">
        <v>147</v>
      </c>
      <c r="D96" s="113" t="s">
        <v>54</v>
      </c>
      <c r="E96" s="113" t="s">
        <v>50</v>
      </c>
      <c r="F96" s="113" t="s">
        <v>51</v>
      </c>
      <c r="G96" s="113" t="s">
        <v>148</v>
      </c>
      <c r="H96" s="113" t="s">
        <v>149</v>
      </c>
      <c r="I96" s="113" t="s">
        <v>150</v>
      </c>
      <c r="J96" s="113" t="s">
        <v>140</v>
      </c>
      <c r="K96" s="114" t="s">
        <v>151</v>
      </c>
      <c r="L96" s="111"/>
      <c r="M96" s="56" t="s">
        <v>3</v>
      </c>
      <c r="N96" s="57" t="s">
        <v>39</v>
      </c>
      <c r="O96" s="57" t="s">
        <v>152</v>
      </c>
      <c r="P96" s="57" t="s">
        <v>153</v>
      </c>
      <c r="Q96" s="57" t="s">
        <v>154</v>
      </c>
      <c r="R96" s="57" t="s">
        <v>155</v>
      </c>
      <c r="S96" s="57" t="s">
        <v>156</v>
      </c>
      <c r="T96" s="58" t="s">
        <v>157</v>
      </c>
    </row>
    <row r="97" spans="2:63" s="1" customFormat="1" ht="22.9" customHeight="1">
      <c r="B97" s="32"/>
      <c r="C97" s="61" t="s">
        <v>158</v>
      </c>
      <c r="J97" s="115">
        <f>BK97</f>
        <v>0</v>
      </c>
      <c r="L97" s="32"/>
      <c r="M97" s="59"/>
      <c r="N97" s="50"/>
      <c r="O97" s="50"/>
      <c r="P97" s="116">
        <f>P98</f>
        <v>0</v>
      </c>
      <c r="Q97" s="50"/>
      <c r="R97" s="116">
        <f>R98</f>
        <v>0</v>
      </c>
      <c r="S97" s="50"/>
      <c r="T97" s="117">
        <f>T98</f>
        <v>0</v>
      </c>
      <c r="AT97" s="17" t="s">
        <v>68</v>
      </c>
      <c r="AU97" s="17" t="s">
        <v>141</v>
      </c>
      <c r="BK97" s="118">
        <f>BK98</f>
        <v>0</v>
      </c>
    </row>
    <row r="98" spans="2:63" s="11" customFormat="1" ht="25.9" customHeight="1">
      <c r="B98" s="119"/>
      <c r="D98" s="120" t="s">
        <v>68</v>
      </c>
      <c r="E98" s="121" t="s">
        <v>172</v>
      </c>
      <c r="F98" s="121" t="s">
        <v>173</v>
      </c>
      <c r="I98" s="122"/>
      <c r="J98" s="123">
        <f>BK98</f>
        <v>0</v>
      </c>
      <c r="L98" s="119"/>
      <c r="M98" s="124"/>
      <c r="P98" s="125">
        <f>P99+P104+P114+P119+P129</f>
        <v>0</v>
      </c>
      <c r="R98" s="125">
        <f>R99+R104+R114+R119+R129</f>
        <v>0</v>
      </c>
      <c r="T98" s="126">
        <f>T99+T104+T114+T119+T129</f>
        <v>0</v>
      </c>
      <c r="AR98" s="120" t="s">
        <v>77</v>
      </c>
      <c r="AT98" s="127" t="s">
        <v>68</v>
      </c>
      <c r="AU98" s="127" t="s">
        <v>69</v>
      </c>
      <c r="AY98" s="120" t="s">
        <v>161</v>
      </c>
      <c r="BK98" s="128">
        <f>BK99+BK104+BK114+BK119+BK129</f>
        <v>0</v>
      </c>
    </row>
    <row r="99" spans="2:63" s="11" customFormat="1" ht="22.9" customHeight="1">
      <c r="B99" s="119"/>
      <c r="D99" s="120" t="s">
        <v>68</v>
      </c>
      <c r="E99" s="129" t="s">
        <v>1274</v>
      </c>
      <c r="F99" s="129" t="s">
        <v>1275</v>
      </c>
      <c r="I99" s="122"/>
      <c r="J99" s="130">
        <f>BK99</f>
        <v>0</v>
      </c>
      <c r="L99" s="119"/>
      <c r="M99" s="124"/>
      <c r="P99" s="125">
        <f>SUM(P100:P103)</f>
        <v>0</v>
      </c>
      <c r="R99" s="125">
        <f>SUM(R100:R103)</f>
        <v>0</v>
      </c>
      <c r="T99" s="126">
        <f>SUM(T100:T103)</f>
        <v>0</v>
      </c>
      <c r="AR99" s="120" t="s">
        <v>77</v>
      </c>
      <c r="AT99" s="127" t="s">
        <v>68</v>
      </c>
      <c r="AU99" s="127" t="s">
        <v>15</v>
      </c>
      <c r="AY99" s="120" t="s">
        <v>161</v>
      </c>
      <c r="BK99" s="128">
        <f>SUM(BK100:BK103)</f>
        <v>0</v>
      </c>
    </row>
    <row r="100" spans="2:65" s="1" customFormat="1" ht="16.5" customHeight="1">
      <c r="B100" s="131"/>
      <c r="C100" s="132" t="s">
        <v>15</v>
      </c>
      <c r="D100" s="132" t="s">
        <v>164</v>
      </c>
      <c r="E100" s="133" t="s">
        <v>1276</v>
      </c>
      <c r="F100" s="134" t="s">
        <v>1277</v>
      </c>
      <c r="G100" s="135" t="s">
        <v>267</v>
      </c>
      <c r="H100" s="136">
        <v>320</v>
      </c>
      <c r="I100" s="137"/>
      <c r="J100" s="138">
        <f>ROUND(I100*H100,2)</f>
        <v>0</v>
      </c>
      <c r="K100" s="134" t="s">
        <v>3</v>
      </c>
      <c r="L100" s="32"/>
      <c r="M100" s="139" t="s">
        <v>3</v>
      </c>
      <c r="N100" s="140" t="s">
        <v>40</v>
      </c>
      <c r="P100" s="141">
        <f>O100*H100</f>
        <v>0</v>
      </c>
      <c r="Q100" s="141">
        <v>0</v>
      </c>
      <c r="R100" s="141">
        <f>Q100*H100</f>
        <v>0</v>
      </c>
      <c r="S100" s="141">
        <v>0</v>
      </c>
      <c r="T100" s="142">
        <f>S100*H100</f>
        <v>0</v>
      </c>
      <c r="AR100" s="143" t="s">
        <v>178</v>
      </c>
      <c r="AT100" s="143" t="s">
        <v>164</v>
      </c>
      <c r="AU100" s="143" t="s">
        <v>77</v>
      </c>
      <c r="AY100" s="17" t="s">
        <v>161</v>
      </c>
      <c r="BE100" s="144">
        <f>IF(N100="základní",J100,0)</f>
        <v>0</v>
      </c>
      <c r="BF100" s="144">
        <f>IF(N100="snížená",J100,0)</f>
        <v>0</v>
      </c>
      <c r="BG100" s="144">
        <f>IF(N100="zákl. přenesená",J100,0)</f>
        <v>0</v>
      </c>
      <c r="BH100" s="144">
        <f>IF(N100="sníž. přenesená",J100,0)</f>
        <v>0</v>
      </c>
      <c r="BI100" s="144">
        <f>IF(N100="nulová",J100,0)</f>
        <v>0</v>
      </c>
      <c r="BJ100" s="17" t="s">
        <v>15</v>
      </c>
      <c r="BK100" s="144">
        <f>ROUND(I100*H100,2)</f>
        <v>0</v>
      </c>
      <c r="BL100" s="17" t="s">
        <v>178</v>
      </c>
      <c r="BM100" s="143" t="s">
        <v>1278</v>
      </c>
    </row>
    <row r="101" spans="2:65" s="1" customFormat="1" ht="16.5" customHeight="1">
      <c r="B101" s="131"/>
      <c r="C101" s="132" t="s">
        <v>77</v>
      </c>
      <c r="D101" s="132" t="s">
        <v>164</v>
      </c>
      <c r="E101" s="133" t="s">
        <v>1279</v>
      </c>
      <c r="F101" s="134" t="s">
        <v>1280</v>
      </c>
      <c r="G101" s="135" t="s">
        <v>1281</v>
      </c>
      <c r="H101" s="136">
        <v>830</v>
      </c>
      <c r="I101" s="137"/>
      <c r="J101" s="138">
        <f>ROUND(I101*H101,2)</f>
        <v>0</v>
      </c>
      <c r="K101" s="134" t="s">
        <v>3</v>
      </c>
      <c r="L101" s="32"/>
      <c r="M101" s="139" t="s">
        <v>3</v>
      </c>
      <c r="N101" s="140" t="s">
        <v>40</v>
      </c>
      <c r="P101" s="141">
        <f>O101*H101</f>
        <v>0</v>
      </c>
      <c r="Q101" s="141">
        <v>0</v>
      </c>
      <c r="R101" s="141">
        <f>Q101*H101</f>
        <v>0</v>
      </c>
      <c r="S101" s="141">
        <v>0</v>
      </c>
      <c r="T101" s="142">
        <f>S101*H101</f>
        <v>0</v>
      </c>
      <c r="AR101" s="143" t="s">
        <v>178</v>
      </c>
      <c r="AT101" s="143" t="s">
        <v>164</v>
      </c>
      <c r="AU101" s="143" t="s">
        <v>77</v>
      </c>
      <c r="AY101" s="17" t="s">
        <v>161</v>
      </c>
      <c r="BE101" s="144">
        <f>IF(N101="základní",J101,0)</f>
        <v>0</v>
      </c>
      <c r="BF101" s="144">
        <f>IF(N101="snížená",J101,0)</f>
        <v>0</v>
      </c>
      <c r="BG101" s="144">
        <f>IF(N101="zákl. přenesená",J101,0)</f>
        <v>0</v>
      </c>
      <c r="BH101" s="144">
        <f>IF(N101="sníž. přenesená",J101,0)</f>
        <v>0</v>
      </c>
      <c r="BI101" s="144">
        <f>IF(N101="nulová",J101,0)</f>
        <v>0</v>
      </c>
      <c r="BJ101" s="17" t="s">
        <v>15</v>
      </c>
      <c r="BK101" s="144">
        <f>ROUND(I101*H101,2)</f>
        <v>0</v>
      </c>
      <c r="BL101" s="17" t="s">
        <v>178</v>
      </c>
      <c r="BM101" s="143" t="s">
        <v>1282</v>
      </c>
    </row>
    <row r="102" spans="2:65" s="1" customFormat="1" ht="16.5" customHeight="1">
      <c r="B102" s="131"/>
      <c r="C102" s="132" t="s">
        <v>83</v>
      </c>
      <c r="D102" s="132" t="s">
        <v>164</v>
      </c>
      <c r="E102" s="133" t="s">
        <v>1283</v>
      </c>
      <c r="F102" s="134" t="s">
        <v>1284</v>
      </c>
      <c r="G102" s="135" t="s">
        <v>1281</v>
      </c>
      <c r="H102" s="136">
        <v>100</v>
      </c>
      <c r="I102" s="137"/>
      <c r="J102" s="138">
        <f>ROUND(I102*H102,2)</f>
        <v>0</v>
      </c>
      <c r="K102" s="134" t="s">
        <v>3</v>
      </c>
      <c r="L102" s="32"/>
      <c r="M102" s="139" t="s">
        <v>3</v>
      </c>
      <c r="N102" s="140" t="s">
        <v>40</v>
      </c>
      <c r="P102" s="141">
        <f>O102*H102</f>
        <v>0</v>
      </c>
      <c r="Q102" s="141">
        <v>0</v>
      </c>
      <c r="R102" s="141">
        <f>Q102*H102</f>
        <v>0</v>
      </c>
      <c r="S102" s="141">
        <v>0</v>
      </c>
      <c r="T102" s="142">
        <f>S102*H102</f>
        <v>0</v>
      </c>
      <c r="AR102" s="143" t="s">
        <v>178</v>
      </c>
      <c r="AT102" s="143" t="s">
        <v>164</v>
      </c>
      <c r="AU102" s="143" t="s">
        <v>77</v>
      </c>
      <c r="AY102" s="17" t="s">
        <v>161</v>
      </c>
      <c r="BE102" s="144">
        <f>IF(N102="základní",J102,0)</f>
        <v>0</v>
      </c>
      <c r="BF102" s="144">
        <f>IF(N102="snížená",J102,0)</f>
        <v>0</v>
      </c>
      <c r="BG102" s="144">
        <f>IF(N102="zákl. přenesená",J102,0)</f>
        <v>0</v>
      </c>
      <c r="BH102" s="144">
        <f>IF(N102="sníž. přenesená",J102,0)</f>
        <v>0</v>
      </c>
      <c r="BI102" s="144">
        <f>IF(N102="nulová",J102,0)</f>
        <v>0</v>
      </c>
      <c r="BJ102" s="17" t="s">
        <v>15</v>
      </c>
      <c r="BK102" s="144">
        <f>ROUND(I102*H102,2)</f>
        <v>0</v>
      </c>
      <c r="BL102" s="17" t="s">
        <v>178</v>
      </c>
      <c r="BM102" s="143" t="s">
        <v>1285</v>
      </c>
    </row>
    <row r="103" spans="2:65" s="1" customFormat="1" ht="16.5" customHeight="1">
      <c r="B103" s="131"/>
      <c r="C103" s="132" t="s">
        <v>89</v>
      </c>
      <c r="D103" s="132" t="s">
        <v>164</v>
      </c>
      <c r="E103" s="133" t="s">
        <v>1286</v>
      </c>
      <c r="F103" s="134" t="s">
        <v>1287</v>
      </c>
      <c r="G103" s="135" t="s">
        <v>1288</v>
      </c>
      <c r="H103" s="136">
        <v>1</v>
      </c>
      <c r="I103" s="137"/>
      <c r="J103" s="138">
        <f>ROUND(I103*H103,2)</f>
        <v>0</v>
      </c>
      <c r="K103" s="134" t="s">
        <v>3</v>
      </c>
      <c r="L103" s="32"/>
      <c r="M103" s="139" t="s">
        <v>3</v>
      </c>
      <c r="N103" s="140" t="s">
        <v>40</v>
      </c>
      <c r="P103" s="141">
        <f>O103*H103</f>
        <v>0</v>
      </c>
      <c r="Q103" s="141">
        <v>0</v>
      </c>
      <c r="R103" s="141">
        <f>Q103*H103</f>
        <v>0</v>
      </c>
      <c r="S103" s="141">
        <v>0</v>
      </c>
      <c r="T103" s="142">
        <f>S103*H103</f>
        <v>0</v>
      </c>
      <c r="AR103" s="143" t="s">
        <v>178</v>
      </c>
      <c r="AT103" s="143" t="s">
        <v>164</v>
      </c>
      <c r="AU103" s="143" t="s">
        <v>77</v>
      </c>
      <c r="AY103" s="17" t="s">
        <v>161</v>
      </c>
      <c r="BE103" s="144">
        <f>IF(N103="základní",J103,0)</f>
        <v>0</v>
      </c>
      <c r="BF103" s="144">
        <f>IF(N103="snížená",J103,0)</f>
        <v>0</v>
      </c>
      <c r="BG103" s="144">
        <f>IF(N103="zákl. přenesená",J103,0)</f>
        <v>0</v>
      </c>
      <c r="BH103" s="144">
        <f>IF(N103="sníž. přenesená",J103,0)</f>
        <v>0</v>
      </c>
      <c r="BI103" s="144">
        <f>IF(N103="nulová",J103,0)</f>
        <v>0</v>
      </c>
      <c r="BJ103" s="17" t="s">
        <v>15</v>
      </c>
      <c r="BK103" s="144">
        <f>ROUND(I103*H103,2)</f>
        <v>0</v>
      </c>
      <c r="BL103" s="17" t="s">
        <v>178</v>
      </c>
      <c r="BM103" s="143" t="s">
        <v>1289</v>
      </c>
    </row>
    <row r="104" spans="2:63" s="11" customFormat="1" ht="22.9" customHeight="1">
      <c r="B104" s="119"/>
      <c r="D104" s="120" t="s">
        <v>68</v>
      </c>
      <c r="E104" s="129" t="s">
        <v>1290</v>
      </c>
      <c r="F104" s="129" t="s">
        <v>1291</v>
      </c>
      <c r="I104" s="122"/>
      <c r="J104" s="130">
        <f>BK104</f>
        <v>0</v>
      </c>
      <c r="L104" s="119"/>
      <c r="M104" s="124"/>
      <c r="P104" s="125">
        <f>SUM(P105:P113)</f>
        <v>0</v>
      </c>
      <c r="R104" s="125">
        <f>SUM(R105:R113)</f>
        <v>0</v>
      </c>
      <c r="T104" s="126">
        <f>SUM(T105:T113)</f>
        <v>0</v>
      </c>
      <c r="AR104" s="120" t="s">
        <v>77</v>
      </c>
      <c r="AT104" s="127" t="s">
        <v>68</v>
      </c>
      <c r="AU104" s="127" t="s">
        <v>15</v>
      </c>
      <c r="AY104" s="120" t="s">
        <v>161</v>
      </c>
      <c r="BK104" s="128">
        <f>SUM(BK105:BK113)</f>
        <v>0</v>
      </c>
    </row>
    <row r="105" spans="2:65" s="1" customFormat="1" ht="16.5" customHeight="1">
      <c r="B105" s="131"/>
      <c r="C105" s="132" t="s">
        <v>92</v>
      </c>
      <c r="D105" s="132" t="s">
        <v>164</v>
      </c>
      <c r="E105" s="133" t="s">
        <v>1292</v>
      </c>
      <c r="F105" s="134" t="s">
        <v>1293</v>
      </c>
      <c r="G105" s="135" t="s">
        <v>267</v>
      </c>
      <c r="H105" s="136">
        <v>2450</v>
      </c>
      <c r="I105" s="137"/>
      <c r="J105" s="138">
        <f aca="true" t="shared" si="0" ref="J105:J113">ROUND(I105*H105,2)</f>
        <v>0</v>
      </c>
      <c r="K105" s="134" t="s">
        <v>3</v>
      </c>
      <c r="L105" s="32"/>
      <c r="M105" s="139" t="s">
        <v>3</v>
      </c>
      <c r="N105" s="140" t="s">
        <v>40</v>
      </c>
      <c r="P105" s="141">
        <f aca="true" t="shared" si="1" ref="P105:P113">O105*H105</f>
        <v>0</v>
      </c>
      <c r="Q105" s="141">
        <v>0</v>
      </c>
      <c r="R105" s="141">
        <f aca="true" t="shared" si="2" ref="R105:R113">Q105*H105</f>
        <v>0</v>
      </c>
      <c r="S105" s="141">
        <v>0</v>
      </c>
      <c r="T105" s="142">
        <f aca="true" t="shared" si="3" ref="T105:T113">S105*H105</f>
        <v>0</v>
      </c>
      <c r="AR105" s="143" t="s">
        <v>178</v>
      </c>
      <c r="AT105" s="143" t="s">
        <v>164</v>
      </c>
      <c r="AU105" s="143" t="s">
        <v>77</v>
      </c>
      <c r="AY105" s="17" t="s">
        <v>161</v>
      </c>
      <c r="BE105" s="144">
        <f aca="true" t="shared" si="4" ref="BE105:BE113">IF(N105="základní",J105,0)</f>
        <v>0</v>
      </c>
      <c r="BF105" s="144">
        <f aca="true" t="shared" si="5" ref="BF105:BF113">IF(N105="snížená",J105,0)</f>
        <v>0</v>
      </c>
      <c r="BG105" s="144">
        <f aca="true" t="shared" si="6" ref="BG105:BG113">IF(N105="zákl. přenesená",J105,0)</f>
        <v>0</v>
      </c>
      <c r="BH105" s="144">
        <f aca="true" t="shared" si="7" ref="BH105:BH113">IF(N105="sníž. přenesená",J105,0)</f>
        <v>0</v>
      </c>
      <c r="BI105" s="144">
        <f aca="true" t="shared" si="8" ref="BI105:BI113">IF(N105="nulová",J105,0)</f>
        <v>0</v>
      </c>
      <c r="BJ105" s="17" t="s">
        <v>15</v>
      </c>
      <c r="BK105" s="144">
        <f aca="true" t="shared" si="9" ref="BK105:BK113">ROUND(I105*H105,2)</f>
        <v>0</v>
      </c>
      <c r="BL105" s="17" t="s">
        <v>178</v>
      </c>
      <c r="BM105" s="143" t="s">
        <v>1294</v>
      </c>
    </row>
    <row r="106" spans="2:65" s="1" customFormat="1" ht="16.5" customHeight="1">
      <c r="B106" s="131"/>
      <c r="C106" s="132" t="s">
        <v>95</v>
      </c>
      <c r="D106" s="132" t="s">
        <v>164</v>
      </c>
      <c r="E106" s="133" t="s">
        <v>1295</v>
      </c>
      <c r="F106" s="134" t="s">
        <v>1296</v>
      </c>
      <c r="G106" s="135" t="s">
        <v>267</v>
      </c>
      <c r="H106" s="136">
        <v>3300</v>
      </c>
      <c r="I106" s="137"/>
      <c r="J106" s="138">
        <f t="shared" si="0"/>
        <v>0</v>
      </c>
      <c r="K106" s="134" t="s">
        <v>3</v>
      </c>
      <c r="L106" s="32"/>
      <c r="M106" s="139" t="s">
        <v>3</v>
      </c>
      <c r="N106" s="140" t="s">
        <v>40</v>
      </c>
      <c r="P106" s="141">
        <f t="shared" si="1"/>
        <v>0</v>
      </c>
      <c r="Q106" s="141">
        <v>0</v>
      </c>
      <c r="R106" s="141">
        <f t="shared" si="2"/>
        <v>0</v>
      </c>
      <c r="S106" s="141">
        <v>0</v>
      </c>
      <c r="T106" s="142">
        <f t="shared" si="3"/>
        <v>0</v>
      </c>
      <c r="AR106" s="143" t="s">
        <v>178</v>
      </c>
      <c r="AT106" s="143" t="s">
        <v>164</v>
      </c>
      <c r="AU106" s="143" t="s">
        <v>77</v>
      </c>
      <c r="AY106" s="17" t="s">
        <v>161</v>
      </c>
      <c r="BE106" s="144">
        <f t="shared" si="4"/>
        <v>0</v>
      </c>
      <c r="BF106" s="144">
        <f t="shared" si="5"/>
        <v>0</v>
      </c>
      <c r="BG106" s="144">
        <f t="shared" si="6"/>
        <v>0</v>
      </c>
      <c r="BH106" s="144">
        <f t="shared" si="7"/>
        <v>0</v>
      </c>
      <c r="BI106" s="144">
        <f t="shared" si="8"/>
        <v>0</v>
      </c>
      <c r="BJ106" s="17" t="s">
        <v>15</v>
      </c>
      <c r="BK106" s="144">
        <f t="shared" si="9"/>
        <v>0</v>
      </c>
      <c r="BL106" s="17" t="s">
        <v>178</v>
      </c>
      <c r="BM106" s="143" t="s">
        <v>1297</v>
      </c>
    </row>
    <row r="107" spans="2:65" s="1" customFormat="1" ht="24.2" customHeight="1">
      <c r="B107" s="131"/>
      <c r="C107" s="132" t="s">
        <v>110</v>
      </c>
      <c r="D107" s="132" t="s">
        <v>164</v>
      </c>
      <c r="E107" s="133" t="s">
        <v>1298</v>
      </c>
      <c r="F107" s="134" t="s">
        <v>1299</v>
      </c>
      <c r="G107" s="135" t="s">
        <v>1281</v>
      </c>
      <c r="H107" s="136">
        <v>150</v>
      </c>
      <c r="I107" s="137"/>
      <c r="J107" s="138">
        <f t="shared" si="0"/>
        <v>0</v>
      </c>
      <c r="K107" s="134" t="s">
        <v>3</v>
      </c>
      <c r="L107" s="32"/>
      <c r="M107" s="139" t="s">
        <v>3</v>
      </c>
      <c r="N107" s="140" t="s">
        <v>40</v>
      </c>
      <c r="P107" s="141">
        <f t="shared" si="1"/>
        <v>0</v>
      </c>
      <c r="Q107" s="141">
        <v>0</v>
      </c>
      <c r="R107" s="141">
        <f t="shared" si="2"/>
        <v>0</v>
      </c>
      <c r="S107" s="141">
        <v>0</v>
      </c>
      <c r="T107" s="142">
        <f t="shared" si="3"/>
        <v>0</v>
      </c>
      <c r="AR107" s="143" t="s">
        <v>178</v>
      </c>
      <c r="AT107" s="143" t="s">
        <v>164</v>
      </c>
      <c r="AU107" s="143" t="s">
        <v>77</v>
      </c>
      <c r="AY107" s="17" t="s">
        <v>161</v>
      </c>
      <c r="BE107" s="144">
        <f t="shared" si="4"/>
        <v>0</v>
      </c>
      <c r="BF107" s="144">
        <f t="shared" si="5"/>
        <v>0</v>
      </c>
      <c r="BG107" s="144">
        <f t="shared" si="6"/>
        <v>0</v>
      </c>
      <c r="BH107" s="144">
        <f t="shared" si="7"/>
        <v>0</v>
      </c>
      <c r="BI107" s="144">
        <f t="shared" si="8"/>
        <v>0</v>
      </c>
      <c r="BJ107" s="17" t="s">
        <v>15</v>
      </c>
      <c r="BK107" s="144">
        <f t="shared" si="9"/>
        <v>0</v>
      </c>
      <c r="BL107" s="17" t="s">
        <v>178</v>
      </c>
      <c r="BM107" s="143" t="s">
        <v>1300</v>
      </c>
    </row>
    <row r="108" spans="2:65" s="1" customFormat="1" ht="24.2" customHeight="1">
      <c r="B108" s="131"/>
      <c r="C108" s="132" t="s">
        <v>243</v>
      </c>
      <c r="D108" s="132" t="s">
        <v>164</v>
      </c>
      <c r="E108" s="133" t="s">
        <v>1301</v>
      </c>
      <c r="F108" s="134" t="s">
        <v>1302</v>
      </c>
      <c r="G108" s="135" t="s">
        <v>1281</v>
      </c>
      <c r="H108" s="136">
        <v>80</v>
      </c>
      <c r="I108" s="137"/>
      <c r="J108" s="138">
        <f t="shared" si="0"/>
        <v>0</v>
      </c>
      <c r="K108" s="134" t="s">
        <v>3</v>
      </c>
      <c r="L108" s="32"/>
      <c r="M108" s="139" t="s">
        <v>3</v>
      </c>
      <c r="N108" s="140" t="s">
        <v>40</v>
      </c>
      <c r="P108" s="141">
        <f t="shared" si="1"/>
        <v>0</v>
      </c>
      <c r="Q108" s="141">
        <v>0</v>
      </c>
      <c r="R108" s="141">
        <f t="shared" si="2"/>
        <v>0</v>
      </c>
      <c r="S108" s="141">
        <v>0</v>
      </c>
      <c r="T108" s="142">
        <f t="shared" si="3"/>
        <v>0</v>
      </c>
      <c r="AR108" s="143" t="s">
        <v>178</v>
      </c>
      <c r="AT108" s="143" t="s">
        <v>164</v>
      </c>
      <c r="AU108" s="143" t="s">
        <v>77</v>
      </c>
      <c r="AY108" s="17" t="s">
        <v>161</v>
      </c>
      <c r="BE108" s="144">
        <f t="shared" si="4"/>
        <v>0</v>
      </c>
      <c r="BF108" s="144">
        <f t="shared" si="5"/>
        <v>0</v>
      </c>
      <c r="BG108" s="144">
        <f t="shared" si="6"/>
        <v>0</v>
      </c>
      <c r="BH108" s="144">
        <f t="shared" si="7"/>
        <v>0</v>
      </c>
      <c r="BI108" s="144">
        <f t="shared" si="8"/>
        <v>0</v>
      </c>
      <c r="BJ108" s="17" t="s">
        <v>15</v>
      </c>
      <c r="BK108" s="144">
        <f t="shared" si="9"/>
        <v>0</v>
      </c>
      <c r="BL108" s="17" t="s">
        <v>178</v>
      </c>
      <c r="BM108" s="143" t="s">
        <v>1303</v>
      </c>
    </row>
    <row r="109" spans="2:65" s="1" customFormat="1" ht="24.2" customHeight="1">
      <c r="B109" s="131"/>
      <c r="C109" s="132" t="s">
        <v>162</v>
      </c>
      <c r="D109" s="132" t="s">
        <v>164</v>
      </c>
      <c r="E109" s="133" t="s">
        <v>1304</v>
      </c>
      <c r="F109" s="134" t="s">
        <v>1305</v>
      </c>
      <c r="G109" s="135" t="s">
        <v>1281</v>
      </c>
      <c r="H109" s="136">
        <v>600</v>
      </c>
      <c r="I109" s="137"/>
      <c r="J109" s="138">
        <f t="shared" si="0"/>
        <v>0</v>
      </c>
      <c r="K109" s="134" t="s">
        <v>3</v>
      </c>
      <c r="L109" s="32"/>
      <c r="M109" s="139" t="s">
        <v>3</v>
      </c>
      <c r="N109" s="140" t="s">
        <v>40</v>
      </c>
      <c r="P109" s="141">
        <f t="shared" si="1"/>
        <v>0</v>
      </c>
      <c r="Q109" s="141">
        <v>0</v>
      </c>
      <c r="R109" s="141">
        <f t="shared" si="2"/>
        <v>0</v>
      </c>
      <c r="S109" s="141">
        <v>0</v>
      </c>
      <c r="T109" s="142">
        <f t="shared" si="3"/>
        <v>0</v>
      </c>
      <c r="AR109" s="143" t="s">
        <v>178</v>
      </c>
      <c r="AT109" s="143" t="s">
        <v>164</v>
      </c>
      <c r="AU109" s="143" t="s">
        <v>77</v>
      </c>
      <c r="AY109" s="17" t="s">
        <v>161</v>
      </c>
      <c r="BE109" s="144">
        <f t="shared" si="4"/>
        <v>0</v>
      </c>
      <c r="BF109" s="144">
        <f t="shared" si="5"/>
        <v>0</v>
      </c>
      <c r="BG109" s="144">
        <f t="shared" si="6"/>
        <v>0</v>
      </c>
      <c r="BH109" s="144">
        <f t="shared" si="7"/>
        <v>0</v>
      </c>
      <c r="BI109" s="144">
        <f t="shared" si="8"/>
        <v>0</v>
      </c>
      <c r="BJ109" s="17" t="s">
        <v>15</v>
      </c>
      <c r="BK109" s="144">
        <f t="shared" si="9"/>
        <v>0</v>
      </c>
      <c r="BL109" s="17" t="s">
        <v>178</v>
      </c>
      <c r="BM109" s="143" t="s">
        <v>1306</v>
      </c>
    </row>
    <row r="110" spans="2:65" s="1" customFormat="1" ht="16.5" customHeight="1">
      <c r="B110" s="131"/>
      <c r="C110" s="132" t="s">
        <v>257</v>
      </c>
      <c r="D110" s="132" t="s">
        <v>164</v>
      </c>
      <c r="E110" s="133" t="s">
        <v>1307</v>
      </c>
      <c r="F110" s="134" t="s">
        <v>1308</v>
      </c>
      <c r="G110" s="135" t="s">
        <v>1281</v>
      </c>
      <c r="H110" s="136">
        <v>170</v>
      </c>
      <c r="I110" s="137"/>
      <c r="J110" s="138">
        <f t="shared" si="0"/>
        <v>0</v>
      </c>
      <c r="K110" s="134" t="s">
        <v>3</v>
      </c>
      <c r="L110" s="32"/>
      <c r="M110" s="139" t="s">
        <v>3</v>
      </c>
      <c r="N110" s="140" t="s">
        <v>40</v>
      </c>
      <c r="P110" s="141">
        <f t="shared" si="1"/>
        <v>0</v>
      </c>
      <c r="Q110" s="141">
        <v>0</v>
      </c>
      <c r="R110" s="141">
        <f t="shared" si="2"/>
        <v>0</v>
      </c>
      <c r="S110" s="141">
        <v>0</v>
      </c>
      <c r="T110" s="142">
        <f t="shared" si="3"/>
        <v>0</v>
      </c>
      <c r="AR110" s="143" t="s">
        <v>178</v>
      </c>
      <c r="AT110" s="143" t="s">
        <v>164</v>
      </c>
      <c r="AU110" s="143" t="s">
        <v>77</v>
      </c>
      <c r="AY110" s="17" t="s">
        <v>161</v>
      </c>
      <c r="BE110" s="144">
        <f t="shared" si="4"/>
        <v>0</v>
      </c>
      <c r="BF110" s="144">
        <f t="shared" si="5"/>
        <v>0</v>
      </c>
      <c r="BG110" s="144">
        <f t="shared" si="6"/>
        <v>0</v>
      </c>
      <c r="BH110" s="144">
        <f t="shared" si="7"/>
        <v>0</v>
      </c>
      <c r="BI110" s="144">
        <f t="shared" si="8"/>
        <v>0</v>
      </c>
      <c r="BJ110" s="17" t="s">
        <v>15</v>
      </c>
      <c r="BK110" s="144">
        <f t="shared" si="9"/>
        <v>0</v>
      </c>
      <c r="BL110" s="17" t="s">
        <v>178</v>
      </c>
      <c r="BM110" s="143" t="s">
        <v>1309</v>
      </c>
    </row>
    <row r="111" spans="2:65" s="1" customFormat="1" ht="21.75" customHeight="1">
      <c r="B111" s="131"/>
      <c r="C111" s="132" t="s">
        <v>73</v>
      </c>
      <c r="D111" s="132" t="s">
        <v>164</v>
      </c>
      <c r="E111" s="133" t="s">
        <v>1310</v>
      </c>
      <c r="F111" s="134" t="s">
        <v>1311</v>
      </c>
      <c r="G111" s="135" t="s">
        <v>1281</v>
      </c>
      <c r="H111" s="136">
        <v>79</v>
      </c>
      <c r="I111" s="137"/>
      <c r="J111" s="138">
        <f t="shared" si="0"/>
        <v>0</v>
      </c>
      <c r="K111" s="134" t="s">
        <v>3</v>
      </c>
      <c r="L111" s="32"/>
      <c r="M111" s="139" t="s">
        <v>3</v>
      </c>
      <c r="N111" s="140" t="s">
        <v>40</v>
      </c>
      <c r="P111" s="141">
        <f t="shared" si="1"/>
        <v>0</v>
      </c>
      <c r="Q111" s="141">
        <v>0</v>
      </c>
      <c r="R111" s="141">
        <f t="shared" si="2"/>
        <v>0</v>
      </c>
      <c r="S111" s="141">
        <v>0</v>
      </c>
      <c r="T111" s="142">
        <f t="shared" si="3"/>
        <v>0</v>
      </c>
      <c r="AR111" s="143" t="s">
        <v>178</v>
      </c>
      <c r="AT111" s="143" t="s">
        <v>164</v>
      </c>
      <c r="AU111" s="143" t="s">
        <v>77</v>
      </c>
      <c r="AY111" s="17" t="s">
        <v>161</v>
      </c>
      <c r="BE111" s="144">
        <f t="shared" si="4"/>
        <v>0</v>
      </c>
      <c r="BF111" s="144">
        <f t="shared" si="5"/>
        <v>0</v>
      </c>
      <c r="BG111" s="144">
        <f t="shared" si="6"/>
        <v>0</v>
      </c>
      <c r="BH111" s="144">
        <f t="shared" si="7"/>
        <v>0</v>
      </c>
      <c r="BI111" s="144">
        <f t="shared" si="8"/>
        <v>0</v>
      </c>
      <c r="BJ111" s="17" t="s">
        <v>15</v>
      </c>
      <c r="BK111" s="144">
        <f t="shared" si="9"/>
        <v>0</v>
      </c>
      <c r="BL111" s="17" t="s">
        <v>178</v>
      </c>
      <c r="BM111" s="143" t="s">
        <v>1312</v>
      </c>
    </row>
    <row r="112" spans="2:65" s="1" customFormat="1" ht="24.2" customHeight="1">
      <c r="B112" s="131"/>
      <c r="C112" s="132" t="s">
        <v>117</v>
      </c>
      <c r="D112" s="132" t="s">
        <v>164</v>
      </c>
      <c r="E112" s="133" t="s">
        <v>1313</v>
      </c>
      <c r="F112" s="134" t="s">
        <v>1314</v>
      </c>
      <c r="G112" s="135" t="s">
        <v>1281</v>
      </c>
      <c r="H112" s="136">
        <v>450</v>
      </c>
      <c r="I112" s="137"/>
      <c r="J112" s="138">
        <f t="shared" si="0"/>
        <v>0</v>
      </c>
      <c r="K112" s="134" t="s">
        <v>3</v>
      </c>
      <c r="L112" s="32"/>
      <c r="M112" s="139" t="s">
        <v>3</v>
      </c>
      <c r="N112" s="140" t="s">
        <v>40</v>
      </c>
      <c r="P112" s="141">
        <f t="shared" si="1"/>
        <v>0</v>
      </c>
      <c r="Q112" s="141">
        <v>0</v>
      </c>
      <c r="R112" s="141">
        <f t="shared" si="2"/>
        <v>0</v>
      </c>
      <c r="S112" s="141">
        <v>0</v>
      </c>
      <c r="T112" s="142">
        <f t="shared" si="3"/>
        <v>0</v>
      </c>
      <c r="AR112" s="143" t="s">
        <v>178</v>
      </c>
      <c r="AT112" s="143" t="s">
        <v>164</v>
      </c>
      <c r="AU112" s="143" t="s">
        <v>77</v>
      </c>
      <c r="AY112" s="17" t="s">
        <v>161</v>
      </c>
      <c r="BE112" s="144">
        <f t="shared" si="4"/>
        <v>0</v>
      </c>
      <c r="BF112" s="144">
        <f t="shared" si="5"/>
        <v>0</v>
      </c>
      <c r="BG112" s="144">
        <f t="shared" si="6"/>
        <v>0</v>
      </c>
      <c r="BH112" s="144">
        <f t="shared" si="7"/>
        <v>0</v>
      </c>
      <c r="BI112" s="144">
        <f t="shared" si="8"/>
        <v>0</v>
      </c>
      <c r="BJ112" s="17" t="s">
        <v>15</v>
      </c>
      <c r="BK112" s="144">
        <f t="shared" si="9"/>
        <v>0</v>
      </c>
      <c r="BL112" s="17" t="s">
        <v>178</v>
      </c>
      <c r="BM112" s="143" t="s">
        <v>1315</v>
      </c>
    </row>
    <row r="113" spans="2:65" s="1" customFormat="1" ht="21.75" customHeight="1">
      <c r="B113" s="131"/>
      <c r="C113" s="132" t="s">
        <v>318</v>
      </c>
      <c r="D113" s="132" t="s">
        <v>164</v>
      </c>
      <c r="E113" s="133" t="s">
        <v>1316</v>
      </c>
      <c r="F113" s="134" t="s">
        <v>1317</v>
      </c>
      <c r="G113" s="135" t="s">
        <v>1281</v>
      </c>
      <c r="H113" s="136">
        <v>553</v>
      </c>
      <c r="I113" s="137"/>
      <c r="J113" s="138">
        <f t="shared" si="0"/>
        <v>0</v>
      </c>
      <c r="K113" s="134" t="s">
        <v>3</v>
      </c>
      <c r="L113" s="32"/>
      <c r="M113" s="139" t="s">
        <v>3</v>
      </c>
      <c r="N113" s="140" t="s">
        <v>40</v>
      </c>
      <c r="P113" s="141">
        <f t="shared" si="1"/>
        <v>0</v>
      </c>
      <c r="Q113" s="141">
        <v>0</v>
      </c>
      <c r="R113" s="141">
        <f t="shared" si="2"/>
        <v>0</v>
      </c>
      <c r="S113" s="141">
        <v>0</v>
      </c>
      <c r="T113" s="142">
        <f t="shared" si="3"/>
        <v>0</v>
      </c>
      <c r="AR113" s="143" t="s">
        <v>178</v>
      </c>
      <c r="AT113" s="143" t="s">
        <v>164</v>
      </c>
      <c r="AU113" s="143" t="s">
        <v>77</v>
      </c>
      <c r="AY113" s="17" t="s">
        <v>161</v>
      </c>
      <c r="BE113" s="144">
        <f t="shared" si="4"/>
        <v>0</v>
      </c>
      <c r="BF113" s="144">
        <f t="shared" si="5"/>
        <v>0</v>
      </c>
      <c r="BG113" s="144">
        <f t="shared" si="6"/>
        <v>0</v>
      </c>
      <c r="BH113" s="144">
        <f t="shared" si="7"/>
        <v>0</v>
      </c>
      <c r="BI113" s="144">
        <f t="shared" si="8"/>
        <v>0</v>
      </c>
      <c r="BJ113" s="17" t="s">
        <v>15</v>
      </c>
      <c r="BK113" s="144">
        <f t="shared" si="9"/>
        <v>0</v>
      </c>
      <c r="BL113" s="17" t="s">
        <v>178</v>
      </c>
      <c r="BM113" s="143" t="s">
        <v>1318</v>
      </c>
    </row>
    <row r="114" spans="2:63" s="11" customFormat="1" ht="22.9" customHeight="1">
      <c r="B114" s="119"/>
      <c r="D114" s="120" t="s">
        <v>68</v>
      </c>
      <c r="E114" s="129" t="s">
        <v>1319</v>
      </c>
      <c r="F114" s="129" t="s">
        <v>1320</v>
      </c>
      <c r="I114" s="122"/>
      <c r="J114" s="130">
        <f>BK114</f>
        <v>0</v>
      </c>
      <c r="L114" s="119"/>
      <c r="M114" s="124"/>
      <c r="P114" s="125">
        <f>SUM(P115:P118)</f>
        <v>0</v>
      </c>
      <c r="R114" s="125">
        <f>SUM(R115:R118)</f>
        <v>0</v>
      </c>
      <c r="T114" s="126">
        <f>SUM(T115:T118)</f>
        <v>0</v>
      </c>
      <c r="AR114" s="120" t="s">
        <v>77</v>
      </c>
      <c r="AT114" s="127" t="s">
        <v>68</v>
      </c>
      <c r="AU114" s="127" t="s">
        <v>15</v>
      </c>
      <c r="AY114" s="120" t="s">
        <v>161</v>
      </c>
      <c r="BK114" s="128">
        <f>SUM(BK115:BK118)</f>
        <v>0</v>
      </c>
    </row>
    <row r="115" spans="2:65" s="1" customFormat="1" ht="16.5" customHeight="1">
      <c r="B115" s="131"/>
      <c r="C115" s="132" t="s">
        <v>326</v>
      </c>
      <c r="D115" s="132" t="s">
        <v>164</v>
      </c>
      <c r="E115" s="133" t="s">
        <v>1321</v>
      </c>
      <c r="F115" s="134" t="s">
        <v>1322</v>
      </c>
      <c r="G115" s="135" t="s">
        <v>1323</v>
      </c>
      <c r="H115" s="136">
        <v>1</v>
      </c>
      <c r="I115" s="137"/>
      <c r="J115" s="138">
        <f>ROUND(I115*H115,2)</f>
        <v>0</v>
      </c>
      <c r="K115" s="134" t="s">
        <v>3</v>
      </c>
      <c r="L115" s="32"/>
      <c r="M115" s="139" t="s">
        <v>3</v>
      </c>
      <c r="N115" s="140" t="s">
        <v>40</v>
      </c>
      <c r="P115" s="141">
        <f>O115*H115</f>
        <v>0</v>
      </c>
      <c r="Q115" s="141">
        <v>0</v>
      </c>
      <c r="R115" s="141">
        <f>Q115*H115</f>
        <v>0</v>
      </c>
      <c r="S115" s="141">
        <v>0</v>
      </c>
      <c r="T115" s="142">
        <f>S115*H115</f>
        <v>0</v>
      </c>
      <c r="AR115" s="143" t="s">
        <v>178</v>
      </c>
      <c r="AT115" s="143" t="s">
        <v>164</v>
      </c>
      <c r="AU115" s="143" t="s">
        <v>77</v>
      </c>
      <c r="AY115" s="17" t="s">
        <v>161</v>
      </c>
      <c r="BE115" s="144">
        <f>IF(N115="základní",J115,0)</f>
        <v>0</v>
      </c>
      <c r="BF115" s="144">
        <f>IF(N115="snížená",J115,0)</f>
        <v>0</v>
      </c>
      <c r="BG115" s="144">
        <f>IF(N115="zákl. přenesená",J115,0)</f>
        <v>0</v>
      </c>
      <c r="BH115" s="144">
        <f>IF(N115="sníž. přenesená",J115,0)</f>
        <v>0</v>
      </c>
      <c r="BI115" s="144">
        <f>IF(N115="nulová",J115,0)</f>
        <v>0</v>
      </c>
      <c r="BJ115" s="17" t="s">
        <v>15</v>
      </c>
      <c r="BK115" s="144">
        <f>ROUND(I115*H115,2)</f>
        <v>0</v>
      </c>
      <c r="BL115" s="17" t="s">
        <v>178</v>
      </c>
      <c r="BM115" s="143" t="s">
        <v>1324</v>
      </c>
    </row>
    <row r="116" spans="2:65" s="1" customFormat="1" ht="16.5" customHeight="1">
      <c r="B116" s="131"/>
      <c r="C116" s="132" t="s">
        <v>9</v>
      </c>
      <c r="D116" s="132" t="s">
        <v>164</v>
      </c>
      <c r="E116" s="133" t="s">
        <v>1325</v>
      </c>
      <c r="F116" s="134" t="s">
        <v>1326</v>
      </c>
      <c r="G116" s="135" t="s">
        <v>1281</v>
      </c>
      <c r="H116" s="136">
        <v>1</v>
      </c>
      <c r="I116" s="137"/>
      <c r="J116" s="138">
        <f>ROUND(I116*H116,2)</f>
        <v>0</v>
      </c>
      <c r="K116" s="134" t="s">
        <v>3</v>
      </c>
      <c r="L116" s="32"/>
      <c r="M116" s="139" t="s">
        <v>3</v>
      </c>
      <c r="N116" s="140" t="s">
        <v>40</v>
      </c>
      <c r="P116" s="141">
        <f>O116*H116</f>
        <v>0</v>
      </c>
      <c r="Q116" s="141">
        <v>0</v>
      </c>
      <c r="R116" s="141">
        <f>Q116*H116</f>
        <v>0</v>
      </c>
      <c r="S116" s="141">
        <v>0</v>
      </c>
      <c r="T116" s="142">
        <f>S116*H116</f>
        <v>0</v>
      </c>
      <c r="AR116" s="143" t="s">
        <v>178</v>
      </c>
      <c r="AT116" s="143" t="s">
        <v>164</v>
      </c>
      <c r="AU116" s="143" t="s">
        <v>77</v>
      </c>
      <c r="AY116" s="17" t="s">
        <v>161</v>
      </c>
      <c r="BE116" s="144">
        <f>IF(N116="základní",J116,0)</f>
        <v>0</v>
      </c>
      <c r="BF116" s="144">
        <f>IF(N116="snížená",J116,0)</f>
        <v>0</v>
      </c>
      <c r="BG116" s="144">
        <f>IF(N116="zákl. přenesená",J116,0)</f>
        <v>0</v>
      </c>
      <c r="BH116" s="144">
        <f>IF(N116="sníž. přenesená",J116,0)</f>
        <v>0</v>
      </c>
      <c r="BI116" s="144">
        <f>IF(N116="nulová",J116,0)</f>
        <v>0</v>
      </c>
      <c r="BJ116" s="17" t="s">
        <v>15</v>
      </c>
      <c r="BK116" s="144">
        <f>ROUND(I116*H116,2)</f>
        <v>0</v>
      </c>
      <c r="BL116" s="17" t="s">
        <v>178</v>
      </c>
      <c r="BM116" s="143" t="s">
        <v>1327</v>
      </c>
    </row>
    <row r="117" spans="2:65" s="1" customFormat="1" ht="16.5" customHeight="1">
      <c r="B117" s="131"/>
      <c r="C117" s="132" t="s">
        <v>178</v>
      </c>
      <c r="D117" s="132" t="s">
        <v>164</v>
      </c>
      <c r="E117" s="133" t="s">
        <v>1328</v>
      </c>
      <c r="F117" s="134" t="s">
        <v>1329</v>
      </c>
      <c r="G117" s="135" t="s">
        <v>1281</v>
      </c>
      <c r="H117" s="136">
        <v>1</v>
      </c>
      <c r="I117" s="137"/>
      <c r="J117" s="138">
        <f>ROUND(I117*H117,2)</f>
        <v>0</v>
      </c>
      <c r="K117" s="134" t="s">
        <v>3</v>
      </c>
      <c r="L117" s="32"/>
      <c r="M117" s="139" t="s">
        <v>3</v>
      </c>
      <c r="N117" s="140" t="s">
        <v>40</v>
      </c>
      <c r="P117" s="141">
        <f>O117*H117</f>
        <v>0</v>
      </c>
      <c r="Q117" s="141">
        <v>0</v>
      </c>
      <c r="R117" s="141">
        <f>Q117*H117</f>
        <v>0</v>
      </c>
      <c r="S117" s="141">
        <v>0</v>
      </c>
      <c r="T117" s="142">
        <f>S117*H117</f>
        <v>0</v>
      </c>
      <c r="AR117" s="143" t="s">
        <v>178</v>
      </c>
      <c r="AT117" s="143" t="s">
        <v>164</v>
      </c>
      <c r="AU117" s="143" t="s">
        <v>77</v>
      </c>
      <c r="AY117" s="17" t="s">
        <v>161</v>
      </c>
      <c r="BE117" s="144">
        <f>IF(N117="základní",J117,0)</f>
        <v>0</v>
      </c>
      <c r="BF117" s="144">
        <f>IF(N117="snížená",J117,0)</f>
        <v>0</v>
      </c>
      <c r="BG117" s="144">
        <f>IF(N117="zákl. přenesená",J117,0)</f>
        <v>0</v>
      </c>
      <c r="BH117" s="144">
        <f>IF(N117="sníž. přenesená",J117,0)</f>
        <v>0</v>
      </c>
      <c r="BI117" s="144">
        <f>IF(N117="nulová",J117,0)</f>
        <v>0</v>
      </c>
      <c r="BJ117" s="17" t="s">
        <v>15</v>
      </c>
      <c r="BK117" s="144">
        <f>ROUND(I117*H117,2)</f>
        <v>0</v>
      </c>
      <c r="BL117" s="17" t="s">
        <v>178</v>
      </c>
      <c r="BM117" s="143" t="s">
        <v>1330</v>
      </c>
    </row>
    <row r="118" spans="2:65" s="1" customFormat="1" ht="16.5" customHeight="1">
      <c r="B118" s="131"/>
      <c r="C118" s="132" t="s">
        <v>339</v>
      </c>
      <c r="D118" s="132" t="s">
        <v>164</v>
      </c>
      <c r="E118" s="133" t="s">
        <v>1331</v>
      </c>
      <c r="F118" s="134" t="s">
        <v>1332</v>
      </c>
      <c r="G118" s="135" t="s">
        <v>1281</v>
      </c>
      <c r="H118" s="136">
        <v>1</v>
      </c>
      <c r="I118" s="137"/>
      <c r="J118" s="138">
        <f>ROUND(I118*H118,2)</f>
        <v>0</v>
      </c>
      <c r="K118" s="134" t="s">
        <v>3</v>
      </c>
      <c r="L118" s="32"/>
      <c r="M118" s="139" t="s">
        <v>3</v>
      </c>
      <c r="N118" s="140" t="s">
        <v>40</v>
      </c>
      <c r="P118" s="141">
        <f>O118*H118</f>
        <v>0</v>
      </c>
      <c r="Q118" s="141">
        <v>0</v>
      </c>
      <c r="R118" s="141">
        <f>Q118*H118</f>
        <v>0</v>
      </c>
      <c r="S118" s="141">
        <v>0</v>
      </c>
      <c r="T118" s="142">
        <f>S118*H118</f>
        <v>0</v>
      </c>
      <c r="AR118" s="143" t="s">
        <v>178</v>
      </c>
      <c r="AT118" s="143" t="s">
        <v>164</v>
      </c>
      <c r="AU118" s="143" t="s">
        <v>77</v>
      </c>
      <c r="AY118" s="17" t="s">
        <v>161</v>
      </c>
      <c r="BE118" s="144">
        <f>IF(N118="základní",J118,0)</f>
        <v>0</v>
      </c>
      <c r="BF118" s="144">
        <f>IF(N118="snížená",J118,0)</f>
        <v>0</v>
      </c>
      <c r="BG118" s="144">
        <f>IF(N118="zákl. přenesená",J118,0)</f>
        <v>0</v>
      </c>
      <c r="BH118" s="144">
        <f>IF(N118="sníž. přenesená",J118,0)</f>
        <v>0</v>
      </c>
      <c r="BI118" s="144">
        <f>IF(N118="nulová",J118,0)</f>
        <v>0</v>
      </c>
      <c r="BJ118" s="17" t="s">
        <v>15</v>
      </c>
      <c r="BK118" s="144">
        <f>ROUND(I118*H118,2)</f>
        <v>0</v>
      </c>
      <c r="BL118" s="17" t="s">
        <v>178</v>
      </c>
      <c r="BM118" s="143" t="s">
        <v>1333</v>
      </c>
    </row>
    <row r="119" spans="2:63" s="11" customFormat="1" ht="22.9" customHeight="1">
      <c r="B119" s="119"/>
      <c r="D119" s="120" t="s">
        <v>68</v>
      </c>
      <c r="E119" s="129" t="s">
        <v>1334</v>
      </c>
      <c r="F119" s="129" t="s">
        <v>1335</v>
      </c>
      <c r="I119" s="122"/>
      <c r="J119" s="130">
        <f>BK119</f>
        <v>0</v>
      </c>
      <c r="L119" s="119"/>
      <c r="M119" s="124"/>
      <c r="P119" s="125">
        <f>SUM(P120:P128)</f>
        <v>0</v>
      </c>
      <c r="R119" s="125">
        <f>SUM(R120:R128)</f>
        <v>0</v>
      </c>
      <c r="T119" s="126">
        <f>SUM(T120:T128)</f>
        <v>0</v>
      </c>
      <c r="AR119" s="120" t="s">
        <v>77</v>
      </c>
      <c r="AT119" s="127" t="s">
        <v>68</v>
      </c>
      <c r="AU119" s="127" t="s">
        <v>15</v>
      </c>
      <c r="AY119" s="120" t="s">
        <v>161</v>
      </c>
      <c r="BK119" s="128">
        <f>SUM(BK120:BK128)</f>
        <v>0</v>
      </c>
    </row>
    <row r="120" spans="2:65" s="1" customFormat="1" ht="16.5" customHeight="1">
      <c r="B120" s="131"/>
      <c r="C120" s="132" t="s">
        <v>344</v>
      </c>
      <c r="D120" s="132" t="s">
        <v>164</v>
      </c>
      <c r="E120" s="133" t="s">
        <v>1336</v>
      </c>
      <c r="F120" s="134" t="s">
        <v>1337</v>
      </c>
      <c r="G120" s="135" t="s">
        <v>267</v>
      </c>
      <c r="H120" s="136">
        <v>2450</v>
      </c>
      <c r="I120" s="137"/>
      <c r="J120" s="138">
        <f aca="true" t="shared" si="10" ref="J120:J128">ROUND(I120*H120,2)</f>
        <v>0</v>
      </c>
      <c r="K120" s="134" t="s">
        <v>3</v>
      </c>
      <c r="L120" s="32"/>
      <c r="M120" s="139" t="s">
        <v>3</v>
      </c>
      <c r="N120" s="140" t="s">
        <v>40</v>
      </c>
      <c r="P120" s="141">
        <f aca="true" t="shared" si="11" ref="P120:P128">O120*H120</f>
        <v>0</v>
      </c>
      <c r="Q120" s="141">
        <v>0</v>
      </c>
      <c r="R120" s="141">
        <f aca="true" t="shared" si="12" ref="R120:R128">Q120*H120</f>
        <v>0</v>
      </c>
      <c r="S120" s="141">
        <v>0</v>
      </c>
      <c r="T120" s="142">
        <f aca="true" t="shared" si="13" ref="T120:T128">S120*H120</f>
        <v>0</v>
      </c>
      <c r="AR120" s="143" t="s">
        <v>178</v>
      </c>
      <c r="AT120" s="143" t="s">
        <v>164</v>
      </c>
      <c r="AU120" s="143" t="s">
        <v>77</v>
      </c>
      <c r="AY120" s="17" t="s">
        <v>161</v>
      </c>
      <c r="BE120" s="144">
        <f aca="true" t="shared" si="14" ref="BE120:BE128">IF(N120="základní",J120,0)</f>
        <v>0</v>
      </c>
      <c r="BF120" s="144">
        <f aca="true" t="shared" si="15" ref="BF120:BF128">IF(N120="snížená",J120,0)</f>
        <v>0</v>
      </c>
      <c r="BG120" s="144">
        <f aca="true" t="shared" si="16" ref="BG120:BG128">IF(N120="zákl. přenesená",J120,0)</f>
        <v>0</v>
      </c>
      <c r="BH120" s="144">
        <f aca="true" t="shared" si="17" ref="BH120:BH128">IF(N120="sníž. přenesená",J120,0)</f>
        <v>0</v>
      </c>
      <c r="BI120" s="144">
        <f aca="true" t="shared" si="18" ref="BI120:BI128">IF(N120="nulová",J120,0)</f>
        <v>0</v>
      </c>
      <c r="BJ120" s="17" t="s">
        <v>15</v>
      </c>
      <c r="BK120" s="144">
        <f aca="true" t="shared" si="19" ref="BK120:BK128">ROUND(I120*H120,2)</f>
        <v>0</v>
      </c>
      <c r="BL120" s="17" t="s">
        <v>178</v>
      </c>
      <c r="BM120" s="143" t="s">
        <v>1338</v>
      </c>
    </row>
    <row r="121" spans="2:65" s="1" customFormat="1" ht="16.5" customHeight="1">
      <c r="B121" s="131"/>
      <c r="C121" s="132" t="s">
        <v>349</v>
      </c>
      <c r="D121" s="132" t="s">
        <v>164</v>
      </c>
      <c r="E121" s="133" t="s">
        <v>1339</v>
      </c>
      <c r="F121" s="134" t="s">
        <v>1340</v>
      </c>
      <c r="G121" s="135" t="s">
        <v>267</v>
      </c>
      <c r="H121" s="136">
        <v>3300</v>
      </c>
      <c r="I121" s="137"/>
      <c r="J121" s="138">
        <f t="shared" si="10"/>
        <v>0</v>
      </c>
      <c r="K121" s="134" t="s">
        <v>3</v>
      </c>
      <c r="L121" s="32"/>
      <c r="M121" s="139" t="s">
        <v>3</v>
      </c>
      <c r="N121" s="140" t="s">
        <v>40</v>
      </c>
      <c r="P121" s="141">
        <f t="shared" si="11"/>
        <v>0</v>
      </c>
      <c r="Q121" s="141">
        <v>0</v>
      </c>
      <c r="R121" s="141">
        <f t="shared" si="12"/>
        <v>0</v>
      </c>
      <c r="S121" s="141">
        <v>0</v>
      </c>
      <c r="T121" s="142">
        <f t="shared" si="13"/>
        <v>0</v>
      </c>
      <c r="AR121" s="143" t="s">
        <v>178</v>
      </c>
      <c r="AT121" s="143" t="s">
        <v>164</v>
      </c>
      <c r="AU121" s="143" t="s">
        <v>77</v>
      </c>
      <c r="AY121" s="17" t="s">
        <v>161</v>
      </c>
      <c r="BE121" s="144">
        <f t="shared" si="14"/>
        <v>0</v>
      </c>
      <c r="BF121" s="144">
        <f t="shared" si="15"/>
        <v>0</v>
      </c>
      <c r="BG121" s="144">
        <f t="shared" si="16"/>
        <v>0</v>
      </c>
      <c r="BH121" s="144">
        <f t="shared" si="17"/>
        <v>0</v>
      </c>
      <c r="BI121" s="144">
        <f t="shared" si="18"/>
        <v>0</v>
      </c>
      <c r="BJ121" s="17" t="s">
        <v>15</v>
      </c>
      <c r="BK121" s="144">
        <f t="shared" si="19"/>
        <v>0</v>
      </c>
      <c r="BL121" s="17" t="s">
        <v>178</v>
      </c>
      <c r="BM121" s="143" t="s">
        <v>1341</v>
      </c>
    </row>
    <row r="122" spans="2:65" s="1" customFormat="1" ht="16.5" customHeight="1">
      <c r="B122" s="131"/>
      <c r="C122" s="132" t="s">
        <v>354</v>
      </c>
      <c r="D122" s="132" t="s">
        <v>164</v>
      </c>
      <c r="E122" s="133" t="s">
        <v>1342</v>
      </c>
      <c r="F122" s="134" t="s">
        <v>1343</v>
      </c>
      <c r="G122" s="135" t="s">
        <v>1281</v>
      </c>
      <c r="H122" s="136">
        <v>150</v>
      </c>
      <c r="I122" s="137"/>
      <c r="J122" s="138">
        <f t="shared" si="10"/>
        <v>0</v>
      </c>
      <c r="K122" s="134" t="s">
        <v>3</v>
      </c>
      <c r="L122" s="32"/>
      <c r="M122" s="139" t="s">
        <v>3</v>
      </c>
      <c r="N122" s="140" t="s">
        <v>40</v>
      </c>
      <c r="P122" s="141">
        <f t="shared" si="11"/>
        <v>0</v>
      </c>
      <c r="Q122" s="141">
        <v>0</v>
      </c>
      <c r="R122" s="141">
        <f t="shared" si="12"/>
        <v>0</v>
      </c>
      <c r="S122" s="141">
        <v>0</v>
      </c>
      <c r="T122" s="142">
        <f t="shared" si="13"/>
        <v>0</v>
      </c>
      <c r="AR122" s="143" t="s">
        <v>178</v>
      </c>
      <c r="AT122" s="143" t="s">
        <v>164</v>
      </c>
      <c r="AU122" s="143" t="s">
        <v>77</v>
      </c>
      <c r="AY122" s="17" t="s">
        <v>161</v>
      </c>
      <c r="BE122" s="144">
        <f t="shared" si="14"/>
        <v>0</v>
      </c>
      <c r="BF122" s="144">
        <f t="shared" si="15"/>
        <v>0</v>
      </c>
      <c r="BG122" s="144">
        <f t="shared" si="16"/>
        <v>0</v>
      </c>
      <c r="BH122" s="144">
        <f t="shared" si="17"/>
        <v>0</v>
      </c>
      <c r="BI122" s="144">
        <f t="shared" si="18"/>
        <v>0</v>
      </c>
      <c r="BJ122" s="17" t="s">
        <v>15</v>
      </c>
      <c r="BK122" s="144">
        <f t="shared" si="19"/>
        <v>0</v>
      </c>
      <c r="BL122" s="17" t="s">
        <v>178</v>
      </c>
      <c r="BM122" s="143" t="s">
        <v>1344</v>
      </c>
    </row>
    <row r="123" spans="2:65" s="1" customFormat="1" ht="16.5" customHeight="1">
      <c r="B123" s="131"/>
      <c r="C123" s="132" t="s">
        <v>8</v>
      </c>
      <c r="D123" s="132" t="s">
        <v>164</v>
      </c>
      <c r="E123" s="133" t="s">
        <v>1345</v>
      </c>
      <c r="F123" s="134" t="s">
        <v>1346</v>
      </c>
      <c r="G123" s="135" t="s">
        <v>1281</v>
      </c>
      <c r="H123" s="136">
        <v>80</v>
      </c>
      <c r="I123" s="137"/>
      <c r="J123" s="138">
        <f t="shared" si="10"/>
        <v>0</v>
      </c>
      <c r="K123" s="134" t="s">
        <v>3</v>
      </c>
      <c r="L123" s="32"/>
      <c r="M123" s="139" t="s">
        <v>3</v>
      </c>
      <c r="N123" s="140" t="s">
        <v>40</v>
      </c>
      <c r="P123" s="141">
        <f t="shared" si="11"/>
        <v>0</v>
      </c>
      <c r="Q123" s="141">
        <v>0</v>
      </c>
      <c r="R123" s="141">
        <f t="shared" si="12"/>
        <v>0</v>
      </c>
      <c r="S123" s="141">
        <v>0</v>
      </c>
      <c r="T123" s="142">
        <f t="shared" si="13"/>
        <v>0</v>
      </c>
      <c r="AR123" s="143" t="s">
        <v>178</v>
      </c>
      <c r="AT123" s="143" t="s">
        <v>164</v>
      </c>
      <c r="AU123" s="143" t="s">
        <v>77</v>
      </c>
      <c r="AY123" s="17" t="s">
        <v>161</v>
      </c>
      <c r="BE123" s="144">
        <f t="shared" si="14"/>
        <v>0</v>
      </c>
      <c r="BF123" s="144">
        <f t="shared" si="15"/>
        <v>0</v>
      </c>
      <c r="BG123" s="144">
        <f t="shared" si="16"/>
        <v>0</v>
      </c>
      <c r="BH123" s="144">
        <f t="shared" si="17"/>
        <v>0</v>
      </c>
      <c r="BI123" s="144">
        <f t="shared" si="18"/>
        <v>0</v>
      </c>
      <c r="BJ123" s="17" t="s">
        <v>15</v>
      </c>
      <c r="BK123" s="144">
        <f t="shared" si="19"/>
        <v>0</v>
      </c>
      <c r="BL123" s="17" t="s">
        <v>178</v>
      </c>
      <c r="BM123" s="143" t="s">
        <v>1347</v>
      </c>
    </row>
    <row r="124" spans="2:65" s="1" customFormat="1" ht="16.5" customHeight="1">
      <c r="B124" s="131"/>
      <c r="C124" s="132" t="s">
        <v>363</v>
      </c>
      <c r="D124" s="132" t="s">
        <v>164</v>
      </c>
      <c r="E124" s="133" t="s">
        <v>1348</v>
      </c>
      <c r="F124" s="134" t="s">
        <v>1349</v>
      </c>
      <c r="G124" s="135" t="s">
        <v>1281</v>
      </c>
      <c r="H124" s="136">
        <v>600</v>
      </c>
      <c r="I124" s="137"/>
      <c r="J124" s="138">
        <f t="shared" si="10"/>
        <v>0</v>
      </c>
      <c r="K124" s="134" t="s">
        <v>3</v>
      </c>
      <c r="L124" s="32"/>
      <c r="M124" s="139" t="s">
        <v>3</v>
      </c>
      <c r="N124" s="140" t="s">
        <v>40</v>
      </c>
      <c r="P124" s="141">
        <f t="shared" si="11"/>
        <v>0</v>
      </c>
      <c r="Q124" s="141">
        <v>0</v>
      </c>
      <c r="R124" s="141">
        <f t="shared" si="12"/>
        <v>0</v>
      </c>
      <c r="S124" s="141">
        <v>0</v>
      </c>
      <c r="T124" s="142">
        <f t="shared" si="13"/>
        <v>0</v>
      </c>
      <c r="AR124" s="143" t="s">
        <v>178</v>
      </c>
      <c r="AT124" s="143" t="s">
        <v>164</v>
      </c>
      <c r="AU124" s="143" t="s">
        <v>77</v>
      </c>
      <c r="AY124" s="17" t="s">
        <v>161</v>
      </c>
      <c r="BE124" s="144">
        <f t="shared" si="14"/>
        <v>0</v>
      </c>
      <c r="BF124" s="144">
        <f t="shared" si="15"/>
        <v>0</v>
      </c>
      <c r="BG124" s="144">
        <f t="shared" si="16"/>
        <v>0</v>
      </c>
      <c r="BH124" s="144">
        <f t="shared" si="17"/>
        <v>0</v>
      </c>
      <c r="BI124" s="144">
        <f t="shared" si="18"/>
        <v>0</v>
      </c>
      <c r="BJ124" s="17" t="s">
        <v>15</v>
      </c>
      <c r="BK124" s="144">
        <f t="shared" si="19"/>
        <v>0</v>
      </c>
      <c r="BL124" s="17" t="s">
        <v>178</v>
      </c>
      <c r="BM124" s="143" t="s">
        <v>1350</v>
      </c>
    </row>
    <row r="125" spans="2:65" s="1" customFormat="1" ht="24.2" customHeight="1">
      <c r="B125" s="131"/>
      <c r="C125" s="132" t="s">
        <v>368</v>
      </c>
      <c r="D125" s="132" t="s">
        <v>164</v>
      </c>
      <c r="E125" s="133" t="s">
        <v>1351</v>
      </c>
      <c r="F125" s="134" t="s">
        <v>1352</v>
      </c>
      <c r="G125" s="135" t="s">
        <v>1281</v>
      </c>
      <c r="H125" s="136">
        <v>146</v>
      </c>
      <c r="I125" s="137"/>
      <c r="J125" s="138">
        <f t="shared" si="10"/>
        <v>0</v>
      </c>
      <c r="K125" s="134" t="s">
        <v>3</v>
      </c>
      <c r="L125" s="32"/>
      <c r="M125" s="139" t="s">
        <v>3</v>
      </c>
      <c r="N125" s="140" t="s">
        <v>40</v>
      </c>
      <c r="P125" s="141">
        <f t="shared" si="11"/>
        <v>0</v>
      </c>
      <c r="Q125" s="141">
        <v>0</v>
      </c>
      <c r="R125" s="141">
        <f t="shared" si="12"/>
        <v>0</v>
      </c>
      <c r="S125" s="141">
        <v>0</v>
      </c>
      <c r="T125" s="142">
        <f t="shared" si="13"/>
        <v>0</v>
      </c>
      <c r="AR125" s="143" t="s">
        <v>178</v>
      </c>
      <c r="AT125" s="143" t="s">
        <v>164</v>
      </c>
      <c r="AU125" s="143" t="s">
        <v>77</v>
      </c>
      <c r="AY125" s="17" t="s">
        <v>161</v>
      </c>
      <c r="BE125" s="144">
        <f t="shared" si="14"/>
        <v>0</v>
      </c>
      <c r="BF125" s="144">
        <f t="shared" si="15"/>
        <v>0</v>
      </c>
      <c r="BG125" s="144">
        <f t="shared" si="16"/>
        <v>0</v>
      </c>
      <c r="BH125" s="144">
        <f t="shared" si="17"/>
        <v>0</v>
      </c>
      <c r="BI125" s="144">
        <f t="shared" si="18"/>
        <v>0</v>
      </c>
      <c r="BJ125" s="17" t="s">
        <v>15</v>
      </c>
      <c r="BK125" s="144">
        <f t="shared" si="19"/>
        <v>0</v>
      </c>
      <c r="BL125" s="17" t="s">
        <v>178</v>
      </c>
      <c r="BM125" s="143" t="s">
        <v>1353</v>
      </c>
    </row>
    <row r="126" spans="2:65" s="1" customFormat="1" ht="24.2" customHeight="1">
      <c r="B126" s="131"/>
      <c r="C126" s="132" t="s">
        <v>383</v>
      </c>
      <c r="D126" s="132" t="s">
        <v>164</v>
      </c>
      <c r="E126" s="133" t="s">
        <v>1354</v>
      </c>
      <c r="F126" s="134" t="s">
        <v>1355</v>
      </c>
      <c r="G126" s="135" t="s">
        <v>1281</v>
      </c>
      <c r="H126" s="136">
        <v>24</v>
      </c>
      <c r="I126" s="137"/>
      <c r="J126" s="138">
        <f t="shared" si="10"/>
        <v>0</v>
      </c>
      <c r="K126" s="134" t="s">
        <v>3</v>
      </c>
      <c r="L126" s="32"/>
      <c r="M126" s="139" t="s">
        <v>3</v>
      </c>
      <c r="N126" s="140" t="s">
        <v>40</v>
      </c>
      <c r="P126" s="141">
        <f t="shared" si="11"/>
        <v>0</v>
      </c>
      <c r="Q126" s="141">
        <v>0</v>
      </c>
      <c r="R126" s="141">
        <f t="shared" si="12"/>
        <v>0</v>
      </c>
      <c r="S126" s="141">
        <v>0</v>
      </c>
      <c r="T126" s="142">
        <f t="shared" si="13"/>
        <v>0</v>
      </c>
      <c r="AR126" s="143" t="s">
        <v>178</v>
      </c>
      <c r="AT126" s="143" t="s">
        <v>164</v>
      </c>
      <c r="AU126" s="143" t="s">
        <v>77</v>
      </c>
      <c r="AY126" s="17" t="s">
        <v>161</v>
      </c>
      <c r="BE126" s="144">
        <f t="shared" si="14"/>
        <v>0</v>
      </c>
      <c r="BF126" s="144">
        <f t="shared" si="15"/>
        <v>0</v>
      </c>
      <c r="BG126" s="144">
        <f t="shared" si="16"/>
        <v>0</v>
      </c>
      <c r="BH126" s="144">
        <f t="shared" si="17"/>
        <v>0</v>
      </c>
      <c r="BI126" s="144">
        <f t="shared" si="18"/>
        <v>0</v>
      </c>
      <c r="BJ126" s="17" t="s">
        <v>15</v>
      </c>
      <c r="BK126" s="144">
        <f t="shared" si="19"/>
        <v>0</v>
      </c>
      <c r="BL126" s="17" t="s">
        <v>178</v>
      </c>
      <c r="BM126" s="143" t="s">
        <v>1356</v>
      </c>
    </row>
    <row r="127" spans="2:65" s="1" customFormat="1" ht="16.5" customHeight="1">
      <c r="B127" s="131"/>
      <c r="C127" s="132" t="s">
        <v>388</v>
      </c>
      <c r="D127" s="132" t="s">
        <v>164</v>
      </c>
      <c r="E127" s="133" t="s">
        <v>1357</v>
      </c>
      <c r="F127" s="134" t="s">
        <v>1358</v>
      </c>
      <c r="G127" s="135" t="s">
        <v>1281</v>
      </c>
      <c r="H127" s="136">
        <v>79</v>
      </c>
      <c r="I127" s="137"/>
      <c r="J127" s="138">
        <f t="shared" si="10"/>
        <v>0</v>
      </c>
      <c r="K127" s="134" t="s">
        <v>3</v>
      </c>
      <c r="L127" s="32"/>
      <c r="M127" s="139" t="s">
        <v>3</v>
      </c>
      <c r="N127" s="140" t="s">
        <v>40</v>
      </c>
      <c r="P127" s="141">
        <f t="shared" si="11"/>
        <v>0</v>
      </c>
      <c r="Q127" s="141">
        <v>0</v>
      </c>
      <c r="R127" s="141">
        <f t="shared" si="12"/>
        <v>0</v>
      </c>
      <c r="S127" s="141">
        <v>0</v>
      </c>
      <c r="T127" s="142">
        <f t="shared" si="13"/>
        <v>0</v>
      </c>
      <c r="AR127" s="143" t="s">
        <v>178</v>
      </c>
      <c r="AT127" s="143" t="s">
        <v>164</v>
      </c>
      <c r="AU127" s="143" t="s">
        <v>77</v>
      </c>
      <c r="AY127" s="17" t="s">
        <v>161</v>
      </c>
      <c r="BE127" s="144">
        <f t="shared" si="14"/>
        <v>0</v>
      </c>
      <c r="BF127" s="144">
        <f t="shared" si="15"/>
        <v>0</v>
      </c>
      <c r="BG127" s="144">
        <f t="shared" si="16"/>
        <v>0</v>
      </c>
      <c r="BH127" s="144">
        <f t="shared" si="17"/>
        <v>0</v>
      </c>
      <c r="BI127" s="144">
        <f t="shared" si="18"/>
        <v>0</v>
      </c>
      <c r="BJ127" s="17" t="s">
        <v>15</v>
      </c>
      <c r="BK127" s="144">
        <f t="shared" si="19"/>
        <v>0</v>
      </c>
      <c r="BL127" s="17" t="s">
        <v>178</v>
      </c>
      <c r="BM127" s="143" t="s">
        <v>1359</v>
      </c>
    </row>
    <row r="128" spans="2:65" s="1" customFormat="1" ht="16.5" customHeight="1">
      <c r="B128" s="131"/>
      <c r="C128" s="132" t="s">
        <v>373</v>
      </c>
      <c r="D128" s="132" t="s">
        <v>164</v>
      </c>
      <c r="E128" s="133" t="s">
        <v>1360</v>
      </c>
      <c r="F128" s="134" t="s">
        <v>1361</v>
      </c>
      <c r="G128" s="135" t="s">
        <v>1281</v>
      </c>
      <c r="H128" s="136">
        <v>553</v>
      </c>
      <c r="I128" s="137"/>
      <c r="J128" s="138">
        <f t="shared" si="10"/>
        <v>0</v>
      </c>
      <c r="K128" s="134" t="s">
        <v>3</v>
      </c>
      <c r="L128" s="32"/>
      <c r="M128" s="139" t="s">
        <v>3</v>
      </c>
      <c r="N128" s="140" t="s">
        <v>40</v>
      </c>
      <c r="P128" s="141">
        <f t="shared" si="11"/>
        <v>0</v>
      </c>
      <c r="Q128" s="141">
        <v>0</v>
      </c>
      <c r="R128" s="141">
        <f t="shared" si="12"/>
        <v>0</v>
      </c>
      <c r="S128" s="141">
        <v>0</v>
      </c>
      <c r="T128" s="142">
        <f t="shared" si="13"/>
        <v>0</v>
      </c>
      <c r="AR128" s="143" t="s">
        <v>178</v>
      </c>
      <c r="AT128" s="143" t="s">
        <v>164</v>
      </c>
      <c r="AU128" s="143" t="s">
        <v>77</v>
      </c>
      <c r="AY128" s="17" t="s">
        <v>161</v>
      </c>
      <c r="BE128" s="144">
        <f t="shared" si="14"/>
        <v>0</v>
      </c>
      <c r="BF128" s="144">
        <f t="shared" si="15"/>
        <v>0</v>
      </c>
      <c r="BG128" s="144">
        <f t="shared" si="16"/>
        <v>0</v>
      </c>
      <c r="BH128" s="144">
        <f t="shared" si="17"/>
        <v>0</v>
      </c>
      <c r="BI128" s="144">
        <f t="shared" si="18"/>
        <v>0</v>
      </c>
      <c r="BJ128" s="17" t="s">
        <v>15</v>
      </c>
      <c r="BK128" s="144">
        <f t="shared" si="19"/>
        <v>0</v>
      </c>
      <c r="BL128" s="17" t="s">
        <v>178</v>
      </c>
      <c r="BM128" s="143" t="s">
        <v>1362</v>
      </c>
    </row>
    <row r="129" spans="2:63" s="11" customFormat="1" ht="22.9" customHeight="1">
      <c r="B129" s="119"/>
      <c r="D129" s="120" t="s">
        <v>68</v>
      </c>
      <c r="E129" s="129" t="s">
        <v>1363</v>
      </c>
      <c r="F129" s="129" t="s">
        <v>1364</v>
      </c>
      <c r="I129" s="122"/>
      <c r="J129" s="130">
        <f>BK129</f>
        <v>0</v>
      </c>
      <c r="L129" s="119"/>
      <c r="M129" s="124"/>
      <c r="P129" s="125">
        <f>SUM(P130:P132)</f>
        <v>0</v>
      </c>
      <c r="R129" s="125">
        <f>SUM(R130:R132)</f>
        <v>0</v>
      </c>
      <c r="T129" s="126">
        <f>SUM(T130:T132)</f>
        <v>0</v>
      </c>
      <c r="AR129" s="120" t="s">
        <v>77</v>
      </c>
      <c r="AT129" s="127" t="s">
        <v>68</v>
      </c>
      <c r="AU129" s="127" t="s">
        <v>15</v>
      </c>
      <c r="AY129" s="120" t="s">
        <v>161</v>
      </c>
      <c r="BK129" s="128">
        <f>SUM(BK130:BK132)</f>
        <v>0</v>
      </c>
    </row>
    <row r="130" spans="2:65" s="1" customFormat="1" ht="16.5" customHeight="1">
      <c r="B130" s="131"/>
      <c r="C130" s="132" t="s">
        <v>378</v>
      </c>
      <c r="D130" s="132" t="s">
        <v>164</v>
      </c>
      <c r="E130" s="133" t="s">
        <v>1365</v>
      </c>
      <c r="F130" s="134" t="s">
        <v>1366</v>
      </c>
      <c r="G130" s="135" t="s">
        <v>1288</v>
      </c>
      <c r="H130" s="136">
        <v>1</v>
      </c>
      <c r="I130" s="137"/>
      <c r="J130" s="138">
        <f>ROUND(I130*H130,2)</f>
        <v>0</v>
      </c>
      <c r="K130" s="134" t="s">
        <v>3</v>
      </c>
      <c r="L130" s="32"/>
      <c r="M130" s="139" t="s">
        <v>3</v>
      </c>
      <c r="N130" s="140" t="s">
        <v>40</v>
      </c>
      <c r="P130" s="141">
        <f>O130*H130</f>
        <v>0</v>
      </c>
      <c r="Q130" s="141">
        <v>0</v>
      </c>
      <c r="R130" s="141">
        <f>Q130*H130</f>
        <v>0</v>
      </c>
      <c r="S130" s="141">
        <v>0</v>
      </c>
      <c r="T130" s="142">
        <f>S130*H130</f>
        <v>0</v>
      </c>
      <c r="AR130" s="143" t="s">
        <v>178</v>
      </c>
      <c r="AT130" s="143" t="s">
        <v>164</v>
      </c>
      <c r="AU130" s="143" t="s">
        <v>77</v>
      </c>
      <c r="AY130" s="17" t="s">
        <v>161</v>
      </c>
      <c r="BE130" s="144">
        <f>IF(N130="základní",J130,0)</f>
        <v>0</v>
      </c>
      <c r="BF130" s="144">
        <f>IF(N130="snížená",J130,0)</f>
        <v>0</v>
      </c>
      <c r="BG130" s="144">
        <f>IF(N130="zákl. přenesená",J130,0)</f>
        <v>0</v>
      </c>
      <c r="BH130" s="144">
        <f>IF(N130="sníž. přenesená",J130,0)</f>
        <v>0</v>
      </c>
      <c r="BI130" s="144">
        <f>IF(N130="nulová",J130,0)</f>
        <v>0</v>
      </c>
      <c r="BJ130" s="17" t="s">
        <v>15</v>
      </c>
      <c r="BK130" s="144">
        <f>ROUND(I130*H130,2)</f>
        <v>0</v>
      </c>
      <c r="BL130" s="17" t="s">
        <v>178</v>
      </c>
      <c r="BM130" s="143" t="s">
        <v>1367</v>
      </c>
    </row>
    <row r="131" spans="2:65" s="1" customFormat="1" ht="16.5" customHeight="1">
      <c r="B131" s="131"/>
      <c r="C131" s="132" t="s">
        <v>591</v>
      </c>
      <c r="D131" s="132" t="s">
        <v>164</v>
      </c>
      <c r="E131" s="133" t="s">
        <v>1368</v>
      </c>
      <c r="F131" s="134" t="s">
        <v>1369</v>
      </c>
      <c r="G131" s="135" t="s">
        <v>1288</v>
      </c>
      <c r="H131" s="136">
        <v>1</v>
      </c>
      <c r="I131" s="137"/>
      <c r="J131" s="138">
        <f>ROUND(I131*H131,2)</f>
        <v>0</v>
      </c>
      <c r="K131" s="134" t="s">
        <v>3</v>
      </c>
      <c r="L131" s="32"/>
      <c r="M131" s="139" t="s">
        <v>3</v>
      </c>
      <c r="N131" s="140" t="s">
        <v>40</v>
      </c>
      <c r="P131" s="141">
        <f>O131*H131</f>
        <v>0</v>
      </c>
      <c r="Q131" s="141">
        <v>0</v>
      </c>
      <c r="R131" s="141">
        <f>Q131*H131</f>
        <v>0</v>
      </c>
      <c r="S131" s="141">
        <v>0</v>
      </c>
      <c r="T131" s="142">
        <f>S131*H131</f>
        <v>0</v>
      </c>
      <c r="AR131" s="143" t="s">
        <v>178</v>
      </c>
      <c r="AT131" s="143" t="s">
        <v>164</v>
      </c>
      <c r="AU131" s="143" t="s">
        <v>77</v>
      </c>
      <c r="AY131" s="17" t="s">
        <v>161</v>
      </c>
      <c r="BE131" s="144">
        <f>IF(N131="základní",J131,0)</f>
        <v>0</v>
      </c>
      <c r="BF131" s="144">
        <f>IF(N131="snížená",J131,0)</f>
        <v>0</v>
      </c>
      <c r="BG131" s="144">
        <f>IF(N131="zákl. přenesená",J131,0)</f>
        <v>0</v>
      </c>
      <c r="BH131" s="144">
        <f>IF(N131="sníž. přenesená",J131,0)</f>
        <v>0</v>
      </c>
      <c r="BI131" s="144">
        <f>IF(N131="nulová",J131,0)</f>
        <v>0</v>
      </c>
      <c r="BJ131" s="17" t="s">
        <v>15</v>
      </c>
      <c r="BK131" s="144">
        <f>ROUND(I131*H131,2)</f>
        <v>0</v>
      </c>
      <c r="BL131" s="17" t="s">
        <v>178</v>
      </c>
      <c r="BM131" s="143" t="s">
        <v>1370</v>
      </c>
    </row>
    <row r="132" spans="2:65" s="1" customFormat="1" ht="24.2" customHeight="1">
      <c r="B132" s="131"/>
      <c r="C132" s="132" t="s">
        <v>598</v>
      </c>
      <c r="D132" s="132" t="s">
        <v>164</v>
      </c>
      <c r="E132" s="133" t="s">
        <v>1371</v>
      </c>
      <c r="F132" s="134" t="s">
        <v>1372</v>
      </c>
      <c r="G132" s="135" t="s">
        <v>1288</v>
      </c>
      <c r="H132" s="136">
        <v>1</v>
      </c>
      <c r="I132" s="137"/>
      <c r="J132" s="138">
        <f>ROUND(I132*H132,2)</f>
        <v>0</v>
      </c>
      <c r="K132" s="134" t="s">
        <v>3</v>
      </c>
      <c r="L132" s="32"/>
      <c r="M132" s="187" t="s">
        <v>3</v>
      </c>
      <c r="N132" s="188" t="s">
        <v>40</v>
      </c>
      <c r="O132" s="181"/>
      <c r="P132" s="189">
        <f>O132*H132</f>
        <v>0</v>
      </c>
      <c r="Q132" s="189">
        <v>0</v>
      </c>
      <c r="R132" s="189">
        <f>Q132*H132</f>
        <v>0</v>
      </c>
      <c r="S132" s="189">
        <v>0</v>
      </c>
      <c r="T132" s="190">
        <f>S132*H132</f>
        <v>0</v>
      </c>
      <c r="AR132" s="143" t="s">
        <v>178</v>
      </c>
      <c r="AT132" s="143" t="s">
        <v>164</v>
      </c>
      <c r="AU132" s="143" t="s">
        <v>77</v>
      </c>
      <c r="AY132" s="17" t="s">
        <v>161</v>
      </c>
      <c r="BE132" s="144">
        <f>IF(N132="základní",J132,0)</f>
        <v>0</v>
      </c>
      <c r="BF132" s="144">
        <f>IF(N132="snížená",J132,0)</f>
        <v>0</v>
      </c>
      <c r="BG132" s="144">
        <f>IF(N132="zákl. přenesená",J132,0)</f>
        <v>0</v>
      </c>
      <c r="BH132" s="144">
        <f>IF(N132="sníž. přenesená",J132,0)</f>
        <v>0</v>
      </c>
      <c r="BI132" s="144">
        <f>IF(N132="nulová",J132,0)</f>
        <v>0</v>
      </c>
      <c r="BJ132" s="17" t="s">
        <v>15</v>
      </c>
      <c r="BK132" s="144">
        <f>ROUND(I132*H132,2)</f>
        <v>0</v>
      </c>
      <c r="BL132" s="17" t="s">
        <v>178</v>
      </c>
      <c r="BM132" s="143" t="s">
        <v>1373</v>
      </c>
    </row>
    <row r="133" spans="2:12" s="1" customFormat="1" ht="6.95" customHeight="1">
      <c r="B133" s="41"/>
      <c r="C133" s="42"/>
      <c r="D133" s="42"/>
      <c r="E133" s="42"/>
      <c r="F133" s="42"/>
      <c r="G133" s="42"/>
      <c r="H133" s="42"/>
      <c r="I133" s="42"/>
      <c r="J133" s="42"/>
      <c r="K133" s="42"/>
      <c r="L133" s="32"/>
    </row>
  </sheetData>
  <autoFilter ref="C96:K132"/>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4"/>
  <sheetViews>
    <sheetView showGridLines="0" workbookViewId="0" topLeftCell="A114"/>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121</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1266</v>
      </c>
      <c r="F11" s="315"/>
      <c r="G11" s="315"/>
      <c r="H11" s="315"/>
      <c r="L11" s="32"/>
    </row>
    <row r="12" spans="2:12" s="1" customFormat="1" ht="12" customHeight="1">
      <c r="B12" s="32"/>
      <c r="D12" s="27" t="s">
        <v>1267</v>
      </c>
      <c r="L12" s="32"/>
    </row>
    <row r="13" spans="2:12" s="1" customFormat="1" ht="16.5" customHeight="1">
      <c r="B13" s="32"/>
      <c r="E13" s="309" t="s">
        <v>1374</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ROUND(J97,2)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ROUND((SUM(BE97:BE183)),2)</f>
        <v>0</v>
      </c>
      <c r="I37" s="93">
        <v>0.21</v>
      </c>
      <c r="J37" s="82">
        <f>ROUND(((SUM(BE97:BE183))*I37),2)</f>
        <v>0</v>
      </c>
      <c r="L37" s="32"/>
    </row>
    <row r="38" spans="2:12" s="1" customFormat="1" ht="14.45" customHeight="1">
      <c r="B38" s="32"/>
      <c r="E38" s="27" t="s">
        <v>41</v>
      </c>
      <c r="F38" s="82">
        <f>ROUND((SUM(BF97:BF183)),2)</f>
        <v>0</v>
      </c>
      <c r="I38" s="93">
        <v>0.15</v>
      </c>
      <c r="J38" s="82">
        <f>ROUND(((SUM(BF97:BF183))*I38),2)</f>
        <v>0</v>
      </c>
      <c r="L38" s="32"/>
    </row>
    <row r="39" spans="2:12" s="1" customFormat="1" ht="14.45" customHeight="1" hidden="1">
      <c r="B39" s="32"/>
      <c r="E39" s="27" t="s">
        <v>42</v>
      </c>
      <c r="F39" s="82">
        <f>ROUND((SUM(BG97:BG183)),2)</f>
        <v>0</v>
      </c>
      <c r="I39" s="93">
        <v>0.21</v>
      </c>
      <c r="J39" s="82">
        <f>0</f>
        <v>0</v>
      </c>
      <c r="L39" s="32"/>
    </row>
    <row r="40" spans="2:12" s="1" customFormat="1" ht="14.45" customHeight="1" hidden="1">
      <c r="B40" s="32"/>
      <c r="E40" s="27" t="s">
        <v>43</v>
      </c>
      <c r="F40" s="82">
        <f>ROUND((SUM(BH97:BH183)),2)</f>
        <v>0</v>
      </c>
      <c r="I40" s="93">
        <v>0.15</v>
      </c>
      <c r="J40" s="82">
        <f>0</f>
        <v>0</v>
      </c>
      <c r="L40" s="32"/>
    </row>
    <row r="41" spans="2:12" s="1" customFormat="1" ht="14.45" customHeight="1" hidden="1">
      <c r="B41" s="32"/>
      <c r="E41" s="27" t="s">
        <v>44</v>
      </c>
      <c r="F41" s="82">
        <f>ROUND((SUM(BI97:BI183)),2)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1266</v>
      </c>
      <c r="F56" s="315"/>
      <c r="G56" s="315"/>
      <c r="H56" s="315"/>
      <c r="L56" s="32"/>
    </row>
    <row r="57" spans="2:12" s="1" customFormat="1" ht="12" customHeight="1">
      <c r="B57" s="32"/>
      <c r="C57" s="27" t="s">
        <v>1267</v>
      </c>
      <c r="L57" s="32"/>
    </row>
    <row r="58" spans="2:12" s="1" customFormat="1" ht="16.5" customHeight="1">
      <c r="B58" s="32"/>
      <c r="E58" s="309" t="str">
        <f>E13</f>
        <v>3 - Koupelny s KK + přívod a společné prostory</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J97</f>
        <v>0</v>
      </c>
      <c r="L67" s="32"/>
      <c r="AU67" s="17" t="s">
        <v>141</v>
      </c>
    </row>
    <row r="68" spans="2:12" s="8" customFormat="1" ht="24.95" customHeight="1">
      <c r="B68" s="103"/>
      <c r="D68" s="104" t="s">
        <v>144</v>
      </c>
      <c r="E68" s="105"/>
      <c r="F68" s="105"/>
      <c r="G68" s="105"/>
      <c r="H68" s="105"/>
      <c r="I68" s="105"/>
      <c r="J68" s="106">
        <f>J98</f>
        <v>0</v>
      </c>
      <c r="L68" s="103"/>
    </row>
    <row r="69" spans="2:12" s="9" customFormat="1" ht="19.9" customHeight="1">
      <c r="B69" s="107"/>
      <c r="D69" s="108" t="s">
        <v>1375</v>
      </c>
      <c r="E69" s="109"/>
      <c r="F69" s="109"/>
      <c r="G69" s="109"/>
      <c r="H69" s="109"/>
      <c r="I69" s="109"/>
      <c r="J69" s="110">
        <f>J99</f>
        <v>0</v>
      </c>
      <c r="L69" s="107"/>
    </row>
    <row r="70" spans="2:12" s="9" customFormat="1" ht="19.9" customHeight="1">
      <c r="B70" s="107"/>
      <c r="D70" s="108" t="s">
        <v>1376</v>
      </c>
      <c r="E70" s="109"/>
      <c r="F70" s="109"/>
      <c r="G70" s="109"/>
      <c r="H70" s="109"/>
      <c r="I70" s="109"/>
      <c r="J70" s="110">
        <f>J129</f>
        <v>0</v>
      </c>
      <c r="L70" s="107"/>
    </row>
    <row r="71" spans="2:12" s="9" customFormat="1" ht="19.9" customHeight="1">
      <c r="B71" s="107"/>
      <c r="D71" s="108" t="s">
        <v>1377</v>
      </c>
      <c r="E71" s="109"/>
      <c r="F71" s="109"/>
      <c r="G71" s="109"/>
      <c r="H71" s="109"/>
      <c r="I71" s="109"/>
      <c r="J71" s="110">
        <f>J134</f>
        <v>0</v>
      </c>
      <c r="L71" s="107"/>
    </row>
    <row r="72" spans="2:12" s="9" customFormat="1" ht="19.9" customHeight="1">
      <c r="B72" s="107"/>
      <c r="D72" s="108" t="s">
        <v>1378</v>
      </c>
      <c r="E72" s="109"/>
      <c r="F72" s="109"/>
      <c r="G72" s="109"/>
      <c r="H72" s="109"/>
      <c r="I72" s="109"/>
      <c r="J72" s="110">
        <f>J177</f>
        <v>0</v>
      </c>
      <c r="L72" s="107"/>
    </row>
    <row r="73" spans="2:12" s="9" customFormat="1" ht="19.9" customHeight="1">
      <c r="B73" s="107"/>
      <c r="D73" s="108" t="s">
        <v>1379</v>
      </c>
      <c r="E73" s="109"/>
      <c r="F73" s="109"/>
      <c r="G73" s="109"/>
      <c r="H73" s="109"/>
      <c r="I73" s="109"/>
      <c r="J73" s="110">
        <f>J181</f>
        <v>0</v>
      </c>
      <c r="L73" s="107"/>
    </row>
    <row r="74" spans="2:12" s="1" customFormat="1" ht="21.75" customHeight="1">
      <c r="B74" s="32"/>
      <c r="L74" s="32"/>
    </row>
    <row r="75" spans="2:12" s="1" customFormat="1" ht="6.95" customHeight="1">
      <c r="B75" s="41"/>
      <c r="C75" s="42"/>
      <c r="D75" s="42"/>
      <c r="E75" s="42"/>
      <c r="F75" s="42"/>
      <c r="G75" s="42"/>
      <c r="H75" s="42"/>
      <c r="I75" s="42"/>
      <c r="J75" s="42"/>
      <c r="K75" s="42"/>
      <c r="L75" s="32"/>
    </row>
    <row r="79" spans="2:12" s="1" customFormat="1" ht="6.95" customHeight="1">
      <c r="B79" s="43"/>
      <c r="C79" s="44"/>
      <c r="D79" s="44"/>
      <c r="E79" s="44"/>
      <c r="F79" s="44"/>
      <c r="G79" s="44"/>
      <c r="H79" s="44"/>
      <c r="I79" s="44"/>
      <c r="J79" s="44"/>
      <c r="K79" s="44"/>
      <c r="L79" s="32"/>
    </row>
    <row r="80" spans="2:12" s="1" customFormat="1" ht="24.95" customHeight="1">
      <c r="B80" s="32"/>
      <c r="C80" s="21" t="s">
        <v>146</v>
      </c>
      <c r="L80" s="32"/>
    </row>
    <row r="81" spans="2:12" s="1" customFormat="1" ht="6.95" customHeight="1">
      <c r="B81" s="32"/>
      <c r="L81" s="32"/>
    </row>
    <row r="82" spans="2:12" s="1" customFormat="1" ht="12" customHeight="1">
      <c r="B82" s="32"/>
      <c r="C82" s="27" t="s">
        <v>17</v>
      </c>
      <c r="L82" s="32"/>
    </row>
    <row r="83" spans="2:12" s="1" customFormat="1" ht="16.5" customHeight="1">
      <c r="B83" s="32"/>
      <c r="E83" s="313" t="str">
        <f>E7</f>
        <v>Pozemní (stavební) objekt Koleje Jarov</v>
      </c>
      <c r="F83" s="314"/>
      <c r="G83" s="314"/>
      <c r="H83" s="314"/>
      <c r="L83" s="32"/>
    </row>
    <row r="84" spans="2:12" ht="12" customHeight="1">
      <c r="B84" s="20"/>
      <c r="C84" s="27" t="s">
        <v>132</v>
      </c>
      <c r="L84" s="20"/>
    </row>
    <row r="85" spans="2:12" ht="16.5" customHeight="1">
      <c r="B85" s="20"/>
      <c r="E85" s="313" t="s">
        <v>133</v>
      </c>
      <c r="F85" s="282"/>
      <c r="G85" s="282"/>
      <c r="H85" s="282"/>
      <c r="L85" s="20"/>
    </row>
    <row r="86" spans="2:12" ht="12" customHeight="1">
      <c r="B86" s="20"/>
      <c r="C86" s="27" t="s">
        <v>134</v>
      </c>
      <c r="L86" s="20"/>
    </row>
    <row r="87" spans="2:12" s="1" customFormat="1" ht="16.5" customHeight="1">
      <c r="B87" s="32"/>
      <c r="E87" s="300" t="s">
        <v>1266</v>
      </c>
      <c r="F87" s="315"/>
      <c r="G87" s="315"/>
      <c r="H87" s="315"/>
      <c r="L87" s="32"/>
    </row>
    <row r="88" spans="2:12" s="1" customFormat="1" ht="12" customHeight="1">
      <c r="B88" s="32"/>
      <c r="C88" s="27" t="s">
        <v>1267</v>
      </c>
      <c r="L88" s="32"/>
    </row>
    <row r="89" spans="2:12" s="1" customFormat="1" ht="16.5" customHeight="1">
      <c r="B89" s="32"/>
      <c r="E89" s="309" t="str">
        <f>E13</f>
        <v>3 - Koupelny s KK + přívod a společné prostory</v>
      </c>
      <c r="F89" s="315"/>
      <c r="G89" s="315"/>
      <c r="H89" s="315"/>
      <c r="L89" s="32"/>
    </row>
    <row r="90" spans="2:12" s="1" customFormat="1" ht="6.95" customHeight="1">
      <c r="B90" s="32"/>
      <c r="L90" s="32"/>
    </row>
    <row r="91" spans="2:12" s="1" customFormat="1" ht="12" customHeight="1">
      <c r="B91" s="32"/>
      <c r="C91" s="27" t="s">
        <v>21</v>
      </c>
      <c r="F91" s="25" t="str">
        <f>F16</f>
        <v xml:space="preserve"> </v>
      </c>
      <c r="I91" s="27" t="s">
        <v>23</v>
      </c>
      <c r="J91" s="49" t="str">
        <f>IF(J16="","",J16)</f>
        <v>9. 11. 2022</v>
      </c>
      <c r="L91" s="32"/>
    </row>
    <row r="92" spans="2:12" s="1" customFormat="1" ht="6.95" customHeight="1">
      <c r="B92" s="32"/>
      <c r="L92" s="32"/>
    </row>
    <row r="93" spans="2:12" s="1" customFormat="1" ht="15.2" customHeight="1">
      <c r="B93" s="32"/>
      <c r="C93" s="27" t="s">
        <v>25</v>
      </c>
      <c r="F93" s="25" t="str">
        <f>E19</f>
        <v xml:space="preserve"> </v>
      </c>
      <c r="I93" s="27" t="s">
        <v>30</v>
      </c>
      <c r="J93" s="30" t="str">
        <f>E25</f>
        <v xml:space="preserve"> </v>
      </c>
      <c r="L93" s="32"/>
    </row>
    <row r="94" spans="2:12" s="1" customFormat="1" ht="15.2" customHeight="1">
      <c r="B94" s="32"/>
      <c r="C94" s="27" t="s">
        <v>28</v>
      </c>
      <c r="F94" s="25" t="str">
        <f>IF(E22="","",E22)</f>
        <v>Vyplň údaj</v>
      </c>
      <c r="I94" s="27" t="s">
        <v>32</v>
      </c>
      <c r="J94" s="30" t="str">
        <f>E28</f>
        <v xml:space="preserve"> </v>
      </c>
      <c r="L94" s="32"/>
    </row>
    <row r="95" spans="2:12" s="1" customFormat="1" ht="10.35" customHeight="1">
      <c r="B95" s="32"/>
      <c r="L95" s="32"/>
    </row>
    <row r="96" spans="2:20" s="10" customFormat="1" ht="29.25" customHeight="1">
      <c r="B96" s="111"/>
      <c r="C96" s="112" t="s">
        <v>147</v>
      </c>
      <c r="D96" s="113" t="s">
        <v>54</v>
      </c>
      <c r="E96" s="113" t="s">
        <v>50</v>
      </c>
      <c r="F96" s="113" t="s">
        <v>51</v>
      </c>
      <c r="G96" s="113" t="s">
        <v>148</v>
      </c>
      <c r="H96" s="113" t="s">
        <v>149</v>
      </c>
      <c r="I96" s="113" t="s">
        <v>150</v>
      </c>
      <c r="J96" s="113" t="s">
        <v>140</v>
      </c>
      <c r="K96" s="114" t="s">
        <v>151</v>
      </c>
      <c r="L96" s="111"/>
      <c r="M96" s="56" t="s">
        <v>3</v>
      </c>
      <c r="N96" s="57" t="s">
        <v>39</v>
      </c>
      <c r="O96" s="57" t="s">
        <v>152</v>
      </c>
      <c r="P96" s="57" t="s">
        <v>153</v>
      </c>
      <c r="Q96" s="57" t="s">
        <v>154</v>
      </c>
      <c r="R96" s="57" t="s">
        <v>155</v>
      </c>
      <c r="S96" s="57" t="s">
        <v>156</v>
      </c>
      <c r="T96" s="58" t="s">
        <v>157</v>
      </c>
    </row>
    <row r="97" spans="2:63" s="1" customFormat="1" ht="22.9" customHeight="1">
      <c r="B97" s="32"/>
      <c r="C97" s="61" t="s">
        <v>158</v>
      </c>
      <c r="J97" s="115">
        <f>BK97</f>
        <v>0</v>
      </c>
      <c r="L97" s="32"/>
      <c r="M97" s="59"/>
      <c r="N97" s="50"/>
      <c r="O97" s="50"/>
      <c r="P97" s="116">
        <f>P98</f>
        <v>0</v>
      </c>
      <c r="Q97" s="50"/>
      <c r="R97" s="116">
        <f>R98</f>
        <v>0</v>
      </c>
      <c r="S97" s="50"/>
      <c r="T97" s="117">
        <f>T98</f>
        <v>0</v>
      </c>
      <c r="AT97" s="17" t="s">
        <v>68</v>
      </c>
      <c r="AU97" s="17" t="s">
        <v>141</v>
      </c>
      <c r="BK97" s="118">
        <f>BK98</f>
        <v>0</v>
      </c>
    </row>
    <row r="98" spans="2:63" s="11" customFormat="1" ht="25.9" customHeight="1">
      <c r="B98" s="119"/>
      <c r="D98" s="120" t="s">
        <v>68</v>
      </c>
      <c r="E98" s="121" t="s">
        <v>172</v>
      </c>
      <c r="F98" s="121" t="s">
        <v>173</v>
      </c>
      <c r="I98" s="122"/>
      <c r="J98" s="123">
        <f>BK98</f>
        <v>0</v>
      </c>
      <c r="L98" s="119"/>
      <c r="M98" s="124"/>
      <c r="P98" s="125">
        <f>P99+P129+P134+P177+P181</f>
        <v>0</v>
      </c>
      <c r="R98" s="125">
        <f>R99+R129+R134+R177+R181</f>
        <v>0</v>
      </c>
      <c r="T98" s="126">
        <f>T99+T129+T134+T177+T181</f>
        <v>0</v>
      </c>
      <c r="AR98" s="120" t="s">
        <v>77</v>
      </c>
      <c r="AT98" s="127" t="s">
        <v>68</v>
      </c>
      <c r="AU98" s="127" t="s">
        <v>69</v>
      </c>
      <c r="AY98" s="120" t="s">
        <v>161</v>
      </c>
      <c r="BK98" s="128">
        <f>BK99+BK129+BK134+BK177+BK181</f>
        <v>0</v>
      </c>
    </row>
    <row r="99" spans="2:63" s="11" customFormat="1" ht="22.9" customHeight="1">
      <c r="B99" s="119"/>
      <c r="D99" s="120" t="s">
        <v>68</v>
      </c>
      <c r="E99" s="129" t="s">
        <v>1274</v>
      </c>
      <c r="F99" s="129" t="s">
        <v>1291</v>
      </c>
      <c r="I99" s="122"/>
      <c r="J99" s="130">
        <f>BK99</f>
        <v>0</v>
      </c>
      <c r="L99" s="119"/>
      <c r="M99" s="124"/>
      <c r="P99" s="125">
        <f>SUM(P100:P128)</f>
        <v>0</v>
      </c>
      <c r="R99" s="125">
        <f>SUM(R100:R128)</f>
        <v>0</v>
      </c>
      <c r="T99" s="126">
        <f>SUM(T100:T128)</f>
        <v>0</v>
      </c>
      <c r="AR99" s="120" t="s">
        <v>77</v>
      </c>
      <c r="AT99" s="127" t="s">
        <v>68</v>
      </c>
      <c r="AU99" s="127" t="s">
        <v>15</v>
      </c>
      <c r="AY99" s="120" t="s">
        <v>161</v>
      </c>
      <c r="BK99" s="128">
        <f>SUM(BK100:BK128)</f>
        <v>0</v>
      </c>
    </row>
    <row r="100" spans="2:65" s="1" customFormat="1" ht="24.2" customHeight="1">
      <c r="B100" s="131"/>
      <c r="C100" s="132" t="s">
        <v>15</v>
      </c>
      <c r="D100" s="132" t="s">
        <v>164</v>
      </c>
      <c r="E100" s="133" t="s">
        <v>1380</v>
      </c>
      <c r="F100" s="134" t="s">
        <v>1305</v>
      </c>
      <c r="G100" s="135" t="s">
        <v>1281</v>
      </c>
      <c r="H100" s="136">
        <v>970</v>
      </c>
      <c r="I100" s="137"/>
      <c r="J100" s="138">
        <f aca="true" t="shared" si="0" ref="J100:J128">ROUND(I100*H100,2)</f>
        <v>0</v>
      </c>
      <c r="K100" s="134" t="s">
        <v>3</v>
      </c>
      <c r="L100" s="32"/>
      <c r="M100" s="139" t="s">
        <v>3</v>
      </c>
      <c r="N100" s="140" t="s">
        <v>40</v>
      </c>
      <c r="P100" s="141">
        <f aca="true" t="shared" si="1" ref="P100:P128">O100*H100</f>
        <v>0</v>
      </c>
      <c r="Q100" s="141">
        <v>0</v>
      </c>
      <c r="R100" s="141">
        <f aca="true" t="shared" si="2" ref="R100:R128">Q100*H100</f>
        <v>0</v>
      </c>
      <c r="S100" s="141">
        <v>0</v>
      </c>
      <c r="T100" s="142">
        <f aca="true" t="shared" si="3" ref="T100:T128">S100*H100</f>
        <v>0</v>
      </c>
      <c r="AR100" s="143" t="s">
        <v>178</v>
      </c>
      <c r="AT100" s="143" t="s">
        <v>164</v>
      </c>
      <c r="AU100" s="143" t="s">
        <v>77</v>
      </c>
      <c r="AY100" s="17" t="s">
        <v>161</v>
      </c>
      <c r="BE100" s="144">
        <f aca="true" t="shared" si="4" ref="BE100:BE128">IF(N100="základní",J100,0)</f>
        <v>0</v>
      </c>
      <c r="BF100" s="144">
        <f aca="true" t="shared" si="5" ref="BF100:BF128">IF(N100="snížená",J100,0)</f>
        <v>0</v>
      </c>
      <c r="BG100" s="144">
        <f aca="true" t="shared" si="6" ref="BG100:BG128">IF(N100="zákl. přenesená",J100,0)</f>
        <v>0</v>
      </c>
      <c r="BH100" s="144">
        <f aca="true" t="shared" si="7" ref="BH100:BH128">IF(N100="sníž. přenesená",J100,0)</f>
        <v>0</v>
      </c>
      <c r="BI100" s="144">
        <f aca="true" t="shared" si="8" ref="BI100:BI128">IF(N100="nulová",J100,0)</f>
        <v>0</v>
      </c>
      <c r="BJ100" s="17" t="s">
        <v>15</v>
      </c>
      <c r="BK100" s="144">
        <f aca="true" t="shared" si="9" ref="BK100:BK128">ROUND(I100*H100,2)</f>
        <v>0</v>
      </c>
      <c r="BL100" s="17" t="s">
        <v>178</v>
      </c>
      <c r="BM100" s="143" t="s">
        <v>1381</v>
      </c>
    </row>
    <row r="101" spans="2:65" s="1" customFormat="1" ht="24.2" customHeight="1">
      <c r="B101" s="131"/>
      <c r="C101" s="132" t="s">
        <v>77</v>
      </c>
      <c r="D101" s="132" t="s">
        <v>164</v>
      </c>
      <c r="E101" s="133" t="s">
        <v>1382</v>
      </c>
      <c r="F101" s="134" t="s">
        <v>1299</v>
      </c>
      <c r="G101" s="135" t="s">
        <v>1281</v>
      </c>
      <c r="H101" s="136">
        <v>146</v>
      </c>
      <c r="I101" s="137"/>
      <c r="J101" s="138">
        <f t="shared" si="0"/>
        <v>0</v>
      </c>
      <c r="K101" s="134" t="s">
        <v>3</v>
      </c>
      <c r="L101" s="32"/>
      <c r="M101" s="139" t="s">
        <v>3</v>
      </c>
      <c r="N101" s="140" t="s">
        <v>40</v>
      </c>
      <c r="P101" s="141">
        <f t="shared" si="1"/>
        <v>0</v>
      </c>
      <c r="Q101" s="141">
        <v>0</v>
      </c>
      <c r="R101" s="141">
        <f t="shared" si="2"/>
        <v>0</v>
      </c>
      <c r="S101" s="141">
        <v>0</v>
      </c>
      <c r="T101" s="142">
        <f t="shared" si="3"/>
        <v>0</v>
      </c>
      <c r="AR101" s="143" t="s">
        <v>178</v>
      </c>
      <c r="AT101" s="143" t="s">
        <v>164</v>
      </c>
      <c r="AU101" s="143" t="s">
        <v>77</v>
      </c>
      <c r="AY101" s="17" t="s">
        <v>161</v>
      </c>
      <c r="BE101" s="144">
        <f t="shared" si="4"/>
        <v>0</v>
      </c>
      <c r="BF101" s="144">
        <f t="shared" si="5"/>
        <v>0</v>
      </c>
      <c r="BG101" s="144">
        <f t="shared" si="6"/>
        <v>0</v>
      </c>
      <c r="BH101" s="144">
        <f t="shared" si="7"/>
        <v>0</v>
      </c>
      <c r="BI101" s="144">
        <f t="shared" si="8"/>
        <v>0</v>
      </c>
      <c r="BJ101" s="17" t="s">
        <v>15</v>
      </c>
      <c r="BK101" s="144">
        <f t="shared" si="9"/>
        <v>0</v>
      </c>
      <c r="BL101" s="17" t="s">
        <v>178</v>
      </c>
      <c r="BM101" s="143" t="s">
        <v>1383</v>
      </c>
    </row>
    <row r="102" spans="2:65" s="1" customFormat="1" ht="24.2" customHeight="1">
      <c r="B102" s="131"/>
      <c r="C102" s="132" t="s">
        <v>83</v>
      </c>
      <c r="D102" s="132" t="s">
        <v>164</v>
      </c>
      <c r="E102" s="133" t="s">
        <v>1384</v>
      </c>
      <c r="F102" s="134" t="s">
        <v>1314</v>
      </c>
      <c r="G102" s="135" t="s">
        <v>1281</v>
      </c>
      <c r="H102" s="136">
        <v>1115</v>
      </c>
      <c r="I102" s="137"/>
      <c r="J102" s="138">
        <f t="shared" si="0"/>
        <v>0</v>
      </c>
      <c r="K102" s="134" t="s">
        <v>3</v>
      </c>
      <c r="L102" s="32"/>
      <c r="M102" s="139" t="s">
        <v>3</v>
      </c>
      <c r="N102" s="140" t="s">
        <v>40</v>
      </c>
      <c r="P102" s="141">
        <f t="shared" si="1"/>
        <v>0</v>
      </c>
      <c r="Q102" s="141">
        <v>0</v>
      </c>
      <c r="R102" s="141">
        <f t="shared" si="2"/>
        <v>0</v>
      </c>
      <c r="S102" s="141">
        <v>0</v>
      </c>
      <c r="T102" s="142">
        <f t="shared" si="3"/>
        <v>0</v>
      </c>
      <c r="AR102" s="143" t="s">
        <v>178</v>
      </c>
      <c r="AT102" s="143" t="s">
        <v>164</v>
      </c>
      <c r="AU102" s="143" t="s">
        <v>77</v>
      </c>
      <c r="AY102" s="17" t="s">
        <v>161</v>
      </c>
      <c r="BE102" s="144">
        <f t="shared" si="4"/>
        <v>0</v>
      </c>
      <c r="BF102" s="144">
        <f t="shared" si="5"/>
        <v>0</v>
      </c>
      <c r="BG102" s="144">
        <f t="shared" si="6"/>
        <v>0</v>
      </c>
      <c r="BH102" s="144">
        <f t="shared" si="7"/>
        <v>0</v>
      </c>
      <c r="BI102" s="144">
        <f t="shared" si="8"/>
        <v>0</v>
      </c>
      <c r="BJ102" s="17" t="s">
        <v>15</v>
      </c>
      <c r="BK102" s="144">
        <f t="shared" si="9"/>
        <v>0</v>
      </c>
      <c r="BL102" s="17" t="s">
        <v>178</v>
      </c>
      <c r="BM102" s="143" t="s">
        <v>1385</v>
      </c>
    </row>
    <row r="103" spans="2:65" s="1" customFormat="1" ht="24.2" customHeight="1">
      <c r="B103" s="131"/>
      <c r="C103" s="132" t="s">
        <v>89</v>
      </c>
      <c r="D103" s="132" t="s">
        <v>164</v>
      </c>
      <c r="E103" s="133" t="s">
        <v>1386</v>
      </c>
      <c r="F103" s="134" t="s">
        <v>1387</v>
      </c>
      <c r="G103" s="135" t="s">
        <v>1281</v>
      </c>
      <c r="H103" s="136">
        <v>730</v>
      </c>
      <c r="I103" s="137"/>
      <c r="J103" s="138">
        <f t="shared" si="0"/>
        <v>0</v>
      </c>
      <c r="K103" s="134" t="s">
        <v>3</v>
      </c>
      <c r="L103" s="32"/>
      <c r="M103" s="139" t="s">
        <v>3</v>
      </c>
      <c r="N103" s="140" t="s">
        <v>40</v>
      </c>
      <c r="P103" s="141">
        <f t="shared" si="1"/>
        <v>0</v>
      </c>
      <c r="Q103" s="141">
        <v>0</v>
      </c>
      <c r="R103" s="141">
        <f t="shared" si="2"/>
        <v>0</v>
      </c>
      <c r="S103" s="141">
        <v>0</v>
      </c>
      <c r="T103" s="142">
        <f t="shared" si="3"/>
        <v>0</v>
      </c>
      <c r="AR103" s="143" t="s">
        <v>178</v>
      </c>
      <c r="AT103" s="143" t="s">
        <v>164</v>
      </c>
      <c r="AU103" s="143" t="s">
        <v>77</v>
      </c>
      <c r="AY103" s="17" t="s">
        <v>161</v>
      </c>
      <c r="BE103" s="144">
        <f t="shared" si="4"/>
        <v>0</v>
      </c>
      <c r="BF103" s="144">
        <f t="shared" si="5"/>
        <v>0</v>
      </c>
      <c r="BG103" s="144">
        <f t="shared" si="6"/>
        <v>0</v>
      </c>
      <c r="BH103" s="144">
        <f t="shared" si="7"/>
        <v>0</v>
      </c>
      <c r="BI103" s="144">
        <f t="shared" si="8"/>
        <v>0</v>
      </c>
      <c r="BJ103" s="17" t="s">
        <v>15</v>
      </c>
      <c r="BK103" s="144">
        <f t="shared" si="9"/>
        <v>0</v>
      </c>
      <c r="BL103" s="17" t="s">
        <v>178</v>
      </c>
      <c r="BM103" s="143" t="s">
        <v>1388</v>
      </c>
    </row>
    <row r="104" spans="2:65" s="1" customFormat="1" ht="21.75" customHeight="1">
      <c r="B104" s="131"/>
      <c r="C104" s="132" t="s">
        <v>92</v>
      </c>
      <c r="D104" s="132" t="s">
        <v>164</v>
      </c>
      <c r="E104" s="133" t="s">
        <v>1389</v>
      </c>
      <c r="F104" s="134" t="s">
        <v>1390</v>
      </c>
      <c r="G104" s="135" t="s">
        <v>1281</v>
      </c>
      <c r="H104" s="136">
        <v>240</v>
      </c>
      <c r="I104" s="137"/>
      <c r="J104" s="138">
        <f t="shared" si="0"/>
        <v>0</v>
      </c>
      <c r="K104" s="134" t="s">
        <v>3</v>
      </c>
      <c r="L104" s="32"/>
      <c r="M104" s="139" t="s">
        <v>3</v>
      </c>
      <c r="N104" s="140" t="s">
        <v>40</v>
      </c>
      <c r="P104" s="141">
        <f t="shared" si="1"/>
        <v>0</v>
      </c>
      <c r="Q104" s="141">
        <v>0</v>
      </c>
      <c r="R104" s="141">
        <f t="shared" si="2"/>
        <v>0</v>
      </c>
      <c r="S104" s="141">
        <v>0</v>
      </c>
      <c r="T104" s="142">
        <f t="shared" si="3"/>
        <v>0</v>
      </c>
      <c r="AR104" s="143" t="s">
        <v>178</v>
      </c>
      <c r="AT104" s="143" t="s">
        <v>164</v>
      </c>
      <c r="AU104" s="143" t="s">
        <v>77</v>
      </c>
      <c r="AY104" s="17" t="s">
        <v>161</v>
      </c>
      <c r="BE104" s="144">
        <f t="shared" si="4"/>
        <v>0</v>
      </c>
      <c r="BF104" s="144">
        <f t="shared" si="5"/>
        <v>0</v>
      </c>
      <c r="BG104" s="144">
        <f t="shared" si="6"/>
        <v>0</v>
      </c>
      <c r="BH104" s="144">
        <f t="shared" si="7"/>
        <v>0</v>
      </c>
      <c r="BI104" s="144">
        <f t="shared" si="8"/>
        <v>0</v>
      </c>
      <c r="BJ104" s="17" t="s">
        <v>15</v>
      </c>
      <c r="BK104" s="144">
        <f t="shared" si="9"/>
        <v>0</v>
      </c>
      <c r="BL104" s="17" t="s">
        <v>178</v>
      </c>
      <c r="BM104" s="143" t="s">
        <v>1391</v>
      </c>
    </row>
    <row r="105" spans="2:65" s="1" customFormat="1" ht="21.75" customHeight="1">
      <c r="B105" s="131"/>
      <c r="C105" s="132" t="s">
        <v>95</v>
      </c>
      <c r="D105" s="132" t="s">
        <v>164</v>
      </c>
      <c r="E105" s="133" t="s">
        <v>1392</v>
      </c>
      <c r="F105" s="134" t="s">
        <v>1393</v>
      </c>
      <c r="G105" s="135" t="s">
        <v>1281</v>
      </c>
      <c r="H105" s="136">
        <v>146</v>
      </c>
      <c r="I105" s="137"/>
      <c r="J105" s="138">
        <f t="shared" si="0"/>
        <v>0</v>
      </c>
      <c r="K105" s="134" t="s">
        <v>3</v>
      </c>
      <c r="L105" s="32"/>
      <c r="M105" s="139" t="s">
        <v>3</v>
      </c>
      <c r="N105" s="140" t="s">
        <v>40</v>
      </c>
      <c r="P105" s="141">
        <f t="shared" si="1"/>
        <v>0</v>
      </c>
      <c r="Q105" s="141">
        <v>0</v>
      </c>
      <c r="R105" s="141">
        <f t="shared" si="2"/>
        <v>0</v>
      </c>
      <c r="S105" s="141">
        <v>0</v>
      </c>
      <c r="T105" s="142">
        <f t="shared" si="3"/>
        <v>0</v>
      </c>
      <c r="AR105" s="143" t="s">
        <v>178</v>
      </c>
      <c r="AT105" s="143" t="s">
        <v>164</v>
      </c>
      <c r="AU105" s="143" t="s">
        <v>77</v>
      </c>
      <c r="AY105" s="17" t="s">
        <v>161</v>
      </c>
      <c r="BE105" s="144">
        <f t="shared" si="4"/>
        <v>0</v>
      </c>
      <c r="BF105" s="144">
        <f t="shared" si="5"/>
        <v>0</v>
      </c>
      <c r="BG105" s="144">
        <f t="shared" si="6"/>
        <v>0</v>
      </c>
      <c r="BH105" s="144">
        <f t="shared" si="7"/>
        <v>0</v>
      </c>
      <c r="BI105" s="144">
        <f t="shared" si="8"/>
        <v>0</v>
      </c>
      <c r="BJ105" s="17" t="s">
        <v>15</v>
      </c>
      <c r="BK105" s="144">
        <f t="shared" si="9"/>
        <v>0</v>
      </c>
      <c r="BL105" s="17" t="s">
        <v>178</v>
      </c>
      <c r="BM105" s="143" t="s">
        <v>1394</v>
      </c>
    </row>
    <row r="106" spans="2:65" s="1" customFormat="1" ht="21.75" customHeight="1">
      <c r="B106" s="131"/>
      <c r="C106" s="132" t="s">
        <v>110</v>
      </c>
      <c r="D106" s="132" t="s">
        <v>164</v>
      </c>
      <c r="E106" s="133" t="s">
        <v>1395</v>
      </c>
      <c r="F106" s="134" t="s">
        <v>1396</v>
      </c>
      <c r="G106" s="135" t="s">
        <v>1281</v>
      </c>
      <c r="H106" s="136">
        <v>12</v>
      </c>
      <c r="I106" s="137"/>
      <c r="J106" s="138">
        <f t="shared" si="0"/>
        <v>0</v>
      </c>
      <c r="K106" s="134" t="s">
        <v>3</v>
      </c>
      <c r="L106" s="32"/>
      <c r="M106" s="139" t="s">
        <v>3</v>
      </c>
      <c r="N106" s="140" t="s">
        <v>40</v>
      </c>
      <c r="P106" s="141">
        <f t="shared" si="1"/>
        <v>0</v>
      </c>
      <c r="Q106" s="141">
        <v>0</v>
      </c>
      <c r="R106" s="141">
        <f t="shared" si="2"/>
        <v>0</v>
      </c>
      <c r="S106" s="141">
        <v>0</v>
      </c>
      <c r="T106" s="142">
        <f t="shared" si="3"/>
        <v>0</v>
      </c>
      <c r="AR106" s="143" t="s">
        <v>178</v>
      </c>
      <c r="AT106" s="143" t="s">
        <v>164</v>
      </c>
      <c r="AU106" s="143" t="s">
        <v>77</v>
      </c>
      <c r="AY106" s="17" t="s">
        <v>161</v>
      </c>
      <c r="BE106" s="144">
        <f t="shared" si="4"/>
        <v>0</v>
      </c>
      <c r="BF106" s="144">
        <f t="shared" si="5"/>
        <v>0</v>
      </c>
      <c r="BG106" s="144">
        <f t="shared" si="6"/>
        <v>0</v>
      </c>
      <c r="BH106" s="144">
        <f t="shared" si="7"/>
        <v>0</v>
      </c>
      <c r="BI106" s="144">
        <f t="shared" si="8"/>
        <v>0</v>
      </c>
      <c r="BJ106" s="17" t="s">
        <v>15</v>
      </c>
      <c r="BK106" s="144">
        <f t="shared" si="9"/>
        <v>0</v>
      </c>
      <c r="BL106" s="17" t="s">
        <v>178</v>
      </c>
      <c r="BM106" s="143" t="s">
        <v>1397</v>
      </c>
    </row>
    <row r="107" spans="2:65" s="1" customFormat="1" ht="21.75" customHeight="1">
      <c r="B107" s="131"/>
      <c r="C107" s="132" t="s">
        <v>243</v>
      </c>
      <c r="D107" s="132" t="s">
        <v>164</v>
      </c>
      <c r="E107" s="133" t="s">
        <v>1398</v>
      </c>
      <c r="F107" s="134" t="s">
        <v>1399</v>
      </c>
      <c r="G107" s="135" t="s">
        <v>1281</v>
      </c>
      <c r="H107" s="136">
        <v>2</v>
      </c>
      <c r="I107" s="137"/>
      <c r="J107" s="138">
        <f t="shared" si="0"/>
        <v>0</v>
      </c>
      <c r="K107" s="134" t="s">
        <v>3</v>
      </c>
      <c r="L107" s="32"/>
      <c r="M107" s="139" t="s">
        <v>3</v>
      </c>
      <c r="N107" s="140" t="s">
        <v>40</v>
      </c>
      <c r="P107" s="141">
        <f t="shared" si="1"/>
        <v>0</v>
      </c>
      <c r="Q107" s="141">
        <v>0</v>
      </c>
      <c r="R107" s="141">
        <f t="shared" si="2"/>
        <v>0</v>
      </c>
      <c r="S107" s="141">
        <v>0</v>
      </c>
      <c r="T107" s="142">
        <f t="shared" si="3"/>
        <v>0</v>
      </c>
      <c r="AR107" s="143" t="s">
        <v>178</v>
      </c>
      <c r="AT107" s="143" t="s">
        <v>164</v>
      </c>
      <c r="AU107" s="143" t="s">
        <v>77</v>
      </c>
      <c r="AY107" s="17" t="s">
        <v>161</v>
      </c>
      <c r="BE107" s="144">
        <f t="shared" si="4"/>
        <v>0</v>
      </c>
      <c r="BF107" s="144">
        <f t="shared" si="5"/>
        <v>0</v>
      </c>
      <c r="BG107" s="144">
        <f t="shared" si="6"/>
        <v>0</v>
      </c>
      <c r="BH107" s="144">
        <f t="shared" si="7"/>
        <v>0</v>
      </c>
      <c r="BI107" s="144">
        <f t="shared" si="8"/>
        <v>0</v>
      </c>
      <c r="BJ107" s="17" t="s">
        <v>15</v>
      </c>
      <c r="BK107" s="144">
        <f t="shared" si="9"/>
        <v>0</v>
      </c>
      <c r="BL107" s="17" t="s">
        <v>178</v>
      </c>
      <c r="BM107" s="143" t="s">
        <v>1400</v>
      </c>
    </row>
    <row r="108" spans="2:65" s="1" customFormat="1" ht="16.5" customHeight="1">
      <c r="B108" s="131"/>
      <c r="C108" s="132" t="s">
        <v>162</v>
      </c>
      <c r="D108" s="132" t="s">
        <v>164</v>
      </c>
      <c r="E108" s="133" t="s">
        <v>1401</v>
      </c>
      <c r="F108" s="134" t="s">
        <v>1402</v>
      </c>
      <c r="G108" s="135" t="s">
        <v>1281</v>
      </c>
      <c r="H108" s="136">
        <v>146</v>
      </c>
      <c r="I108" s="137"/>
      <c r="J108" s="138">
        <f t="shared" si="0"/>
        <v>0</v>
      </c>
      <c r="K108" s="134" t="s">
        <v>3</v>
      </c>
      <c r="L108" s="32"/>
      <c r="M108" s="139" t="s">
        <v>3</v>
      </c>
      <c r="N108" s="140" t="s">
        <v>40</v>
      </c>
      <c r="P108" s="141">
        <f t="shared" si="1"/>
        <v>0</v>
      </c>
      <c r="Q108" s="141">
        <v>0</v>
      </c>
      <c r="R108" s="141">
        <f t="shared" si="2"/>
        <v>0</v>
      </c>
      <c r="S108" s="141">
        <v>0</v>
      </c>
      <c r="T108" s="142">
        <f t="shared" si="3"/>
        <v>0</v>
      </c>
      <c r="AR108" s="143" t="s">
        <v>178</v>
      </c>
      <c r="AT108" s="143" t="s">
        <v>164</v>
      </c>
      <c r="AU108" s="143" t="s">
        <v>77</v>
      </c>
      <c r="AY108" s="17" t="s">
        <v>161</v>
      </c>
      <c r="BE108" s="144">
        <f t="shared" si="4"/>
        <v>0</v>
      </c>
      <c r="BF108" s="144">
        <f t="shared" si="5"/>
        <v>0</v>
      </c>
      <c r="BG108" s="144">
        <f t="shared" si="6"/>
        <v>0</v>
      </c>
      <c r="BH108" s="144">
        <f t="shared" si="7"/>
        <v>0</v>
      </c>
      <c r="BI108" s="144">
        <f t="shared" si="8"/>
        <v>0</v>
      </c>
      <c r="BJ108" s="17" t="s">
        <v>15</v>
      </c>
      <c r="BK108" s="144">
        <f t="shared" si="9"/>
        <v>0</v>
      </c>
      <c r="BL108" s="17" t="s">
        <v>178</v>
      </c>
      <c r="BM108" s="143" t="s">
        <v>1403</v>
      </c>
    </row>
    <row r="109" spans="2:65" s="1" customFormat="1" ht="21.75" customHeight="1">
      <c r="B109" s="131"/>
      <c r="C109" s="132" t="s">
        <v>257</v>
      </c>
      <c r="D109" s="132" t="s">
        <v>164</v>
      </c>
      <c r="E109" s="133" t="s">
        <v>1404</v>
      </c>
      <c r="F109" s="134" t="s">
        <v>1317</v>
      </c>
      <c r="G109" s="135" t="s">
        <v>1281</v>
      </c>
      <c r="H109" s="136">
        <v>438</v>
      </c>
      <c r="I109" s="137"/>
      <c r="J109" s="138">
        <f t="shared" si="0"/>
        <v>0</v>
      </c>
      <c r="K109" s="134" t="s">
        <v>3</v>
      </c>
      <c r="L109" s="32"/>
      <c r="M109" s="139" t="s">
        <v>3</v>
      </c>
      <c r="N109" s="140" t="s">
        <v>40</v>
      </c>
      <c r="P109" s="141">
        <f t="shared" si="1"/>
        <v>0</v>
      </c>
      <c r="Q109" s="141">
        <v>0</v>
      </c>
      <c r="R109" s="141">
        <f t="shared" si="2"/>
        <v>0</v>
      </c>
      <c r="S109" s="141">
        <v>0</v>
      </c>
      <c r="T109" s="142">
        <f t="shared" si="3"/>
        <v>0</v>
      </c>
      <c r="AR109" s="143" t="s">
        <v>178</v>
      </c>
      <c r="AT109" s="143" t="s">
        <v>164</v>
      </c>
      <c r="AU109" s="143" t="s">
        <v>77</v>
      </c>
      <c r="AY109" s="17" t="s">
        <v>161</v>
      </c>
      <c r="BE109" s="144">
        <f t="shared" si="4"/>
        <v>0</v>
      </c>
      <c r="BF109" s="144">
        <f t="shared" si="5"/>
        <v>0</v>
      </c>
      <c r="BG109" s="144">
        <f t="shared" si="6"/>
        <v>0</v>
      </c>
      <c r="BH109" s="144">
        <f t="shared" si="7"/>
        <v>0</v>
      </c>
      <c r="BI109" s="144">
        <f t="shared" si="8"/>
        <v>0</v>
      </c>
      <c r="BJ109" s="17" t="s">
        <v>15</v>
      </c>
      <c r="BK109" s="144">
        <f t="shared" si="9"/>
        <v>0</v>
      </c>
      <c r="BL109" s="17" t="s">
        <v>178</v>
      </c>
      <c r="BM109" s="143" t="s">
        <v>1405</v>
      </c>
    </row>
    <row r="110" spans="2:65" s="1" customFormat="1" ht="21.75" customHeight="1">
      <c r="B110" s="131"/>
      <c r="C110" s="132" t="s">
        <v>73</v>
      </c>
      <c r="D110" s="132" t="s">
        <v>164</v>
      </c>
      <c r="E110" s="133" t="s">
        <v>1406</v>
      </c>
      <c r="F110" s="134" t="s">
        <v>1407</v>
      </c>
      <c r="G110" s="135" t="s">
        <v>1281</v>
      </c>
      <c r="H110" s="136">
        <v>23</v>
      </c>
      <c r="I110" s="137"/>
      <c r="J110" s="138">
        <f t="shared" si="0"/>
        <v>0</v>
      </c>
      <c r="K110" s="134" t="s">
        <v>3</v>
      </c>
      <c r="L110" s="32"/>
      <c r="M110" s="139" t="s">
        <v>3</v>
      </c>
      <c r="N110" s="140" t="s">
        <v>40</v>
      </c>
      <c r="P110" s="141">
        <f t="shared" si="1"/>
        <v>0</v>
      </c>
      <c r="Q110" s="141">
        <v>0</v>
      </c>
      <c r="R110" s="141">
        <f t="shared" si="2"/>
        <v>0</v>
      </c>
      <c r="S110" s="141">
        <v>0</v>
      </c>
      <c r="T110" s="142">
        <f t="shared" si="3"/>
        <v>0</v>
      </c>
      <c r="AR110" s="143" t="s">
        <v>178</v>
      </c>
      <c r="AT110" s="143" t="s">
        <v>164</v>
      </c>
      <c r="AU110" s="143" t="s">
        <v>77</v>
      </c>
      <c r="AY110" s="17" t="s">
        <v>161</v>
      </c>
      <c r="BE110" s="144">
        <f t="shared" si="4"/>
        <v>0</v>
      </c>
      <c r="BF110" s="144">
        <f t="shared" si="5"/>
        <v>0</v>
      </c>
      <c r="BG110" s="144">
        <f t="shared" si="6"/>
        <v>0</v>
      </c>
      <c r="BH110" s="144">
        <f t="shared" si="7"/>
        <v>0</v>
      </c>
      <c r="BI110" s="144">
        <f t="shared" si="8"/>
        <v>0</v>
      </c>
      <c r="BJ110" s="17" t="s">
        <v>15</v>
      </c>
      <c r="BK110" s="144">
        <f t="shared" si="9"/>
        <v>0</v>
      </c>
      <c r="BL110" s="17" t="s">
        <v>178</v>
      </c>
      <c r="BM110" s="143" t="s">
        <v>1408</v>
      </c>
    </row>
    <row r="111" spans="2:65" s="1" customFormat="1" ht="21.75" customHeight="1">
      <c r="B111" s="131"/>
      <c r="C111" s="132" t="s">
        <v>117</v>
      </c>
      <c r="D111" s="132" t="s">
        <v>164</v>
      </c>
      <c r="E111" s="133" t="s">
        <v>1409</v>
      </c>
      <c r="F111" s="134" t="s">
        <v>1410</v>
      </c>
      <c r="G111" s="135" t="s">
        <v>1281</v>
      </c>
      <c r="H111" s="136">
        <v>73</v>
      </c>
      <c r="I111" s="137"/>
      <c r="J111" s="138">
        <f t="shared" si="0"/>
        <v>0</v>
      </c>
      <c r="K111" s="134" t="s">
        <v>3</v>
      </c>
      <c r="L111" s="32"/>
      <c r="M111" s="139" t="s">
        <v>3</v>
      </c>
      <c r="N111" s="140" t="s">
        <v>40</v>
      </c>
      <c r="P111" s="141">
        <f t="shared" si="1"/>
        <v>0</v>
      </c>
      <c r="Q111" s="141">
        <v>0</v>
      </c>
      <c r="R111" s="141">
        <f t="shared" si="2"/>
        <v>0</v>
      </c>
      <c r="S111" s="141">
        <v>0</v>
      </c>
      <c r="T111" s="142">
        <f t="shared" si="3"/>
        <v>0</v>
      </c>
      <c r="AR111" s="143" t="s">
        <v>178</v>
      </c>
      <c r="AT111" s="143" t="s">
        <v>164</v>
      </c>
      <c r="AU111" s="143" t="s">
        <v>77</v>
      </c>
      <c r="AY111" s="17" t="s">
        <v>161</v>
      </c>
      <c r="BE111" s="144">
        <f t="shared" si="4"/>
        <v>0</v>
      </c>
      <c r="BF111" s="144">
        <f t="shared" si="5"/>
        <v>0</v>
      </c>
      <c r="BG111" s="144">
        <f t="shared" si="6"/>
        <v>0</v>
      </c>
      <c r="BH111" s="144">
        <f t="shared" si="7"/>
        <v>0</v>
      </c>
      <c r="BI111" s="144">
        <f t="shared" si="8"/>
        <v>0</v>
      </c>
      <c r="BJ111" s="17" t="s">
        <v>15</v>
      </c>
      <c r="BK111" s="144">
        <f t="shared" si="9"/>
        <v>0</v>
      </c>
      <c r="BL111" s="17" t="s">
        <v>178</v>
      </c>
      <c r="BM111" s="143" t="s">
        <v>1411</v>
      </c>
    </row>
    <row r="112" spans="2:65" s="1" customFormat="1" ht="16.5" customHeight="1">
      <c r="B112" s="131"/>
      <c r="C112" s="132" t="s">
        <v>318</v>
      </c>
      <c r="D112" s="132" t="s">
        <v>164</v>
      </c>
      <c r="E112" s="133" t="s">
        <v>1412</v>
      </c>
      <c r="F112" s="134" t="s">
        <v>1413</v>
      </c>
      <c r="G112" s="135" t="s">
        <v>1281</v>
      </c>
      <c r="H112" s="136">
        <v>8</v>
      </c>
      <c r="I112" s="137"/>
      <c r="J112" s="138">
        <f t="shared" si="0"/>
        <v>0</v>
      </c>
      <c r="K112" s="134" t="s">
        <v>3</v>
      </c>
      <c r="L112" s="32"/>
      <c r="M112" s="139" t="s">
        <v>3</v>
      </c>
      <c r="N112" s="140" t="s">
        <v>40</v>
      </c>
      <c r="P112" s="141">
        <f t="shared" si="1"/>
        <v>0</v>
      </c>
      <c r="Q112" s="141">
        <v>0</v>
      </c>
      <c r="R112" s="141">
        <f t="shared" si="2"/>
        <v>0</v>
      </c>
      <c r="S112" s="141">
        <v>0</v>
      </c>
      <c r="T112" s="142">
        <f t="shared" si="3"/>
        <v>0</v>
      </c>
      <c r="AR112" s="143" t="s">
        <v>178</v>
      </c>
      <c r="AT112" s="143" t="s">
        <v>164</v>
      </c>
      <c r="AU112" s="143" t="s">
        <v>77</v>
      </c>
      <c r="AY112" s="17" t="s">
        <v>161</v>
      </c>
      <c r="BE112" s="144">
        <f t="shared" si="4"/>
        <v>0</v>
      </c>
      <c r="BF112" s="144">
        <f t="shared" si="5"/>
        <v>0</v>
      </c>
      <c r="BG112" s="144">
        <f t="shared" si="6"/>
        <v>0</v>
      </c>
      <c r="BH112" s="144">
        <f t="shared" si="7"/>
        <v>0</v>
      </c>
      <c r="BI112" s="144">
        <f t="shared" si="8"/>
        <v>0</v>
      </c>
      <c r="BJ112" s="17" t="s">
        <v>15</v>
      </c>
      <c r="BK112" s="144">
        <f t="shared" si="9"/>
        <v>0</v>
      </c>
      <c r="BL112" s="17" t="s">
        <v>178</v>
      </c>
      <c r="BM112" s="143" t="s">
        <v>1414</v>
      </c>
    </row>
    <row r="113" spans="2:65" s="1" customFormat="1" ht="16.5" customHeight="1">
      <c r="B113" s="131"/>
      <c r="C113" s="132" t="s">
        <v>326</v>
      </c>
      <c r="D113" s="132" t="s">
        <v>164</v>
      </c>
      <c r="E113" s="133" t="s">
        <v>1415</v>
      </c>
      <c r="F113" s="134" t="s">
        <v>1416</v>
      </c>
      <c r="G113" s="135" t="s">
        <v>1281</v>
      </c>
      <c r="H113" s="136">
        <v>571</v>
      </c>
      <c r="I113" s="137"/>
      <c r="J113" s="138">
        <f t="shared" si="0"/>
        <v>0</v>
      </c>
      <c r="K113" s="134" t="s">
        <v>3</v>
      </c>
      <c r="L113" s="32"/>
      <c r="M113" s="139" t="s">
        <v>3</v>
      </c>
      <c r="N113" s="140" t="s">
        <v>40</v>
      </c>
      <c r="P113" s="141">
        <f t="shared" si="1"/>
        <v>0</v>
      </c>
      <c r="Q113" s="141">
        <v>0</v>
      </c>
      <c r="R113" s="141">
        <f t="shared" si="2"/>
        <v>0</v>
      </c>
      <c r="S113" s="141">
        <v>0</v>
      </c>
      <c r="T113" s="142">
        <f t="shared" si="3"/>
        <v>0</v>
      </c>
      <c r="AR113" s="143" t="s">
        <v>178</v>
      </c>
      <c r="AT113" s="143" t="s">
        <v>164</v>
      </c>
      <c r="AU113" s="143" t="s">
        <v>77</v>
      </c>
      <c r="AY113" s="17" t="s">
        <v>161</v>
      </c>
      <c r="BE113" s="144">
        <f t="shared" si="4"/>
        <v>0</v>
      </c>
      <c r="BF113" s="144">
        <f t="shared" si="5"/>
        <v>0</v>
      </c>
      <c r="BG113" s="144">
        <f t="shared" si="6"/>
        <v>0</v>
      </c>
      <c r="BH113" s="144">
        <f t="shared" si="7"/>
        <v>0</v>
      </c>
      <c r="BI113" s="144">
        <f t="shared" si="8"/>
        <v>0</v>
      </c>
      <c r="BJ113" s="17" t="s">
        <v>15</v>
      </c>
      <c r="BK113" s="144">
        <f t="shared" si="9"/>
        <v>0</v>
      </c>
      <c r="BL113" s="17" t="s">
        <v>178</v>
      </c>
      <c r="BM113" s="143" t="s">
        <v>1417</v>
      </c>
    </row>
    <row r="114" spans="2:65" s="1" customFormat="1" ht="16.5" customHeight="1">
      <c r="B114" s="131"/>
      <c r="C114" s="132" t="s">
        <v>855</v>
      </c>
      <c r="D114" s="132" t="s">
        <v>164</v>
      </c>
      <c r="E114" s="133" t="s">
        <v>1418</v>
      </c>
      <c r="F114" s="134" t="s">
        <v>1419</v>
      </c>
      <c r="G114" s="135" t="s">
        <v>868</v>
      </c>
      <c r="H114" s="136">
        <v>401</v>
      </c>
      <c r="I114" s="137"/>
      <c r="J114" s="138">
        <f t="shared" si="0"/>
        <v>0</v>
      </c>
      <c r="K114" s="134" t="s">
        <v>3</v>
      </c>
      <c r="L114" s="32"/>
      <c r="M114" s="139" t="s">
        <v>3</v>
      </c>
      <c r="N114" s="140" t="s">
        <v>40</v>
      </c>
      <c r="P114" s="141">
        <f t="shared" si="1"/>
        <v>0</v>
      </c>
      <c r="Q114" s="141">
        <v>0</v>
      </c>
      <c r="R114" s="141">
        <f t="shared" si="2"/>
        <v>0</v>
      </c>
      <c r="S114" s="141">
        <v>0</v>
      </c>
      <c r="T114" s="142">
        <f t="shared" si="3"/>
        <v>0</v>
      </c>
      <c r="AR114" s="143" t="s">
        <v>178</v>
      </c>
      <c r="AT114" s="143" t="s">
        <v>164</v>
      </c>
      <c r="AU114" s="143" t="s">
        <v>77</v>
      </c>
      <c r="AY114" s="17" t="s">
        <v>161</v>
      </c>
      <c r="BE114" s="144">
        <f t="shared" si="4"/>
        <v>0</v>
      </c>
      <c r="BF114" s="144">
        <f t="shared" si="5"/>
        <v>0</v>
      </c>
      <c r="BG114" s="144">
        <f t="shared" si="6"/>
        <v>0</v>
      </c>
      <c r="BH114" s="144">
        <f t="shared" si="7"/>
        <v>0</v>
      </c>
      <c r="BI114" s="144">
        <f t="shared" si="8"/>
        <v>0</v>
      </c>
      <c r="BJ114" s="17" t="s">
        <v>15</v>
      </c>
      <c r="BK114" s="144">
        <f t="shared" si="9"/>
        <v>0</v>
      </c>
      <c r="BL114" s="17" t="s">
        <v>178</v>
      </c>
      <c r="BM114" s="143" t="s">
        <v>1420</v>
      </c>
    </row>
    <row r="115" spans="2:65" s="1" customFormat="1" ht="16.5" customHeight="1">
      <c r="B115" s="131"/>
      <c r="C115" s="132" t="s">
        <v>9</v>
      </c>
      <c r="D115" s="132" t="s">
        <v>164</v>
      </c>
      <c r="E115" s="133" t="s">
        <v>1421</v>
      </c>
      <c r="F115" s="134" t="s">
        <v>1422</v>
      </c>
      <c r="G115" s="135" t="s">
        <v>267</v>
      </c>
      <c r="H115" s="136">
        <v>3060</v>
      </c>
      <c r="I115" s="137"/>
      <c r="J115" s="138">
        <f t="shared" si="0"/>
        <v>0</v>
      </c>
      <c r="K115" s="134" t="s">
        <v>3</v>
      </c>
      <c r="L115" s="32"/>
      <c r="M115" s="139" t="s">
        <v>3</v>
      </c>
      <c r="N115" s="140" t="s">
        <v>40</v>
      </c>
      <c r="P115" s="141">
        <f t="shared" si="1"/>
        <v>0</v>
      </c>
      <c r="Q115" s="141">
        <v>0</v>
      </c>
      <c r="R115" s="141">
        <f t="shared" si="2"/>
        <v>0</v>
      </c>
      <c r="S115" s="141">
        <v>0</v>
      </c>
      <c r="T115" s="142">
        <f t="shared" si="3"/>
        <v>0</v>
      </c>
      <c r="AR115" s="143" t="s">
        <v>178</v>
      </c>
      <c r="AT115" s="143" t="s">
        <v>164</v>
      </c>
      <c r="AU115" s="143" t="s">
        <v>77</v>
      </c>
      <c r="AY115" s="17" t="s">
        <v>161</v>
      </c>
      <c r="BE115" s="144">
        <f t="shared" si="4"/>
        <v>0</v>
      </c>
      <c r="BF115" s="144">
        <f t="shared" si="5"/>
        <v>0</v>
      </c>
      <c r="BG115" s="144">
        <f t="shared" si="6"/>
        <v>0</v>
      </c>
      <c r="BH115" s="144">
        <f t="shared" si="7"/>
        <v>0</v>
      </c>
      <c r="BI115" s="144">
        <f t="shared" si="8"/>
        <v>0</v>
      </c>
      <c r="BJ115" s="17" t="s">
        <v>15</v>
      </c>
      <c r="BK115" s="144">
        <f t="shared" si="9"/>
        <v>0</v>
      </c>
      <c r="BL115" s="17" t="s">
        <v>178</v>
      </c>
      <c r="BM115" s="143" t="s">
        <v>1423</v>
      </c>
    </row>
    <row r="116" spans="2:65" s="1" customFormat="1" ht="16.5" customHeight="1">
      <c r="B116" s="131"/>
      <c r="C116" s="132" t="s">
        <v>178</v>
      </c>
      <c r="D116" s="132" t="s">
        <v>164</v>
      </c>
      <c r="E116" s="133" t="s">
        <v>1424</v>
      </c>
      <c r="F116" s="134" t="s">
        <v>1425</v>
      </c>
      <c r="G116" s="135" t="s">
        <v>267</v>
      </c>
      <c r="H116" s="136">
        <v>2380</v>
      </c>
      <c r="I116" s="137"/>
      <c r="J116" s="138">
        <f t="shared" si="0"/>
        <v>0</v>
      </c>
      <c r="K116" s="134" t="s">
        <v>3</v>
      </c>
      <c r="L116" s="32"/>
      <c r="M116" s="139" t="s">
        <v>3</v>
      </c>
      <c r="N116" s="140" t="s">
        <v>40</v>
      </c>
      <c r="P116" s="141">
        <f t="shared" si="1"/>
        <v>0</v>
      </c>
      <c r="Q116" s="141">
        <v>0</v>
      </c>
      <c r="R116" s="141">
        <f t="shared" si="2"/>
        <v>0</v>
      </c>
      <c r="S116" s="141">
        <v>0</v>
      </c>
      <c r="T116" s="142">
        <f t="shared" si="3"/>
        <v>0</v>
      </c>
      <c r="AR116" s="143" t="s">
        <v>178</v>
      </c>
      <c r="AT116" s="143" t="s">
        <v>164</v>
      </c>
      <c r="AU116" s="143" t="s">
        <v>77</v>
      </c>
      <c r="AY116" s="17" t="s">
        <v>161</v>
      </c>
      <c r="BE116" s="144">
        <f t="shared" si="4"/>
        <v>0</v>
      </c>
      <c r="BF116" s="144">
        <f t="shared" si="5"/>
        <v>0</v>
      </c>
      <c r="BG116" s="144">
        <f t="shared" si="6"/>
        <v>0</v>
      </c>
      <c r="BH116" s="144">
        <f t="shared" si="7"/>
        <v>0</v>
      </c>
      <c r="BI116" s="144">
        <f t="shared" si="8"/>
        <v>0</v>
      </c>
      <c r="BJ116" s="17" t="s">
        <v>15</v>
      </c>
      <c r="BK116" s="144">
        <f t="shared" si="9"/>
        <v>0</v>
      </c>
      <c r="BL116" s="17" t="s">
        <v>178</v>
      </c>
      <c r="BM116" s="143" t="s">
        <v>1426</v>
      </c>
    </row>
    <row r="117" spans="2:65" s="1" customFormat="1" ht="16.5" customHeight="1">
      <c r="B117" s="131"/>
      <c r="C117" s="132" t="s">
        <v>339</v>
      </c>
      <c r="D117" s="132" t="s">
        <v>164</v>
      </c>
      <c r="E117" s="133" t="s">
        <v>1427</v>
      </c>
      <c r="F117" s="134" t="s">
        <v>1428</v>
      </c>
      <c r="G117" s="135" t="s">
        <v>267</v>
      </c>
      <c r="H117" s="136">
        <v>1825</v>
      </c>
      <c r="I117" s="137"/>
      <c r="J117" s="138">
        <f t="shared" si="0"/>
        <v>0</v>
      </c>
      <c r="K117" s="134" t="s">
        <v>3</v>
      </c>
      <c r="L117" s="32"/>
      <c r="M117" s="139" t="s">
        <v>3</v>
      </c>
      <c r="N117" s="140" t="s">
        <v>40</v>
      </c>
      <c r="P117" s="141">
        <f t="shared" si="1"/>
        <v>0</v>
      </c>
      <c r="Q117" s="141">
        <v>0</v>
      </c>
      <c r="R117" s="141">
        <f t="shared" si="2"/>
        <v>0</v>
      </c>
      <c r="S117" s="141">
        <v>0</v>
      </c>
      <c r="T117" s="142">
        <f t="shared" si="3"/>
        <v>0</v>
      </c>
      <c r="AR117" s="143" t="s">
        <v>178</v>
      </c>
      <c r="AT117" s="143" t="s">
        <v>164</v>
      </c>
      <c r="AU117" s="143" t="s">
        <v>77</v>
      </c>
      <c r="AY117" s="17" t="s">
        <v>161</v>
      </c>
      <c r="BE117" s="144">
        <f t="shared" si="4"/>
        <v>0</v>
      </c>
      <c r="BF117" s="144">
        <f t="shared" si="5"/>
        <v>0</v>
      </c>
      <c r="BG117" s="144">
        <f t="shared" si="6"/>
        <v>0</v>
      </c>
      <c r="BH117" s="144">
        <f t="shared" si="7"/>
        <v>0</v>
      </c>
      <c r="BI117" s="144">
        <f t="shared" si="8"/>
        <v>0</v>
      </c>
      <c r="BJ117" s="17" t="s">
        <v>15</v>
      </c>
      <c r="BK117" s="144">
        <f t="shared" si="9"/>
        <v>0</v>
      </c>
      <c r="BL117" s="17" t="s">
        <v>178</v>
      </c>
      <c r="BM117" s="143" t="s">
        <v>1429</v>
      </c>
    </row>
    <row r="118" spans="2:65" s="1" customFormat="1" ht="16.5" customHeight="1">
      <c r="B118" s="131"/>
      <c r="C118" s="132" t="s">
        <v>860</v>
      </c>
      <c r="D118" s="132" t="s">
        <v>164</v>
      </c>
      <c r="E118" s="133" t="s">
        <v>1430</v>
      </c>
      <c r="F118" s="134" t="s">
        <v>1431</v>
      </c>
      <c r="G118" s="135" t="s">
        <v>267</v>
      </c>
      <c r="H118" s="136">
        <v>35</v>
      </c>
      <c r="I118" s="137"/>
      <c r="J118" s="138">
        <f t="shared" si="0"/>
        <v>0</v>
      </c>
      <c r="K118" s="134" t="s">
        <v>3</v>
      </c>
      <c r="L118" s="32"/>
      <c r="M118" s="139" t="s">
        <v>3</v>
      </c>
      <c r="N118" s="140" t="s">
        <v>40</v>
      </c>
      <c r="P118" s="141">
        <f t="shared" si="1"/>
        <v>0</v>
      </c>
      <c r="Q118" s="141">
        <v>0</v>
      </c>
      <c r="R118" s="141">
        <f t="shared" si="2"/>
        <v>0</v>
      </c>
      <c r="S118" s="141">
        <v>0</v>
      </c>
      <c r="T118" s="142">
        <f t="shared" si="3"/>
        <v>0</v>
      </c>
      <c r="AR118" s="143" t="s">
        <v>178</v>
      </c>
      <c r="AT118" s="143" t="s">
        <v>164</v>
      </c>
      <c r="AU118" s="143" t="s">
        <v>77</v>
      </c>
      <c r="AY118" s="17" t="s">
        <v>161</v>
      </c>
      <c r="BE118" s="144">
        <f t="shared" si="4"/>
        <v>0</v>
      </c>
      <c r="BF118" s="144">
        <f t="shared" si="5"/>
        <v>0</v>
      </c>
      <c r="BG118" s="144">
        <f t="shared" si="6"/>
        <v>0</v>
      </c>
      <c r="BH118" s="144">
        <f t="shared" si="7"/>
        <v>0</v>
      </c>
      <c r="BI118" s="144">
        <f t="shared" si="8"/>
        <v>0</v>
      </c>
      <c r="BJ118" s="17" t="s">
        <v>15</v>
      </c>
      <c r="BK118" s="144">
        <f t="shared" si="9"/>
        <v>0</v>
      </c>
      <c r="BL118" s="17" t="s">
        <v>178</v>
      </c>
      <c r="BM118" s="143" t="s">
        <v>1432</v>
      </c>
    </row>
    <row r="119" spans="2:65" s="1" customFormat="1" ht="16.5" customHeight="1">
      <c r="B119" s="131"/>
      <c r="C119" s="132" t="s">
        <v>865</v>
      </c>
      <c r="D119" s="132" t="s">
        <v>164</v>
      </c>
      <c r="E119" s="133" t="s">
        <v>1433</v>
      </c>
      <c r="F119" s="134" t="s">
        <v>1434</v>
      </c>
      <c r="G119" s="135" t="s">
        <v>267</v>
      </c>
      <c r="H119" s="136">
        <v>90</v>
      </c>
      <c r="I119" s="137"/>
      <c r="J119" s="138">
        <f t="shared" si="0"/>
        <v>0</v>
      </c>
      <c r="K119" s="134" t="s">
        <v>3</v>
      </c>
      <c r="L119" s="32"/>
      <c r="M119" s="139" t="s">
        <v>3</v>
      </c>
      <c r="N119" s="140" t="s">
        <v>40</v>
      </c>
      <c r="P119" s="141">
        <f t="shared" si="1"/>
        <v>0</v>
      </c>
      <c r="Q119" s="141">
        <v>0</v>
      </c>
      <c r="R119" s="141">
        <f t="shared" si="2"/>
        <v>0</v>
      </c>
      <c r="S119" s="141">
        <v>0</v>
      </c>
      <c r="T119" s="142">
        <f t="shared" si="3"/>
        <v>0</v>
      </c>
      <c r="AR119" s="143" t="s">
        <v>178</v>
      </c>
      <c r="AT119" s="143" t="s">
        <v>164</v>
      </c>
      <c r="AU119" s="143" t="s">
        <v>77</v>
      </c>
      <c r="AY119" s="17" t="s">
        <v>161</v>
      </c>
      <c r="BE119" s="144">
        <f t="shared" si="4"/>
        <v>0</v>
      </c>
      <c r="BF119" s="144">
        <f t="shared" si="5"/>
        <v>0</v>
      </c>
      <c r="BG119" s="144">
        <f t="shared" si="6"/>
        <v>0</v>
      </c>
      <c r="BH119" s="144">
        <f t="shared" si="7"/>
        <v>0</v>
      </c>
      <c r="BI119" s="144">
        <f t="shared" si="8"/>
        <v>0</v>
      </c>
      <c r="BJ119" s="17" t="s">
        <v>15</v>
      </c>
      <c r="BK119" s="144">
        <f t="shared" si="9"/>
        <v>0</v>
      </c>
      <c r="BL119" s="17" t="s">
        <v>178</v>
      </c>
      <c r="BM119" s="143" t="s">
        <v>1435</v>
      </c>
    </row>
    <row r="120" spans="2:65" s="1" customFormat="1" ht="16.5" customHeight="1">
      <c r="B120" s="131"/>
      <c r="C120" s="132" t="s">
        <v>349</v>
      </c>
      <c r="D120" s="132" t="s">
        <v>164</v>
      </c>
      <c r="E120" s="133" t="s">
        <v>1436</v>
      </c>
      <c r="F120" s="134" t="s">
        <v>1437</v>
      </c>
      <c r="G120" s="135" t="s">
        <v>267</v>
      </c>
      <c r="H120" s="136">
        <v>2100</v>
      </c>
      <c r="I120" s="137"/>
      <c r="J120" s="138">
        <f t="shared" si="0"/>
        <v>0</v>
      </c>
      <c r="K120" s="134" t="s">
        <v>3</v>
      </c>
      <c r="L120" s="32"/>
      <c r="M120" s="139" t="s">
        <v>3</v>
      </c>
      <c r="N120" s="140" t="s">
        <v>40</v>
      </c>
      <c r="P120" s="141">
        <f t="shared" si="1"/>
        <v>0</v>
      </c>
      <c r="Q120" s="141">
        <v>0</v>
      </c>
      <c r="R120" s="141">
        <f t="shared" si="2"/>
        <v>0</v>
      </c>
      <c r="S120" s="141">
        <v>0</v>
      </c>
      <c r="T120" s="142">
        <f t="shared" si="3"/>
        <v>0</v>
      </c>
      <c r="AR120" s="143" t="s">
        <v>178</v>
      </c>
      <c r="AT120" s="143" t="s">
        <v>164</v>
      </c>
      <c r="AU120" s="143" t="s">
        <v>77</v>
      </c>
      <c r="AY120" s="17" t="s">
        <v>161</v>
      </c>
      <c r="BE120" s="144">
        <f t="shared" si="4"/>
        <v>0</v>
      </c>
      <c r="BF120" s="144">
        <f t="shared" si="5"/>
        <v>0</v>
      </c>
      <c r="BG120" s="144">
        <f t="shared" si="6"/>
        <v>0</v>
      </c>
      <c r="BH120" s="144">
        <f t="shared" si="7"/>
        <v>0</v>
      </c>
      <c r="BI120" s="144">
        <f t="shared" si="8"/>
        <v>0</v>
      </c>
      <c r="BJ120" s="17" t="s">
        <v>15</v>
      </c>
      <c r="BK120" s="144">
        <f t="shared" si="9"/>
        <v>0</v>
      </c>
      <c r="BL120" s="17" t="s">
        <v>178</v>
      </c>
      <c r="BM120" s="143" t="s">
        <v>1438</v>
      </c>
    </row>
    <row r="121" spans="2:65" s="1" customFormat="1" ht="16.5" customHeight="1">
      <c r="B121" s="131"/>
      <c r="C121" s="132" t="s">
        <v>354</v>
      </c>
      <c r="D121" s="132" t="s">
        <v>164</v>
      </c>
      <c r="E121" s="133" t="s">
        <v>1439</v>
      </c>
      <c r="F121" s="134" t="s">
        <v>1440</v>
      </c>
      <c r="G121" s="135" t="s">
        <v>267</v>
      </c>
      <c r="H121" s="136">
        <v>500</v>
      </c>
      <c r="I121" s="137"/>
      <c r="J121" s="138">
        <f t="shared" si="0"/>
        <v>0</v>
      </c>
      <c r="K121" s="134" t="s">
        <v>3</v>
      </c>
      <c r="L121" s="32"/>
      <c r="M121" s="139" t="s">
        <v>3</v>
      </c>
      <c r="N121" s="140" t="s">
        <v>40</v>
      </c>
      <c r="P121" s="141">
        <f t="shared" si="1"/>
        <v>0</v>
      </c>
      <c r="Q121" s="141">
        <v>0</v>
      </c>
      <c r="R121" s="141">
        <f t="shared" si="2"/>
        <v>0</v>
      </c>
      <c r="S121" s="141">
        <v>0</v>
      </c>
      <c r="T121" s="142">
        <f t="shared" si="3"/>
        <v>0</v>
      </c>
      <c r="AR121" s="143" t="s">
        <v>178</v>
      </c>
      <c r="AT121" s="143" t="s">
        <v>164</v>
      </c>
      <c r="AU121" s="143" t="s">
        <v>77</v>
      </c>
      <c r="AY121" s="17" t="s">
        <v>161</v>
      </c>
      <c r="BE121" s="144">
        <f t="shared" si="4"/>
        <v>0</v>
      </c>
      <c r="BF121" s="144">
        <f t="shared" si="5"/>
        <v>0</v>
      </c>
      <c r="BG121" s="144">
        <f t="shared" si="6"/>
        <v>0</v>
      </c>
      <c r="BH121" s="144">
        <f t="shared" si="7"/>
        <v>0</v>
      </c>
      <c r="BI121" s="144">
        <f t="shared" si="8"/>
        <v>0</v>
      </c>
      <c r="BJ121" s="17" t="s">
        <v>15</v>
      </c>
      <c r="BK121" s="144">
        <f t="shared" si="9"/>
        <v>0</v>
      </c>
      <c r="BL121" s="17" t="s">
        <v>178</v>
      </c>
      <c r="BM121" s="143" t="s">
        <v>1441</v>
      </c>
    </row>
    <row r="122" spans="2:65" s="1" customFormat="1" ht="16.5" customHeight="1">
      <c r="B122" s="131"/>
      <c r="C122" s="132" t="s">
        <v>8</v>
      </c>
      <c r="D122" s="132" t="s">
        <v>164</v>
      </c>
      <c r="E122" s="133" t="s">
        <v>1442</v>
      </c>
      <c r="F122" s="134" t="s">
        <v>1443</v>
      </c>
      <c r="G122" s="135" t="s">
        <v>267</v>
      </c>
      <c r="H122" s="136">
        <v>28</v>
      </c>
      <c r="I122" s="137"/>
      <c r="J122" s="138">
        <f t="shared" si="0"/>
        <v>0</v>
      </c>
      <c r="K122" s="134" t="s">
        <v>3</v>
      </c>
      <c r="L122" s="32"/>
      <c r="M122" s="139" t="s">
        <v>3</v>
      </c>
      <c r="N122" s="140" t="s">
        <v>40</v>
      </c>
      <c r="P122" s="141">
        <f t="shared" si="1"/>
        <v>0</v>
      </c>
      <c r="Q122" s="141">
        <v>0</v>
      </c>
      <c r="R122" s="141">
        <f t="shared" si="2"/>
        <v>0</v>
      </c>
      <c r="S122" s="141">
        <v>0</v>
      </c>
      <c r="T122" s="142">
        <f t="shared" si="3"/>
        <v>0</v>
      </c>
      <c r="AR122" s="143" t="s">
        <v>178</v>
      </c>
      <c r="AT122" s="143" t="s">
        <v>164</v>
      </c>
      <c r="AU122" s="143" t="s">
        <v>77</v>
      </c>
      <c r="AY122" s="17" t="s">
        <v>161</v>
      </c>
      <c r="BE122" s="144">
        <f t="shared" si="4"/>
        <v>0</v>
      </c>
      <c r="BF122" s="144">
        <f t="shared" si="5"/>
        <v>0</v>
      </c>
      <c r="BG122" s="144">
        <f t="shared" si="6"/>
        <v>0</v>
      </c>
      <c r="BH122" s="144">
        <f t="shared" si="7"/>
        <v>0</v>
      </c>
      <c r="BI122" s="144">
        <f t="shared" si="8"/>
        <v>0</v>
      </c>
      <c r="BJ122" s="17" t="s">
        <v>15</v>
      </c>
      <c r="BK122" s="144">
        <f t="shared" si="9"/>
        <v>0</v>
      </c>
      <c r="BL122" s="17" t="s">
        <v>178</v>
      </c>
      <c r="BM122" s="143" t="s">
        <v>1444</v>
      </c>
    </row>
    <row r="123" spans="2:65" s="1" customFormat="1" ht="16.5" customHeight="1">
      <c r="B123" s="131"/>
      <c r="C123" s="132" t="s">
        <v>363</v>
      </c>
      <c r="D123" s="132" t="s">
        <v>164</v>
      </c>
      <c r="E123" s="133" t="s">
        <v>1445</v>
      </c>
      <c r="F123" s="134" t="s">
        <v>1446</v>
      </c>
      <c r="G123" s="135" t="s">
        <v>267</v>
      </c>
      <c r="H123" s="136">
        <v>640</v>
      </c>
      <c r="I123" s="137"/>
      <c r="J123" s="138">
        <f t="shared" si="0"/>
        <v>0</v>
      </c>
      <c r="K123" s="134" t="s">
        <v>3</v>
      </c>
      <c r="L123" s="32"/>
      <c r="M123" s="139" t="s">
        <v>3</v>
      </c>
      <c r="N123" s="140" t="s">
        <v>40</v>
      </c>
      <c r="P123" s="141">
        <f t="shared" si="1"/>
        <v>0</v>
      </c>
      <c r="Q123" s="141">
        <v>0</v>
      </c>
      <c r="R123" s="141">
        <f t="shared" si="2"/>
        <v>0</v>
      </c>
      <c r="S123" s="141">
        <v>0</v>
      </c>
      <c r="T123" s="142">
        <f t="shared" si="3"/>
        <v>0</v>
      </c>
      <c r="AR123" s="143" t="s">
        <v>178</v>
      </c>
      <c r="AT123" s="143" t="s">
        <v>164</v>
      </c>
      <c r="AU123" s="143" t="s">
        <v>77</v>
      </c>
      <c r="AY123" s="17" t="s">
        <v>161</v>
      </c>
      <c r="BE123" s="144">
        <f t="shared" si="4"/>
        <v>0</v>
      </c>
      <c r="BF123" s="144">
        <f t="shared" si="5"/>
        <v>0</v>
      </c>
      <c r="BG123" s="144">
        <f t="shared" si="6"/>
        <v>0</v>
      </c>
      <c r="BH123" s="144">
        <f t="shared" si="7"/>
        <v>0</v>
      </c>
      <c r="BI123" s="144">
        <f t="shared" si="8"/>
        <v>0</v>
      </c>
      <c r="BJ123" s="17" t="s">
        <v>15</v>
      </c>
      <c r="BK123" s="144">
        <f t="shared" si="9"/>
        <v>0</v>
      </c>
      <c r="BL123" s="17" t="s">
        <v>178</v>
      </c>
      <c r="BM123" s="143" t="s">
        <v>1447</v>
      </c>
    </row>
    <row r="124" spans="2:65" s="1" customFormat="1" ht="16.5" customHeight="1">
      <c r="B124" s="131"/>
      <c r="C124" s="132" t="s">
        <v>368</v>
      </c>
      <c r="D124" s="132" t="s">
        <v>164</v>
      </c>
      <c r="E124" s="133" t="s">
        <v>1448</v>
      </c>
      <c r="F124" s="134" t="s">
        <v>1449</v>
      </c>
      <c r="G124" s="135" t="s">
        <v>267</v>
      </c>
      <c r="H124" s="136">
        <v>800</v>
      </c>
      <c r="I124" s="137"/>
      <c r="J124" s="138">
        <f t="shared" si="0"/>
        <v>0</v>
      </c>
      <c r="K124" s="134" t="s">
        <v>3</v>
      </c>
      <c r="L124" s="32"/>
      <c r="M124" s="139" t="s">
        <v>3</v>
      </c>
      <c r="N124" s="140" t="s">
        <v>40</v>
      </c>
      <c r="P124" s="141">
        <f t="shared" si="1"/>
        <v>0</v>
      </c>
      <c r="Q124" s="141">
        <v>0</v>
      </c>
      <c r="R124" s="141">
        <f t="shared" si="2"/>
        <v>0</v>
      </c>
      <c r="S124" s="141">
        <v>0</v>
      </c>
      <c r="T124" s="142">
        <f t="shared" si="3"/>
        <v>0</v>
      </c>
      <c r="AR124" s="143" t="s">
        <v>178</v>
      </c>
      <c r="AT124" s="143" t="s">
        <v>164</v>
      </c>
      <c r="AU124" s="143" t="s">
        <v>77</v>
      </c>
      <c r="AY124" s="17" t="s">
        <v>161</v>
      </c>
      <c r="BE124" s="144">
        <f t="shared" si="4"/>
        <v>0</v>
      </c>
      <c r="BF124" s="144">
        <f t="shared" si="5"/>
        <v>0</v>
      </c>
      <c r="BG124" s="144">
        <f t="shared" si="6"/>
        <v>0</v>
      </c>
      <c r="BH124" s="144">
        <f t="shared" si="7"/>
        <v>0</v>
      </c>
      <c r="BI124" s="144">
        <f t="shared" si="8"/>
        <v>0</v>
      </c>
      <c r="BJ124" s="17" t="s">
        <v>15</v>
      </c>
      <c r="BK124" s="144">
        <f t="shared" si="9"/>
        <v>0</v>
      </c>
      <c r="BL124" s="17" t="s">
        <v>178</v>
      </c>
      <c r="BM124" s="143" t="s">
        <v>1450</v>
      </c>
    </row>
    <row r="125" spans="2:65" s="1" customFormat="1" ht="16.5" customHeight="1">
      <c r="B125" s="131"/>
      <c r="C125" s="132" t="s">
        <v>383</v>
      </c>
      <c r="D125" s="132" t="s">
        <v>164</v>
      </c>
      <c r="E125" s="133" t="s">
        <v>1451</v>
      </c>
      <c r="F125" s="134" t="s">
        <v>1452</v>
      </c>
      <c r="G125" s="135" t="s">
        <v>267</v>
      </c>
      <c r="H125" s="136">
        <v>1900</v>
      </c>
      <c r="I125" s="137"/>
      <c r="J125" s="138">
        <f t="shared" si="0"/>
        <v>0</v>
      </c>
      <c r="K125" s="134" t="s">
        <v>3</v>
      </c>
      <c r="L125" s="32"/>
      <c r="M125" s="139" t="s">
        <v>3</v>
      </c>
      <c r="N125" s="140" t="s">
        <v>40</v>
      </c>
      <c r="P125" s="141">
        <f t="shared" si="1"/>
        <v>0</v>
      </c>
      <c r="Q125" s="141">
        <v>0</v>
      </c>
      <c r="R125" s="141">
        <f t="shared" si="2"/>
        <v>0</v>
      </c>
      <c r="S125" s="141">
        <v>0</v>
      </c>
      <c r="T125" s="142">
        <f t="shared" si="3"/>
        <v>0</v>
      </c>
      <c r="AR125" s="143" t="s">
        <v>178</v>
      </c>
      <c r="AT125" s="143" t="s">
        <v>164</v>
      </c>
      <c r="AU125" s="143" t="s">
        <v>77</v>
      </c>
      <c r="AY125" s="17" t="s">
        <v>161</v>
      </c>
      <c r="BE125" s="144">
        <f t="shared" si="4"/>
        <v>0</v>
      </c>
      <c r="BF125" s="144">
        <f t="shared" si="5"/>
        <v>0</v>
      </c>
      <c r="BG125" s="144">
        <f t="shared" si="6"/>
        <v>0</v>
      </c>
      <c r="BH125" s="144">
        <f t="shared" si="7"/>
        <v>0</v>
      </c>
      <c r="BI125" s="144">
        <f t="shared" si="8"/>
        <v>0</v>
      </c>
      <c r="BJ125" s="17" t="s">
        <v>15</v>
      </c>
      <c r="BK125" s="144">
        <f t="shared" si="9"/>
        <v>0</v>
      </c>
      <c r="BL125" s="17" t="s">
        <v>178</v>
      </c>
      <c r="BM125" s="143" t="s">
        <v>1453</v>
      </c>
    </row>
    <row r="126" spans="2:65" s="1" customFormat="1" ht="16.5" customHeight="1">
      <c r="B126" s="131"/>
      <c r="C126" s="132" t="s">
        <v>388</v>
      </c>
      <c r="D126" s="132" t="s">
        <v>164</v>
      </c>
      <c r="E126" s="133" t="s">
        <v>1454</v>
      </c>
      <c r="F126" s="134" t="s">
        <v>1455</v>
      </c>
      <c r="G126" s="135" t="s">
        <v>267</v>
      </c>
      <c r="H126" s="136">
        <v>200</v>
      </c>
      <c r="I126" s="137"/>
      <c r="J126" s="138">
        <f t="shared" si="0"/>
        <v>0</v>
      </c>
      <c r="K126" s="134" t="s">
        <v>3</v>
      </c>
      <c r="L126" s="32"/>
      <c r="M126" s="139" t="s">
        <v>3</v>
      </c>
      <c r="N126" s="140" t="s">
        <v>40</v>
      </c>
      <c r="P126" s="141">
        <f t="shared" si="1"/>
        <v>0</v>
      </c>
      <c r="Q126" s="141">
        <v>0</v>
      </c>
      <c r="R126" s="141">
        <f t="shared" si="2"/>
        <v>0</v>
      </c>
      <c r="S126" s="141">
        <v>0</v>
      </c>
      <c r="T126" s="142">
        <f t="shared" si="3"/>
        <v>0</v>
      </c>
      <c r="AR126" s="143" t="s">
        <v>178</v>
      </c>
      <c r="AT126" s="143" t="s">
        <v>164</v>
      </c>
      <c r="AU126" s="143" t="s">
        <v>77</v>
      </c>
      <c r="AY126" s="17" t="s">
        <v>161</v>
      </c>
      <c r="BE126" s="144">
        <f t="shared" si="4"/>
        <v>0</v>
      </c>
      <c r="BF126" s="144">
        <f t="shared" si="5"/>
        <v>0</v>
      </c>
      <c r="BG126" s="144">
        <f t="shared" si="6"/>
        <v>0</v>
      </c>
      <c r="BH126" s="144">
        <f t="shared" si="7"/>
        <v>0</v>
      </c>
      <c r="BI126" s="144">
        <f t="shared" si="8"/>
        <v>0</v>
      </c>
      <c r="BJ126" s="17" t="s">
        <v>15</v>
      </c>
      <c r="BK126" s="144">
        <f t="shared" si="9"/>
        <v>0</v>
      </c>
      <c r="BL126" s="17" t="s">
        <v>178</v>
      </c>
      <c r="BM126" s="143" t="s">
        <v>1456</v>
      </c>
    </row>
    <row r="127" spans="2:65" s="1" customFormat="1" ht="16.5" customHeight="1">
      <c r="B127" s="131"/>
      <c r="C127" s="132" t="s">
        <v>373</v>
      </c>
      <c r="D127" s="132" t="s">
        <v>164</v>
      </c>
      <c r="E127" s="133" t="s">
        <v>1457</v>
      </c>
      <c r="F127" s="134" t="s">
        <v>1458</v>
      </c>
      <c r="G127" s="135" t="s">
        <v>267</v>
      </c>
      <c r="H127" s="136">
        <v>90</v>
      </c>
      <c r="I127" s="137"/>
      <c r="J127" s="138">
        <f t="shared" si="0"/>
        <v>0</v>
      </c>
      <c r="K127" s="134" t="s">
        <v>3</v>
      </c>
      <c r="L127" s="32"/>
      <c r="M127" s="139" t="s">
        <v>3</v>
      </c>
      <c r="N127" s="140" t="s">
        <v>40</v>
      </c>
      <c r="P127" s="141">
        <f t="shared" si="1"/>
        <v>0</v>
      </c>
      <c r="Q127" s="141">
        <v>0</v>
      </c>
      <c r="R127" s="141">
        <f t="shared" si="2"/>
        <v>0</v>
      </c>
      <c r="S127" s="141">
        <v>0</v>
      </c>
      <c r="T127" s="142">
        <f t="shared" si="3"/>
        <v>0</v>
      </c>
      <c r="AR127" s="143" t="s">
        <v>178</v>
      </c>
      <c r="AT127" s="143" t="s">
        <v>164</v>
      </c>
      <c r="AU127" s="143" t="s">
        <v>77</v>
      </c>
      <c r="AY127" s="17" t="s">
        <v>161</v>
      </c>
      <c r="BE127" s="144">
        <f t="shared" si="4"/>
        <v>0</v>
      </c>
      <c r="BF127" s="144">
        <f t="shared" si="5"/>
        <v>0</v>
      </c>
      <c r="BG127" s="144">
        <f t="shared" si="6"/>
        <v>0</v>
      </c>
      <c r="BH127" s="144">
        <f t="shared" si="7"/>
        <v>0</v>
      </c>
      <c r="BI127" s="144">
        <f t="shared" si="8"/>
        <v>0</v>
      </c>
      <c r="BJ127" s="17" t="s">
        <v>15</v>
      </c>
      <c r="BK127" s="144">
        <f t="shared" si="9"/>
        <v>0</v>
      </c>
      <c r="BL127" s="17" t="s">
        <v>178</v>
      </c>
      <c r="BM127" s="143" t="s">
        <v>1459</v>
      </c>
    </row>
    <row r="128" spans="2:65" s="1" customFormat="1" ht="16.5" customHeight="1">
      <c r="B128" s="131"/>
      <c r="C128" s="132" t="s">
        <v>378</v>
      </c>
      <c r="D128" s="132" t="s">
        <v>164</v>
      </c>
      <c r="E128" s="133" t="s">
        <v>1460</v>
      </c>
      <c r="F128" s="134" t="s">
        <v>1461</v>
      </c>
      <c r="G128" s="135" t="s">
        <v>267</v>
      </c>
      <c r="H128" s="136">
        <v>450</v>
      </c>
      <c r="I128" s="137"/>
      <c r="J128" s="138">
        <f t="shared" si="0"/>
        <v>0</v>
      </c>
      <c r="K128" s="134" t="s">
        <v>3</v>
      </c>
      <c r="L128" s="32"/>
      <c r="M128" s="139" t="s">
        <v>3</v>
      </c>
      <c r="N128" s="140" t="s">
        <v>40</v>
      </c>
      <c r="P128" s="141">
        <f t="shared" si="1"/>
        <v>0</v>
      </c>
      <c r="Q128" s="141">
        <v>0</v>
      </c>
      <c r="R128" s="141">
        <f t="shared" si="2"/>
        <v>0</v>
      </c>
      <c r="S128" s="141">
        <v>0</v>
      </c>
      <c r="T128" s="142">
        <f t="shared" si="3"/>
        <v>0</v>
      </c>
      <c r="AR128" s="143" t="s">
        <v>178</v>
      </c>
      <c r="AT128" s="143" t="s">
        <v>164</v>
      </c>
      <c r="AU128" s="143" t="s">
        <v>77</v>
      </c>
      <c r="AY128" s="17" t="s">
        <v>161</v>
      </c>
      <c r="BE128" s="144">
        <f t="shared" si="4"/>
        <v>0</v>
      </c>
      <c r="BF128" s="144">
        <f t="shared" si="5"/>
        <v>0</v>
      </c>
      <c r="BG128" s="144">
        <f t="shared" si="6"/>
        <v>0</v>
      </c>
      <c r="BH128" s="144">
        <f t="shared" si="7"/>
        <v>0</v>
      </c>
      <c r="BI128" s="144">
        <f t="shared" si="8"/>
        <v>0</v>
      </c>
      <c r="BJ128" s="17" t="s">
        <v>15</v>
      </c>
      <c r="BK128" s="144">
        <f t="shared" si="9"/>
        <v>0</v>
      </c>
      <c r="BL128" s="17" t="s">
        <v>178</v>
      </c>
      <c r="BM128" s="143" t="s">
        <v>1462</v>
      </c>
    </row>
    <row r="129" spans="2:63" s="11" customFormat="1" ht="22.9" customHeight="1">
      <c r="B129" s="119"/>
      <c r="D129" s="120" t="s">
        <v>68</v>
      </c>
      <c r="E129" s="129" t="s">
        <v>1290</v>
      </c>
      <c r="F129" s="129" t="s">
        <v>1275</v>
      </c>
      <c r="I129" s="122"/>
      <c r="J129" s="130">
        <f>BK129</f>
        <v>0</v>
      </c>
      <c r="L129" s="119"/>
      <c r="M129" s="124"/>
      <c r="P129" s="125">
        <f>SUM(P130:P133)</f>
        <v>0</v>
      </c>
      <c r="R129" s="125">
        <f>SUM(R130:R133)</f>
        <v>0</v>
      </c>
      <c r="T129" s="126">
        <f>SUM(T130:T133)</f>
        <v>0</v>
      </c>
      <c r="AR129" s="120" t="s">
        <v>77</v>
      </c>
      <c r="AT129" s="127" t="s">
        <v>68</v>
      </c>
      <c r="AU129" s="127" t="s">
        <v>15</v>
      </c>
      <c r="AY129" s="120" t="s">
        <v>161</v>
      </c>
      <c r="BK129" s="128">
        <f>SUM(BK130:BK133)</f>
        <v>0</v>
      </c>
    </row>
    <row r="130" spans="2:65" s="1" customFormat="1" ht="16.5" customHeight="1">
      <c r="B130" s="131"/>
      <c r="C130" s="132" t="s">
        <v>591</v>
      </c>
      <c r="D130" s="132" t="s">
        <v>164</v>
      </c>
      <c r="E130" s="133" t="s">
        <v>1276</v>
      </c>
      <c r="F130" s="134" t="s">
        <v>1277</v>
      </c>
      <c r="G130" s="135" t="s">
        <v>267</v>
      </c>
      <c r="H130" s="136">
        <v>1460</v>
      </c>
      <c r="I130" s="137"/>
      <c r="J130" s="138">
        <f>ROUND(I130*H130,2)</f>
        <v>0</v>
      </c>
      <c r="K130" s="134" t="s">
        <v>3</v>
      </c>
      <c r="L130" s="32"/>
      <c r="M130" s="139" t="s">
        <v>3</v>
      </c>
      <c r="N130" s="140" t="s">
        <v>40</v>
      </c>
      <c r="P130" s="141">
        <f>O130*H130</f>
        <v>0</v>
      </c>
      <c r="Q130" s="141">
        <v>0</v>
      </c>
      <c r="R130" s="141">
        <f>Q130*H130</f>
        <v>0</v>
      </c>
      <c r="S130" s="141">
        <v>0</v>
      </c>
      <c r="T130" s="142">
        <f>S130*H130</f>
        <v>0</v>
      </c>
      <c r="AR130" s="143" t="s">
        <v>178</v>
      </c>
      <c r="AT130" s="143" t="s">
        <v>164</v>
      </c>
      <c r="AU130" s="143" t="s">
        <v>77</v>
      </c>
      <c r="AY130" s="17" t="s">
        <v>161</v>
      </c>
      <c r="BE130" s="144">
        <f>IF(N130="základní",J130,0)</f>
        <v>0</v>
      </c>
      <c r="BF130" s="144">
        <f>IF(N130="snížená",J130,0)</f>
        <v>0</v>
      </c>
      <c r="BG130" s="144">
        <f>IF(N130="zákl. přenesená",J130,0)</f>
        <v>0</v>
      </c>
      <c r="BH130" s="144">
        <f>IF(N130="sníž. přenesená",J130,0)</f>
        <v>0</v>
      </c>
      <c r="BI130" s="144">
        <f>IF(N130="nulová",J130,0)</f>
        <v>0</v>
      </c>
      <c r="BJ130" s="17" t="s">
        <v>15</v>
      </c>
      <c r="BK130" s="144">
        <f>ROUND(I130*H130,2)</f>
        <v>0</v>
      </c>
      <c r="BL130" s="17" t="s">
        <v>178</v>
      </c>
      <c r="BM130" s="143" t="s">
        <v>1463</v>
      </c>
    </row>
    <row r="131" spans="2:65" s="1" customFormat="1" ht="16.5" customHeight="1">
      <c r="B131" s="131"/>
      <c r="C131" s="132" t="s">
        <v>598</v>
      </c>
      <c r="D131" s="132" t="s">
        <v>164</v>
      </c>
      <c r="E131" s="133" t="s">
        <v>1279</v>
      </c>
      <c r="F131" s="134" t="s">
        <v>1280</v>
      </c>
      <c r="G131" s="135" t="s">
        <v>1281</v>
      </c>
      <c r="H131" s="136">
        <v>1400</v>
      </c>
      <c r="I131" s="137"/>
      <c r="J131" s="138">
        <f>ROUND(I131*H131,2)</f>
        <v>0</v>
      </c>
      <c r="K131" s="134" t="s">
        <v>3</v>
      </c>
      <c r="L131" s="32"/>
      <c r="M131" s="139" t="s">
        <v>3</v>
      </c>
      <c r="N131" s="140" t="s">
        <v>40</v>
      </c>
      <c r="P131" s="141">
        <f>O131*H131</f>
        <v>0</v>
      </c>
      <c r="Q131" s="141">
        <v>0</v>
      </c>
      <c r="R131" s="141">
        <f>Q131*H131</f>
        <v>0</v>
      </c>
      <c r="S131" s="141">
        <v>0</v>
      </c>
      <c r="T131" s="142">
        <f>S131*H131</f>
        <v>0</v>
      </c>
      <c r="AR131" s="143" t="s">
        <v>178</v>
      </c>
      <c r="AT131" s="143" t="s">
        <v>164</v>
      </c>
      <c r="AU131" s="143" t="s">
        <v>77</v>
      </c>
      <c r="AY131" s="17" t="s">
        <v>161</v>
      </c>
      <c r="BE131" s="144">
        <f>IF(N131="základní",J131,0)</f>
        <v>0</v>
      </c>
      <c r="BF131" s="144">
        <f>IF(N131="snížená",J131,0)</f>
        <v>0</v>
      </c>
      <c r="BG131" s="144">
        <f>IF(N131="zákl. přenesená",J131,0)</f>
        <v>0</v>
      </c>
      <c r="BH131" s="144">
        <f>IF(N131="sníž. přenesená",J131,0)</f>
        <v>0</v>
      </c>
      <c r="BI131" s="144">
        <f>IF(N131="nulová",J131,0)</f>
        <v>0</v>
      </c>
      <c r="BJ131" s="17" t="s">
        <v>15</v>
      </c>
      <c r="BK131" s="144">
        <f>ROUND(I131*H131,2)</f>
        <v>0</v>
      </c>
      <c r="BL131" s="17" t="s">
        <v>178</v>
      </c>
      <c r="BM131" s="143" t="s">
        <v>1464</v>
      </c>
    </row>
    <row r="132" spans="2:65" s="1" customFormat="1" ht="16.5" customHeight="1">
      <c r="B132" s="131"/>
      <c r="C132" s="132" t="s">
        <v>607</v>
      </c>
      <c r="D132" s="132" t="s">
        <v>164</v>
      </c>
      <c r="E132" s="133" t="s">
        <v>1283</v>
      </c>
      <c r="F132" s="134" t="s">
        <v>1284</v>
      </c>
      <c r="G132" s="135" t="s">
        <v>1281</v>
      </c>
      <c r="H132" s="136">
        <v>74</v>
      </c>
      <c r="I132" s="137"/>
      <c r="J132" s="138">
        <f>ROUND(I132*H132,2)</f>
        <v>0</v>
      </c>
      <c r="K132" s="134" t="s">
        <v>3</v>
      </c>
      <c r="L132" s="32"/>
      <c r="M132" s="139" t="s">
        <v>3</v>
      </c>
      <c r="N132" s="140" t="s">
        <v>40</v>
      </c>
      <c r="P132" s="141">
        <f>O132*H132</f>
        <v>0</v>
      </c>
      <c r="Q132" s="141">
        <v>0</v>
      </c>
      <c r="R132" s="141">
        <f>Q132*H132</f>
        <v>0</v>
      </c>
      <c r="S132" s="141">
        <v>0</v>
      </c>
      <c r="T132" s="142">
        <f>S132*H132</f>
        <v>0</v>
      </c>
      <c r="AR132" s="143" t="s">
        <v>178</v>
      </c>
      <c r="AT132" s="143" t="s">
        <v>164</v>
      </c>
      <c r="AU132" s="143" t="s">
        <v>77</v>
      </c>
      <c r="AY132" s="17" t="s">
        <v>161</v>
      </c>
      <c r="BE132" s="144">
        <f>IF(N132="základní",J132,0)</f>
        <v>0</v>
      </c>
      <c r="BF132" s="144">
        <f>IF(N132="snížená",J132,0)</f>
        <v>0</v>
      </c>
      <c r="BG132" s="144">
        <f>IF(N132="zákl. přenesená",J132,0)</f>
        <v>0</v>
      </c>
      <c r="BH132" s="144">
        <f>IF(N132="sníž. přenesená",J132,0)</f>
        <v>0</v>
      </c>
      <c r="BI132" s="144">
        <f>IF(N132="nulová",J132,0)</f>
        <v>0</v>
      </c>
      <c r="BJ132" s="17" t="s">
        <v>15</v>
      </c>
      <c r="BK132" s="144">
        <f>ROUND(I132*H132,2)</f>
        <v>0</v>
      </c>
      <c r="BL132" s="17" t="s">
        <v>178</v>
      </c>
      <c r="BM132" s="143" t="s">
        <v>1465</v>
      </c>
    </row>
    <row r="133" spans="2:65" s="1" customFormat="1" ht="16.5" customHeight="1">
      <c r="B133" s="131"/>
      <c r="C133" s="132" t="s">
        <v>850</v>
      </c>
      <c r="D133" s="132" t="s">
        <v>164</v>
      </c>
      <c r="E133" s="133" t="s">
        <v>1286</v>
      </c>
      <c r="F133" s="134" t="s">
        <v>1287</v>
      </c>
      <c r="G133" s="135" t="s">
        <v>1288</v>
      </c>
      <c r="H133" s="136">
        <v>1</v>
      </c>
      <c r="I133" s="137"/>
      <c r="J133" s="138">
        <f>ROUND(I133*H133,2)</f>
        <v>0</v>
      </c>
      <c r="K133" s="134" t="s">
        <v>3</v>
      </c>
      <c r="L133" s="32"/>
      <c r="M133" s="139" t="s">
        <v>3</v>
      </c>
      <c r="N133" s="140" t="s">
        <v>40</v>
      </c>
      <c r="P133" s="141">
        <f>O133*H133</f>
        <v>0</v>
      </c>
      <c r="Q133" s="141">
        <v>0</v>
      </c>
      <c r="R133" s="141">
        <f>Q133*H133</f>
        <v>0</v>
      </c>
      <c r="S133" s="141">
        <v>0</v>
      </c>
      <c r="T133" s="142">
        <f>S133*H133</f>
        <v>0</v>
      </c>
      <c r="AR133" s="143" t="s">
        <v>178</v>
      </c>
      <c r="AT133" s="143" t="s">
        <v>164</v>
      </c>
      <c r="AU133" s="143" t="s">
        <v>77</v>
      </c>
      <c r="AY133" s="17" t="s">
        <v>161</v>
      </c>
      <c r="BE133" s="144">
        <f>IF(N133="základní",J133,0)</f>
        <v>0</v>
      </c>
      <c r="BF133" s="144">
        <f>IF(N133="snížená",J133,0)</f>
        <v>0</v>
      </c>
      <c r="BG133" s="144">
        <f>IF(N133="zákl. přenesená",J133,0)</f>
        <v>0</v>
      </c>
      <c r="BH133" s="144">
        <f>IF(N133="sníž. přenesená",J133,0)</f>
        <v>0</v>
      </c>
      <c r="BI133" s="144">
        <f>IF(N133="nulová",J133,0)</f>
        <v>0</v>
      </c>
      <c r="BJ133" s="17" t="s">
        <v>15</v>
      </c>
      <c r="BK133" s="144">
        <f>ROUND(I133*H133,2)</f>
        <v>0</v>
      </c>
      <c r="BL133" s="17" t="s">
        <v>178</v>
      </c>
      <c r="BM133" s="143" t="s">
        <v>1466</v>
      </c>
    </row>
    <row r="134" spans="2:63" s="11" customFormat="1" ht="22.9" customHeight="1">
      <c r="B134" s="119"/>
      <c r="D134" s="120" t="s">
        <v>68</v>
      </c>
      <c r="E134" s="129" t="s">
        <v>1319</v>
      </c>
      <c r="F134" s="129" t="s">
        <v>1335</v>
      </c>
      <c r="I134" s="122"/>
      <c r="J134" s="130">
        <f>BK134</f>
        <v>0</v>
      </c>
      <c r="L134" s="119"/>
      <c r="M134" s="124"/>
      <c r="P134" s="125">
        <f>SUM(P135:P176)</f>
        <v>0</v>
      </c>
      <c r="R134" s="125">
        <f>SUM(R135:R176)</f>
        <v>0</v>
      </c>
      <c r="T134" s="126">
        <f>SUM(T135:T176)</f>
        <v>0</v>
      </c>
      <c r="AR134" s="120" t="s">
        <v>77</v>
      </c>
      <c r="AT134" s="127" t="s">
        <v>68</v>
      </c>
      <c r="AU134" s="127" t="s">
        <v>15</v>
      </c>
      <c r="AY134" s="120" t="s">
        <v>161</v>
      </c>
      <c r="BK134" s="128">
        <f>SUM(BK135:BK176)</f>
        <v>0</v>
      </c>
    </row>
    <row r="135" spans="2:65" s="1" customFormat="1" ht="16.5" customHeight="1">
      <c r="B135" s="131"/>
      <c r="C135" s="132" t="s">
        <v>612</v>
      </c>
      <c r="D135" s="132" t="s">
        <v>164</v>
      </c>
      <c r="E135" s="133" t="s">
        <v>1467</v>
      </c>
      <c r="F135" s="134" t="s">
        <v>1343</v>
      </c>
      <c r="G135" s="135" t="s">
        <v>1281</v>
      </c>
      <c r="H135" s="136">
        <v>350</v>
      </c>
      <c r="I135" s="137"/>
      <c r="J135" s="138">
        <f aca="true" t="shared" si="10" ref="J135:J176">ROUND(I135*H135,2)</f>
        <v>0</v>
      </c>
      <c r="K135" s="134" t="s">
        <v>3</v>
      </c>
      <c r="L135" s="32"/>
      <c r="M135" s="139" t="s">
        <v>3</v>
      </c>
      <c r="N135" s="140" t="s">
        <v>40</v>
      </c>
      <c r="P135" s="141">
        <f aca="true" t="shared" si="11" ref="P135:P176">O135*H135</f>
        <v>0</v>
      </c>
      <c r="Q135" s="141">
        <v>0</v>
      </c>
      <c r="R135" s="141">
        <f aca="true" t="shared" si="12" ref="R135:R176">Q135*H135</f>
        <v>0</v>
      </c>
      <c r="S135" s="141">
        <v>0</v>
      </c>
      <c r="T135" s="142">
        <f aca="true" t="shared" si="13" ref="T135:T176">S135*H135</f>
        <v>0</v>
      </c>
      <c r="AR135" s="143" t="s">
        <v>178</v>
      </c>
      <c r="AT135" s="143" t="s">
        <v>164</v>
      </c>
      <c r="AU135" s="143" t="s">
        <v>77</v>
      </c>
      <c r="AY135" s="17" t="s">
        <v>161</v>
      </c>
      <c r="BE135" s="144">
        <f aca="true" t="shared" si="14" ref="BE135:BE176">IF(N135="základní",J135,0)</f>
        <v>0</v>
      </c>
      <c r="BF135" s="144">
        <f aca="true" t="shared" si="15" ref="BF135:BF176">IF(N135="snížená",J135,0)</f>
        <v>0</v>
      </c>
      <c r="BG135" s="144">
        <f aca="true" t="shared" si="16" ref="BG135:BG176">IF(N135="zákl. přenesená",J135,0)</f>
        <v>0</v>
      </c>
      <c r="BH135" s="144">
        <f aca="true" t="shared" si="17" ref="BH135:BH176">IF(N135="sníž. přenesená",J135,0)</f>
        <v>0</v>
      </c>
      <c r="BI135" s="144">
        <f aca="true" t="shared" si="18" ref="BI135:BI176">IF(N135="nulová",J135,0)</f>
        <v>0</v>
      </c>
      <c r="BJ135" s="17" t="s">
        <v>15</v>
      </c>
      <c r="BK135" s="144">
        <f aca="true" t="shared" si="19" ref="BK135:BK176">ROUND(I135*H135,2)</f>
        <v>0</v>
      </c>
      <c r="BL135" s="17" t="s">
        <v>178</v>
      </c>
      <c r="BM135" s="143" t="s">
        <v>1468</v>
      </c>
    </row>
    <row r="136" spans="2:65" s="1" customFormat="1" ht="16.5" customHeight="1">
      <c r="B136" s="131"/>
      <c r="C136" s="132" t="s">
        <v>196</v>
      </c>
      <c r="D136" s="132" t="s">
        <v>164</v>
      </c>
      <c r="E136" s="133" t="s">
        <v>1469</v>
      </c>
      <c r="F136" s="134" t="s">
        <v>1470</v>
      </c>
      <c r="G136" s="135" t="s">
        <v>1281</v>
      </c>
      <c r="H136" s="136">
        <v>1</v>
      </c>
      <c r="I136" s="137"/>
      <c r="J136" s="138">
        <f t="shared" si="10"/>
        <v>0</v>
      </c>
      <c r="K136" s="134" t="s">
        <v>3</v>
      </c>
      <c r="L136" s="32"/>
      <c r="M136" s="139" t="s">
        <v>3</v>
      </c>
      <c r="N136" s="140" t="s">
        <v>40</v>
      </c>
      <c r="P136" s="141">
        <f t="shared" si="11"/>
        <v>0</v>
      </c>
      <c r="Q136" s="141">
        <v>0</v>
      </c>
      <c r="R136" s="141">
        <f t="shared" si="12"/>
        <v>0</v>
      </c>
      <c r="S136" s="141">
        <v>0</v>
      </c>
      <c r="T136" s="142">
        <f t="shared" si="13"/>
        <v>0</v>
      </c>
      <c r="AR136" s="143" t="s">
        <v>178</v>
      </c>
      <c r="AT136" s="143" t="s">
        <v>164</v>
      </c>
      <c r="AU136" s="143" t="s">
        <v>77</v>
      </c>
      <c r="AY136" s="17" t="s">
        <v>161</v>
      </c>
      <c r="BE136" s="144">
        <f t="shared" si="14"/>
        <v>0</v>
      </c>
      <c r="BF136" s="144">
        <f t="shared" si="15"/>
        <v>0</v>
      </c>
      <c r="BG136" s="144">
        <f t="shared" si="16"/>
        <v>0</v>
      </c>
      <c r="BH136" s="144">
        <f t="shared" si="17"/>
        <v>0</v>
      </c>
      <c r="BI136" s="144">
        <f t="shared" si="18"/>
        <v>0</v>
      </c>
      <c r="BJ136" s="17" t="s">
        <v>15</v>
      </c>
      <c r="BK136" s="144">
        <f t="shared" si="19"/>
        <v>0</v>
      </c>
      <c r="BL136" s="17" t="s">
        <v>178</v>
      </c>
      <c r="BM136" s="143" t="s">
        <v>1471</v>
      </c>
    </row>
    <row r="137" spans="2:65" s="1" customFormat="1" ht="16.5" customHeight="1">
      <c r="B137" s="131"/>
      <c r="C137" s="132" t="s">
        <v>624</v>
      </c>
      <c r="D137" s="132" t="s">
        <v>164</v>
      </c>
      <c r="E137" s="133" t="s">
        <v>1472</v>
      </c>
      <c r="F137" s="134" t="s">
        <v>1473</v>
      </c>
      <c r="G137" s="135" t="s">
        <v>1281</v>
      </c>
      <c r="H137" s="136">
        <v>1</v>
      </c>
      <c r="I137" s="137"/>
      <c r="J137" s="138">
        <f t="shared" si="10"/>
        <v>0</v>
      </c>
      <c r="K137" s="134" t="s">
        <v>3</v>
      </c>
      <c r="L137" s="32"/>
      <c r="M137" s="139" t="s">
        <v>3</v>
      </c>
      <c r="N137" s="140" t="s">
        <v>40</v>
      </c>
      <c r="P137" s="141">
        <f t="shared" si="11"/>
        <v>0</v>
      </c>
      <c r="Q137" s="141">
        <v>0</v>
      </c>
      <c r="R137" s="141">
        <f t="shared" si="12"/>
        <v>0</v>
      </c>
      <c r="S137" s="141">
        <v>0</v>
      </c>
      <c r="T137" s="142">
        <f t="shared" si="13"/>
        <v>0</v>
      </c>
      <c r="AR137" s="143" t="s">
        <v>178</v>
      </c>
      <c r="AT137" s="143" t="s">
        <v>164</v>
      </c>
      <c r="AU137" s="143" t="s">
        <v>77</v>
      </c>
      <c r="AY137" s="17" t="s">
        <v>161</v>
      </c>
      <c r="BE137" s="144">
        <f t="shared" si="14"/>
        <v>0</v>
      </c>
      <c r="BF137" s="144">
        <f t="shared" si="15"/>
        <v>0</v>
      </c>
      <c r="BG137" s="144">
        <f t="shared" si="16"/>
        <v>0</v>
      </c>
      <c r="BH137" s="144">
        <f t="shared" si="17"/>
        <v>0</v>
      </c>
      <c r="BI137" s="144">
        <f t="shared" si="18"/>
        <v>0</v>
      </c>
      <c r="BJ137" s="17" t="s">
        <v>15</v>
      </c>
      <c r="BK137" s="144">
        <f t="shared" si="19"/>
        <v>0</v>
      </c>
      <c r="BL137" s="17" t="s">
        <v>178</v>
      </c>
      <c r="BM137" s="143" t="s">
        <v>1474</v>
      </c>
    </row>
    <row r="138" spans="2:65" s="1" customFormat="1" ht="16.5" customHeight="1">
      <c r="B138" s="131"/>
      <c r="C138" s="132" t="s">
        <v>635</v>
      </c>
      <c r="D138" s="132" t="s">
        <v>164</v>
      </c>
      <c r="E138" s="133" t="s">
        <v>1475</v>
      </c>
      <c r="F138" s="134" t="s">
        <v>1476</v>
      </c>
      <c r="G138" s="135" t="s">
        <v>1281</v>
      </c>
      <c r="H138" s="136">
        <v>1</v>
      </c>
      <c r="I138" s="137"/>
      <c r="J138" s="138">
        <f t="shared" si="10"/>
        <v>0</v>
      </c>
      <c r="K138" s="134" t="s">
        <v>3</v>
      </c>
      <c r="L138" s="32"/>
      <c r="M138" s="139" t="s">
        <v>3</v>
      </c>
      <c r="N138" s="140" t="s">
        <v>40</v>
      </c>
      <c r="P138" s="141">
        <f t="shared" si="11"/>
        <v>0</v>
      </c>
      <c r="Q138" s="141">
        <v>0</v>
      </c>
      <c r="R138" s="141">
        <f t="shared" si="12"/>
        <v>0</v>
      </c>
      <c r="S138" s="141">
        <v>0</v>
      </c>
      <c r="T138" s="142">
        <f t="shared" si="13"/>
        <v>0</v>
      </c>
      <c r="AR138" s="143" t="s">
        <v>178</v>
      </c>
      <c r="AT138" s="143" t="s">
        <v>164</v>
      </c>
      <c r="AU138" s="143" t="s">
        <v>77</v>
      </c>
      <c r="AY138" s="17" t="s">
        <v>161</v>
      </c>
      <c r="BE138" s="144">
        <f t="shared" si="14"/>
        <v>0</v>
      </c>
      <c r="BF138" s="144">
        <f t="shared" si="15"/>
        <v>0</v>
      </c>
      <c r="BG138" s="144">
        <f t="shared" si="16"/>
        <v>0</v>
      </c>
      <c r="BH138" s="144">
        <f t="shared" si="17"/>
        <v>0</v>
      </c>
      <c r="BI138" s="144">
        <f t="shared" si="18"/>
        <v>0</v>
      </c>
      <c r="BJ138" s="17" t="s">
        <v>15</v>
      </c>
      <c r="BK138" s="144">
        <f t="shared" si="19"/>
        <v>0</v>
      </c>
      <c r="BL138" s="17" t="s">
        <v>178</v>
      </c>
      <c r="BM138" s="143" t="s">
        <v>1477</v>
      </c>
    </row>
    <row r="139" spans="2:65" s="1" customFormat="1" ht="16.5" customHeight="1">
      <c r="B139" s="131"/>
      <c r="C139" s="132" t="s">
        <v>871</v>
      </c>
      <c r="D139" s="132" t="s">
        <v>164</v>
      </c>
      <c r="E139" s="133" t="s">
        <v>1478</v>
      </c>
      <c r="F139" s="134" t="s">
        <v>1479</v>
      </c>
      <c r="G139" s="135" t="s">
        <v>1281</v>
      </c>
      <c r="H139" s="136">
        <v>1</v>
      </c>
      <c r="I139" s="137"/>
      <c r="J139" s="138">
        <f t="shared" si="10"/>
        <v>0</v>
      </c>
      <c r="K139" s="134" t="s">
        <v>3</v>
      </c>
      <c r="L139" s="32"/>
      <c r="M139" s="139" t="s">
        <v>3</v>
      </c>
      <c r="N139" s="140" t="s">
        <v>40</v>
      </c>
      <c r="P139" s="141">
        <f t="shared" si="11"/>
        <v>0</v>
      </c>
      <c r="Q139" s="141">
        <v>0</v>
      </c>
      <c r="R139" s="141">
        <f t="shared" si="12"/>
        <v>0</v>
      </c>
      <c r="S139" s="141">
        <v>0</v>
      </c>
      <c r="T139" s="142">
        <f t="shared" si="13"/>
        <v>0</v>
      </c>
      <c r="AR139" s="143" t="s">
        <v>178</v>
      </c>
      <c r="AT139" s="143" t="s">
        <v>164</v>
      </c>
      <c r="AU139" s="143" t="s">
        <v>77</v>
      </c>
      <c r="AY139" s="17" t="s">
        <v>161</v>
      </c>
      <c r="BE139" s="144">
        <f t="shared" si="14"/>
        <v>0</v>
      </c>
      <c r="BF139" s="144">
        <f t="shared" si="15"/>
        <v>0</v>
      </c>
      <c r="BG139" s="144">
        <f t="shared" si="16"/>
        <v>0</v>
      </c>
      <c r="BH139" s="144">
        <f t="shared" si="17"/>
        <v>0</v>
      </c>
      <c r="BI139" s="144">
        <f t="shared" si="18"/>
        <v>0</v>
      </c>
      <c r="BJ139" s="17" t="s">
        <v>15</v>
      </c>
      <c r="BK139" s="144">
        <f t="shared" si="19"/>
        <v>0</v>
      </c>
      <c r="BL139" s="17" t="s">
        <v>178</v>
      </c>
      <c r="BM139" s="143" t="s">
        <v>1480</v>
      </c>
    </row>
    <row r="140" spans="2:65" s="1" customFormat="1" ht="16.5" customHeight="1">
      <c r="B140" s="131"/>
      <c r="C140" s="132" t="s">
        <v>875</v>
      </c>
      <c r="D140" s="132" t="s">
        <v>164</v>
      </c>
      <c r="E140" s="133" t="s">
        <v>1481</v>
      </c>
      <c r="F140" s="134" t="s">
        <v>1482</v>
      </c>
      <c r="G140" s="135" t="s">
        <v>1281</v>
      </c>
      <c r="H140" s="136">
        <v>3</v>
      </c>
      <c r="I140" s="137"/>
      <c r="J140" s="138">
        <f t="shared" si="10"/>
        <v>0</v>
      </c>
      <c r="K140" s="134" t="s">
        <v>3</v>
      </c>
      <c r="L140" s="32"/>
      <c r="M140" s="139" t="s">
        <v>3</v>
      </c>
      <c r="N140" s="140" t="s">
        <v>40</v>
      </c>
      <c r="P140" s="141">
        <f t="shared" si="11"/>
        <v>0</v>
      </c>
      <c r="Q140" s="141">
        <v>0</v>
      </c>
      <c r="R140" s="141">
        <f t="shared" si="12"/>
        <v>0</v>
      </c>
      <c r="S140" s="141">
        <v>0</v>
      </c>
      <c r="T140" s="142">
        <f t="shared" si="13"/>
        <v>0</v>
      </c>
      <c r="AR140" s="143" t="s">
        <v>178</v>
      </c>
      <c r="AT140" s="143" t="s">
        <v>164</v>
      </c>
      <c r="AU140" s="143" t="s">
        <v>77</v>
      </c>
      <c r="AY140" s="17" t="s">
        <v>161</v>
      </c>
      <c r="BE140" s="144">
        <f t="shared" si="14"/>
        <v>0</v>
      </c>
      <c r="BF140" s="144">
        <f t="shared" si="15"/>
        <v>0</v>
      </c>
      <c r="BG140" s="144">
        <f t="shared" si="16"/>
        <v>0</v>
      </c>
      <c r="BH140" s="144">
        <f t="shared" si="17"/>
        <v>0</v>
      </c>
      <c r="BI140" s="144">
        <f t="shared" si="18"/>
        <v>0</v>
      </c>
      <c r="BJ140" s="17" t="s">
        <v>15</v>
      </c>
      <c r="BK140" s="144">
        <f t="shared" si="19"/>
        <v>0</v>
      </c>
      <c r="BL140" s="17" t="s">
        <v>178</v>
      </c>
      <c r="BM140" s="143" t="s">
        <v>1483</v>
      </c>
    </row>
    <row r="141" spans="2:65" s="1" customFormat="1" ht="16.5" customHeight="1">
      <c r="B141" s="131"/>
      <c r="C141" s="132" t="s">
        <v>638</v>
      </c>
      <c r="D141" s="132" t="s">
        <v>164</v>
      </c>
      <c r="E141" s="133" t="s">
        <v>1484</v>
      </c>
      <c r="F141" s="134" t="s">
        <v>1485</v>
      </c>
      <c r="G141" s="135" t="s">
        <v>1281</v>
      </c>
      <c r="H141" s="136">
        <v>35</v>
      </c>
      <c r="I141" s="137"/>
      <c r="J141" s="138">
        <f t="shared" si="10"/>
        <v>0</v>
      </c>
      <c r="K141" s="134" t="s">
        <v>3</v>
      </c>
      <c r="L141" s="32"/>
      <c r="M141" s="139" t="s">
        <v>3</v>
      </c>
      <c r="N141" s="140" t="s">
        <v>40</v>
      </c>
      <c r="P141" s="141">
        <f t="shared" si="11"/>
        <v>0</v>
      </c>
      <c r="Q141" s="141">
        <v>0</v>
      </c>
      <c r="R141" s="141">
        <f t="shared" si="12"/>
        <v>0</v>
      </c>
      <c r="S141" s="141">
        <v>0</v>
      </c>
      <c r="T141" s="142">
        <f t="shared" si="13"/>
        <v>0</v>
      </c>
      <c r="AR141" s="143" t="s">
        <v>178</v>
      </c>
      <c r="AT141" s="143" t="s">
        <v>164</v>
      </c>
      <c r="AU141" s="143" t="s">
        <v>77</v>
      </c>
      <c r="AY141" s="17" t="s">
        <v>161</v>
      </c>
      <c r="BE141" s="144">
        <f t="shared" si="14"/>
        <v>0</v>
      </c>
      <c r="BF141" s="144">
        <f t="shared" si="15"/>
        <v>0</v>
      </c>
      <c r="BG141" s="144">
        <f t="shared" si="16"/>
        <v>0</v>
      </c>
      <c r="BH141" s="144">
        <f t="shared" si="17"/>
        <v>0</v>
      </c>
      <c r="BI141" s="144">
        <f t="shared" si="18"/>
        <v>0</v>
      </c>
      <c r="BJ141" s="17" t="s">
        <v>15</v>
      </c>
      <c r="BK141" s="144">
        <f t="shared" si="19"/>
        <v>0</v>
      </c>
      <c r="BL141" s="17" t="s">
        <v>178</v>
      </c>
      <c r="BM141" s="143" t="s">
        <v>1486</v>
      </c>
    </row>
    <row r="142" spans="2:65" s="1" customFormat="1" ht="16.5" customHeight="1">
      <c r="B142" s="131"/>
      <c r="C142" s="132" t="s">
        <v>647</v>
      </c>
      <c r="D142" s="132" t="s">
        <v>164</v>
      </c>
      <c r="E142" s="133" t="s">
        <v>1487</v>
      </c>
      <c r="F142" s="134" t="s">
        <v>1349</v>
      </c>
      <c r="G142" s="135" t="s">
        <v>1281</v>
      </c>
      <c r="H142" s="136">
        <v>1050</v>
      </c>
      <c r="I142" s="137"/>
      <c r="J142" s="138">
        <f t="shared" si="10"/>
        <v>0</v>
      </c>
      <c r="K142" s="134" t="s">
        <v>3</v>
      </c>
      <c r="L142" s="32"/>
      <c r="M142" s="139" t="s">
        <v>3</v>
      </c>
      <c r="N142" s="140" t="s">
        <v>40</v>
      </c>
      <c r="P142" s="141">
        <f t="shared" si="11"/>
        <v>0</v>
      </c>
      <c r="Q142" s="141">
        <v>0</v>
      </c>
      <c r="R142" s="141">
        <f t="shared" si="12"/>
        <v>0</v>
      </c>
      <c r="S142" s="141">
        <v>0</v>
      </c>
      <c r="T142" s="142">
        <f t="shared" si="13"/>
        <v>0</v>
      </c>
      <c r="AR142" s="143" t="s">
        <v>178</v>
      </c>
      <c r="AT142" s="143" t="s">
        <v>164</v>
      </c>
      <c r="AU142" s="143" t="s">
        <v>77</v>
      </c>
      <c r="AY142" s="17" t="s">
        <v>161</v>
      </c>
      <c r="BE142" s="144">
        <f t="shared" si="14"/>
        <v>0</v>
      </c>
      <c r="BF142" s="144">
        <f t="shared" si="15"/>
        <v>0</v>
      </c>
      <c r="BG142" s="144">
        <f t="shared" si="16"/>
        <v>0</v>
      </c>
      <c r="BH142" s="144">
        <f t="shared" si="17"/>
        <v>0</v>
      </c>
      <c r="BI142" s="144">
        <f t="shared" si="18"/>
        <v>0</v>
      </c>
      <c r="BJ142" s="17" t="s">
        <v>15</v>
      </c>
      <c r="BK142" s="144">
        <f t="shared" si="19"/>
        <v>0</v>
      </c>
      <c r="BL142" s="17" t="s">
        <v>178</v>
      </c>
      <c r="BM142" s="143" t="s">
        <v>1488</v>
      </c>
    </row>
    <row r="143" spans="2:65" s="1" customFormat="1" ht="16.5" customHeight="1">
      <c r="B143" s="131"/>
      <c r="C143" s="132" t="s">
        <v>653</v>
      </c>
      <c r="D143" s="132" t="s">
        <v>164</v>
      </c>
      <c r="E143" s="133" t="s">
        <v>1489</v>
      </c>
      <c r="F143" s="134" t="s">
        <v>1490</v>
      </c>
      <c r="G143" s="135" t="s">
        <v>1281</v>
      </c>
      <c r="H143" s="136">
        <v>240</v>
      </c>
      <c r="I143" s="137"/>
      <c r="J143" s="138">
        <f t="shared" si="10"/>
        <v>0</v>
      </c>
      <c r="K143" s="134" t="s">
        <v>3</v>
      </c>
      <c r="L143" s="32"/>
      <c r="M143" s="139" t="s">
        <v>3</v>
      </c>
      <c r="N143" s="140" t="s">
        <v>40</v>
      </c>
      <c r="P143" s="141">
        <f t="shared" si="11"/>
        <v>0</v>
      </c>
      <c r="Q143" s="141">
        <v>0</v>
      </c>
      <c r="R143" s="141">
        <f t="shared" si="12"/>
        <v>0</v>
      </c>
      <c r="S143" s="141">
        <v>0</v>
      </c>
      <c r="T143" s="142">
        <f t="shared" si="13"/>
        <v>0</v>
      </c>
      <c r="AR143" s="143" t="s">
        <v>178</v>
      </c>
      <c r="AT143" s="143" t="s">
        <v>164</v>
      </c>
      <c r="AU143" s="143" t="s">
        <v>77</v>
      </c>
      <c r="AY143" s="17" t="s">
        <v>161</v>
      </c>
      <c r="BE143" s="144">
        <f t="shared" si="14"/>
        <v>0</v>
      </c>
      <c r="BF143" s="144">
        <f t="shared" si="15"/>
        <v>0</v>
      </c>
      <c r="BG143" s="144">
        <f t="shared" si="16"/>
        <v>0</v>
      </c>
      <c r="BH143" s="144">
        <f t="shared" si="17"/>
        <v>0</v>
      </c>
      <c r="BI143" s="144">
        <f t="shared" si="18"/>
        <v>0</v>
      </c>
      <c r="BJ143" s="17" t="s">
        <v>15</v>
      </c>
      <c r="BK143" s="144">
        <f t="shared" si="19"/>
        <v>0</v>
      </c>
      <c r="BL143" s="17" t="s">
        <v>178</v>
      </c>
      <c r="BM143" s="143" t="s">
        <v>1491</v>
      </c>
    </row>
    <row r="144" spans="2:65" s="1" customFormat="1" ht="16.5" customHeight="1">
      <c r="B144" s="131"/>
      <c r="C144" s="132" t="s">
        <v>658</v>
      </c>
      <c r="D144" s="132" t="s">
        <v>164</v>
      </c>
      <c r="E144" s="133" t="s">
        <v>1492</v>
      </c>
      <c r="F144" s="134" t="s">
        <v>1493</v>
      </c>
      <c r="G144" s="135" t="s">
        <v>1281</v>
      </c>
      <c r="H144" s="136">
        <v>146</v>
      </c>
      <c r="I144" s="137"/>
      <c r="J144" s="138">
        <f t="shared" si="10"/>
        <v>0</v>
      </c>
      <c r="K144" s="134" t="s">
        <v>3</v>
      </c>
      <c r="L144" s="32"/>
      <c r="M144" s="139" t="s">
        <v>3</v>
      </c>
      <c r="N144" s="140" t="s">
        <v>40</v>
      </c>
      <c r="P144" s="141">
        <f t="shared" si="11"/>
        <v>0</v>
      </c>
      <c r="Q144" s="141">
        <v>0</v>
      </c>
      <c r="R144" s="141">
        <f t="shared" si="12"/>
        <v>0</v>
      </c>
      <c r="S144" s="141">
        <v>0</v>
      </c>
      <c r="T144" s="142">
        <f t="shared" si="13"/>
        <v>0</v>
      </c>
      <c r="AR144" s="143" t="s">
        <v>178</v>
      </c>
      <c r="AT144" s="143" t="s">
        <v>164</v>
      </c>
      <c r="AU144" s="143" t="s">
        <v>77</v>
      </c>
      <c r="AY144" s="17" t="s">
        <v>161</v>
      </c>
      <c r="BE144" s="144">
        <f t="shared" si="14"/>
        <v>0</v>
      </c>
      <c r="BF144" s="144">
        <f t="shared" si="15"/>
        <v>0</v>
      </c>
      <c r="BG144" s="144">
        <f t="shared" si="16"/>
        <v>0</v>
      </c>
      <c r="BH144" s="144">
        <f t="shared" si="17"/>
        <v>0</v>
      </c>
      <c r="BI144" s="144">
        <f t="shared" si="18"/>
        <v>0</v>
      </c>
      <c r="BJ144" s="17" t="s">
        <v>15</v>
      </c>
      <c r="BK144" s="144">
        <f t="shared" si="19"/>
        <v>0</v>
      </c>
      <c r="BL144" s="17" t="s">
        <v>178</v>
      </c>
      <c r="BM144" s="143" t="s">
        <v>1494</v>
      </c>
    </row>
    <row r="145" spans="2:65" s="1" customFormat="1" ht="16.5" customHeight="1">
      <c r="B145" s="131"/>
      <c r="C145" s="132" t="s">
        <v>663</v>
      </c>
      <c r="D145" s="132" t="s">
        <v>164</v>
      </c>
      <c r="E145" s="133" t="s">
        <v>1495</v>
      </c>
      <c r="F145" s="134" t="s">
        <v>1496</v>
      </c>
      <c r="G145" s="135" t="s">
        <v>1281</v>
      </c>
      <c r="H145" s="136">
        <v>146</v>
      </c>
      <c r="I145" s="137"/>
      <c r="J145" s="138">
        <f t="shared" si="10"/>
        <v>0</v>
      </c>
      <c r="K145" s="134" t="s">
        <v>3</v>
      </c>
      <c r="L145" s="32"/>
      <c r="M145" s="139" t="s">
        <v>3</v>
      </c>
      <c r="N145" s="140" t="s">
        <v>40</v>
      </c>
      <c r="P145" s="141">
        <f t="shared" si="11"/>
        <v>0</v>
      </c>
      <c r="Q145" s="141">
        <v>0</v>
      </c>
      <c r="R145" s="141">
        <f t="shared" si="12"/>
        <v>0</v>
      </c>
      <c r="S145" s="141">
        <v>0</v>
      </c>
      <c r="T145" s="142">
        <f t="shared" si="13"/>
        <v>0</v>
      </c>
      <c r="AR145" s="143" t="s">
        <v>178</v>
      </c>
      <c r="AT145" s="143" t="s">
        <v>164</v>
      </c>
      <c r="AU145" s="143" t="s">
        <v>77</v>
      </c>
      <c r="AY145" s="17" t="s">
        <v>161</v>
      </c>
      <c r="BE145" s="144">
        <f t="shared" si="14"/>
        <v>0</v>
      </c>
      <c r="BF145" s="144">
        <f t="shared" si="15"/>
        <v>0</v>
      </c>
      <c r="BG145" s="144">
        <f t="shared" si="16"/>
        <v>0</v>
      </c>
      <c r="BH145" s="144">
        <f t="shared" si="17"/>
        <v>0</v>
      </c>
      <c r="BI145" s="144">
        <f t="shared" si="18"/>
        <v>0</v>
      </c>
      <c r="BJ145" s="17" t="s">
        <v>15</v>
      </c>
      <c r="BK145" s="144">
        <f t="shared" si="19"/>
        <v>0</v>
      </c>
      <c r="BL145" s="17" t="s">
        <v>178</v>
      </c>
      <c r="BM145" s="143" t="s">
        <v>1497</v>
      </c>
    </row>
    <row r="146" spans="2:65" s="1" customFormat="1" ht="16.5" customHeight="1">
      <c r="B146" s="131"/>
      <c r="C146" s="132" t="s">
        <v>668</v>
      </c>
      <c r="D146" s="132" t="s">
        <v>164</v>
      </c>
      <c r="E146" s="133" t="s">
        <v>1498</v>
      </c>
      <c r="F146" s="134" t="s">
        <v>1499</v>
      </c>
      <c r="G146" s="135" t="s">
        <v>1281</v>
      </c>
      <c r="H146" s="136">
        <v>12</v>
      </c>
      <c r="I146" s="137"/>
      <c r="J146" s="138">
        <f t="shared" si="10"/>
        <v>0</v>
      </c>
      <c r="K146" s="134" t="s">
        <v>3</v>
      </c>
      <c r="L146" s="32"/>
      <c r="M146" s="139" t="s">
        <v>3</v>
      </c>
      <c r="N146" s="140" t="s">
        <v>40</v>
      </c>
      <c r="P146" s="141">
        <f t="shared" si="11"/>
        <v>0</v>
      </c>
      <c r="Q146" s="141">
        <v>0</v>
      </c>
      <c r="R146" s="141">
        <f t="shared" si="12"/>
        <v>0</v>
      </c>
      <c r="S146" s="141">
        <v>0</v>
      </c>
      <c r="T146" s="142">
        <f t="shared" si="13"/>
        <v>0</v>
      </c>
      <c r="AR146" s="143" t="s">
        <v>178</v>
      </c>
      <c r="AT146" s="143" t="s">
        <v>164</v>
      </c>
      <c r="AU146" s="143" t="s">
        <v>77</v>
      </c>
      <c r="AY146" s="17" t="s">
        <v>161</v>
      </c>
      <c r="BE146" s="144">
        <f t="shared" si="14"/>
        <v>0</v>
      </c>
      <c r="BF146" s="144">
        <f t="shared" si="15"/>
        <v>0</v>
      </c>
      <c r="BG146" s="144">
        <f t="shared" si="16"/>
        <v>0</v>
      </c>
      <c r="BH146" s="144">
        <f t="shared" si="17"/>
        <v>0</v>
      </c>
      <c r="BI146" s="144">
        <f t="shared" si="18"/>
        <v>0</v>
      </c>
      <c r="BJ146" s="17" t="s">
        <v>15</v>
      </c>
      <c r="BK146" s="144">
        <f t="shared" si="19"/>
        <v>0</v>
      </c>
      <c r="BL146" s="17" t="s">
        <v>178</v>
      </c>
      <c r="BM146" s="143" t="s">
        <v>1500</v>
      </c>
    </row>
    <row r="147" spans="2:65" s="1" customFormat="1" ht="16.5" customHeight="1">
      <c r="B147" s="131"/>
      <c r="C147" s="132" t="s">
        <v>675</v>
      </c>
      <c r="D147" s="132" t="s">
        <v>164</v>
      </c>
      <c r="E147" s="133" t="s">
        <v>1501</v>
      </c>
      <c r="F147" s="134" t="s">
        <v>1502</v>
      </c>
      <c r="G147" s="135" t="s">
        <v>1281</v>
      </c>
      <c r="H147" s="136">
        <v>2</v>
      </c>
      <c r="I147" s="137"/>
      <c r="J147" s="138">
        <f t="shared" si="10"/>
        <v>0</v>
      </c>
      <c r="K147" s="134" t="s">
        <v>3</v>
      </c>
      <c r="L147" s="32"/>
      <c r="M147" s="139" t="s">
        <v>3</v>
      </c>
      <c r="N147" s="140" t="s">
        <v>40</v>
      </c>
      <c r="P147" s="141">
        <f t="shared" si="11"/>
        <v>0</v>
      </c>
      <c r="Q147" s="141">
        <v>0</v>
      </c>
      <c r="R147" s="141">
        <f t="shared" si="12"/>
        <v>0</v>
      </c>
      <c r="S147" s="141">
        <v>0</v>
      </c>
      <c r="T147" s="142">
        <f t="shared" si="13"/>
        <v>0</v>
      </c>
      <c r="AR147" s="143" t="s">
        <v>178</v>
      </c>
      <c r="AT147" s="143" t="s">
        <v>164</v>
      </c>
      <c r="AU147" s="143" t="s">
        <v>77</v>
      </c>
      <c r="AY147" s="17" t="s">
        <v>161</v>
      </c>
      <c r="BE147" s="144">
        <f t="shared" si="14"/>
        <v>0</v>
      </c>
      <c r="BF147" s="144">
        <f t="shared" si="15"/>
        <v>0</v>
      </c>
      <c r="BG147" s="144">
        <f t="shared" si="16"/>
        <v>0</v>
      </c>
      <c r="BH147" s="144">
        <f t="shared" si="17"/>
        <v>0</v>
      </c>
      <c r="BI147" s="144">
        <f t="shared" si="18"/>
        <v>0</v>
      </c>
      <c r="BJ147" s="17" t="s">
        <v>15</v>
      </c>
      <c r="BK147" s="144">
        <f t="shared" si="19"/>
        <v>0</v>
      </c>
      <c r="BL147" s="17" t="s">
        <v>178</v>
      </c>
      <c r="BM147" s="143" t="s">
        <v>1503</v>
      </c>
    </row>
    <row r="148" spans="2:65" s="1" customFormat="1" ht="16.5" customHeight="1">
      <c r="B148" s="131"/>
      <c r="C148" s="132" t="s">
        <v>686</v>
      </c>
      <c r="D148" s="132" t="s">
        <v>164</v>
      </c>
      <c r="E148" s="133" t="s">
        <v>1504</v>
      </c>
      <c r="F148" s="134" t="s">
        <v>1361</v>
      </c>
      <c r="G148" s="135" t="s">
        <v>1281</v>
      </c>
      <c r="H148" s="136">
        <v>438</v>
      </c>
      <c r="I148" s="137"/>
      <c r="J148" s="138">
        <f t="shared" si="10"/>
        <v>0</v>
      </c>
      <c r="K148" s="134" t="s">
        <v>3</v>
      </c>
      <c r="L148" s="32"/>
      <c r="M148" s="139" t="s">
        <v>3</v>
      </c>
      <c r="N148" s="140" t="s">
        <v>40</v>
      </c>
      <c r="P148" s="141">
        <f t="shared" si="11"/>
        <v>0</v>
      </c>
      <c r="Q148" s="141">
        <v>0</v>
      </c>
      <c r="R148" s="141">
        <f t="shared" si="12"/>
        <v>0</v>
      </c>
      <c r="S148" s="141">
        <v>0</v>
      </c>
      <c r="T148" s="142">
        <f t="shared" si="13"/>
        <v>0</v>
      </c>
      <c r="AR148" s="143" t="s">
        <v>178</v>
      </c>
      <c r="AT148" s="143" t="s">
        <v>164</v>
      </c>
      <c r="AU148" s="143" t="s">
        <v>77</v>
      </c>
      <c r="AY148" s="17" t="s">
        <v>161</v>
      </c>
      <c r="BE148" s="144">
        <f t="shared" si="14"/>
        <v>0</v>
      </c>
      <c r="BF148" s="144">
        <f t="shared" si="15"/>
        <v>0</v>
      </c>
      <c r="BG148" s="144">
        <f t="shared" si="16"/>
        <v>0</v>
      </c>
      <c r="BH148" s="144">
        <f t="shared" si="17"/>
        <v>0</v>
      </c>
      <c r="BI148" s="144">
        <f t="shared" si="18"/>
        <v>0</v>
      </c>
      <c r="BJ148" s="17" t="s">
        <v>15</v>
      </c>
      <c r="BK148" s="144">
        <f t="shared" si="19"/>
        <v>0</v>
      </c>
      <c r="BL148" s="17" t="s">
        <v>178</v>
      </c>
      <c r="BM148" s="143" t="s">
        <v>1505</v>
      </c>
    </row>
    <row r="149" spans="2:65" s="1" customFormat="1" ht="21.75" customHeight="1">
      <c r="B149" s="131"/>
      <c r="C149" s="132" t="s">
        <v>691</v>
      </c>
      <c r="D149" s="132" t="s">
        <v>164</v>
      </c>
      <c r="E149" s="133" t="s">
        <v>1506</v>
      </c>
      <c r="F149" s="134" t="s">
        <v>1507</v>
      </c>
      <c r="G149" s="135" t="s">
        <v>1281</v>
      </c>
      <c r="H149" s="136">
        <v>23</v>
      </c>
      <c r="I149" s="137"/>
      <c r="J149" s="138">
        <f t="shared" si="10"/>
        <v>0</v>
      </c>
      <c r="K149" s="134" t="s">
        <v>3</v>
      </c>
      <c r="L149" s="32"/>
      <c r="M149" s="139" t="s">
        <v>3</v>
      </c>
      <c r="N149" s="140" t="s">
        <v>40</v>
      </c>
      <c r="P149" s="141">
        <f t="shared" si="11"/>
        <v>0</v>
      </c>
      <c r="Q149" s="141">
        <v>0</v>
      </c>
      <c r="R149" s="141">
        <f t="shared" si="12"/>
        <v>0</v>
      </c>
      <c r="S149" s="141">
        <v>0</v>
      </c>
      <c r="T149" s="142">
        <f t="shared" si="13"/>
        <v>0</v>
      </c>
      <c r="AR149" s="143" t="s">
        <v>178</v>
      </c>
      <c r="AT149" s="143" t="s">
        <v>164</v>
      </c>
      <c r="AU149" s="143" t="s">
        <v>77</v>
      </c>
      <c r="AY149" s="17" t="s">
        <v>161</v>
      </c>
      <c r="BE149" s="144">
        <f t="shared" si="14"/>
        <v>0</v>
      </c>
      <c r="BF149" s="144">
        <f t="shared" si="15"/>
        <v>0</v>
      </c>
      <c r="BG149" s="144">
        <f t="shared" si="16"/>
        <v>0</v>
      </c>
      <c r="BH149" s="144">
        <f t="shared" si="17"/>
        <v>0</v>
      </c>
      <c r="BI149" s="144">
        <f t="shared" si="18"/>
        <v>0</v>
      </c>
      <c r="BJ149" s="17" t="s">
        <v>15</v>
      </c>
      <c r="BK149" s="144">
        <f t="shared" si="19"/>
        <v>0</v>
      </c>
      <c r="BL149" s="17" t="s">
        <v>178</v>
      </c>
      <c r="BM149" s="143" t="s">
        <v>1508</v>
      </c>
    </row>
    <row r="150" spans="2:65" s="1" customFormat="1" ht="16.5" customHeight="1">
      <c r="B150" s="131"/>
      <c r="C150" s="132" t="s">
        <v>696</v>
      </c>
      <c r="D150" s="132" t="s">
        <v>164</v>
      </c>
      <c r="E150" s="133" t="s">
        <v>1509</v>
      </c>
      <c r="F150" s="134" t="s">
        <v>1510</v>
      </c>
      <c r="G150" s="135" t="s">
        <v>267</v>
      </c>
      <c r="H150" s="136">
        <v>28</v>
      </c>
      <c r="I150" s="137"/>
      <c r="J150" s="138">
        <f t="shared" si="10"/>
        <v>0</v>
      </c>
      <c r="K150" s="134" t="s">
        <v>3</v>
      </c>
      <c r="L150" s="32"/>
      <c r="M150" s="139" t="s">
        <v>3</v>
      </c>
      <c r="N150" s="140" t="s">
        <v>40</v>
      </c>
      <c r="P150" s="141">
        <f t="shared" si="11"/>
        <v>0</v>
      </c>
      <c r="Q150" s="141">
        <v>0</v>
      </c>
      <c r="R150" s="141">
        <f t="shared" si="12"/>
        <v>0</v>
      </c>
      <c r="S150" s="141">
        <v>0</v>
      </c>
      <c r="T150" s="142">
        <f t="shared" si="13"/>
        <v>0</v>
      </c>
      <c r="AR150" s="143" t="s">
        <v>178</v>
      </c>
      <c r="AT150" s="143" t="s">
        <v>164</v>
      </c>
      <c r="AU150" s="143" t="s">
        <v>77</v>
      </c>
      <c r="AY150" s="17" t="s">
        <v>161</v>
      </c>
      <c r="BE150" s="144">
        <f t="shared" si="14"/>
        <v>0</v>
      </c>
      <c r="BF150" s="144">
        <f t="shared" si="15"/>
        <v>0</v>
      </c>
      <c r="BG150" s="144">
        <f t="shared" si="16"/>
        <v>0</v>
      </c>
      <c r="BH150" s="144">
        <f t="shared" si="17"/>
        <v>0</v>
      </c>
      <c r="BI150" s="144">
        <f t="shared" si="18"/>
        <v>0</v>
      </c>
      <c r="BJ150" s="17" t="s">
        <v>15</v>
      </c>
      <c r="BK150" s="144">
        <f t="shared" si="19"/>
        <v>0</v>
      </c>
      <c r="BL150" s="17" t="s">
        <v>178</v>
      </c>
      <c r="BM150" s="143" t="s">
        <v>1511</v>
      </c>
    </row>
    <row r="151" spans="2:65" s="1" customFormat="1" ht="16.5" customHeight="1">
      <c r="B151" s="131"/>
      <c r="C151" s="132" t="s">
        <v>701</v>
      </c>
      <c r="D151" s="132" t="s">
        <v>164</v>
      </c>
      <c r="E151" s="133" t="s">
        <v>1512</v>
      </c>
      <c r="F151" s="134" t="s">
        <v>1513</v>
      </c>
      <c r="G151" s="135" t="s">
        <v>267</v>
      </c>
      <c r="H151" s="136">
        <v>640</v>
      </c>
      <c r="I151" s="137"/>
      <c r="J151" s="138">
        <f t="shared" si="10"/>
        <v>0</v>
      </c>
      <c r="K151" s="134" t="s">
        <v>3</v>
      </c>
      <c r="L151" s="32"/>
      <c r="M151" s="139" t="s">
        <v>3</v>
      </c>
      <c r="N151" s="140" t="s">
        <v>40</v>
      </c>
      <c r="P151" s="141">
        <f t="shared" si="11"/>
        <v>0</v>
      </c>
      <c r="Q151" s="141">
        <v>0</v>
      </c>
      <c r="R151" s="141">
        <f t="shared" si="12"/>
        <v>0</v>
      </c>
      <c r="S151" s="141">
        <v>0</v>
      </c>
      <c r="T151" s="142">
        <f t="shared" si="13"/>
        <v>0</v>
      </c>
      <c r="AR151" s="143" t="s">
        <v>178</v>
      </c>
      <c r="AT151" s="143" t="s">
        <v>164</v>
      </c>
      <c r="AU151" s="143" t="s">
        <v>77</v>
      </c>
      <c r="AY151" s="17" t="s">
        <v>161</v>
      </c>
      <c r="BE151" s="144">
        <f t="shared" si="14"/>
        <v>0</v>
      </c>
      <c r="BF151" s="144">
        <f t="shared" si="15"/>
        <v>0</v>
      </c>
      <c r="BG151" s="144">
        <f t="shared" si="16"/>
        <v>0</v>
      </c>
      <c r="BH151" s="144">
        <f t="shared" si="17"/>
        <v>0</v>
      </c>
      <c r="BI151" s="144">
        <f t="shared" si="18"/>
        <v>0</v>
      </c>
      <c r="BJ151" s="17" t="s">
        <v>15</v>
      </c>
      <c r="BK151" s="144">
        <f t="shared" si="19"/>
        <v>0</v>
      </c>
      <c r="BL151" s="17" t="s">
        <v>178</v>
      </c>
      <c r="BM151" s="143" t="s">
        <v>1514</v>
      </c>
    </row>
    <row r="152" spans="2:65" s="1" customFormat="1" ht="16.5" customHeight="1">
      <c r="B152" s="131"/>
      <c r="C152" s="132" t="s">
        <v>711</v>
      </c>
      <c r="D152" s="132" t="s">
        <v>164</v>
      </c>
      <c r="E152" s="133" t="s">
        <v>1515</v>
      </c>
      <c r="F152" s="134" t="s">
        <v>1516</v>
      </c>
      <c r="G152" s="135" t="s">
        <v>1281</v>
      </c>
      <c r="H152" s="136">
        <v>73</v>
      </c>
      <c r="I152" s="137"/>
      <c r="J152" s="138">
        <f t="shared" si="10"/>
        <v>0</v>
      </c>
      <c r="K152" s="134" t="s">
        <v>3</v>
      </c>
      <c r="L152" s="32"/>
      <c r="M152" s="139" t="s">
        <v>3</v>
      </c>
      <c r="N152" s="140" t="s">
        <v>40</v>
      </c>
      <c r="P152" s="141">
        <f t="shared" si="11"/>
        <v>0</v>
      </c>
      <c r="Q152" s="141">
        <v>0</v>
      </c>
      <c r="R152" s="141">
        <f t="shared" si="12"/>
        <v>0</v>
      </c>
      <c r="S152" s="141">
        <v>0</v>
      </c>
      <c r="T152" s="142">
        <f t="shared" si="13"/>
        <v>0</v>
      </c>
      <c r="AR152" s="143" t="s">
        <v>178</v>
      </c>
      <c r="AT152" s="143" t="s">
        <v>164</v>
      </c>
      <c r="AU152" s="143" t="s">
        <v>77</v>
      </c>
      <c r="AY152" s="17" t="s">
        <v>161</v>
      </c>
      <c r="BE152" s="144">
        <f t="shared" si="14"/>
        <v>0</v>
      </c>
      <c r="BF152" s="144">
        <f t="shared" si="15"/>
        <v>0</v>
      </c>
      <c r="BG152" s="144">
        <f t="shared" si="16"/>
        <v>0</v>
      </c>
      <c r="BH152" s="144">
        <f t="shared" si="17"/>
        <v>0</v>
      </c>
      <c r="BI152" s="144">
        <f t="shared" si="18"/>
        <v>0</v>
      </c>
      <c r="BJ152" s="17" t="s">
        <v>15</v>
      </c>
      <c r="BK152" s="144">
        <f t="shared" si="19"/>
        <v>0</v>
      </c>
      <c r="BL152" s="17" t="s">
        <v>178</v>
      </c>
      <c r="BM152" s="143" t="s">
        <v>1517</v>
      </c>
    </row>
    <row r="153" spans="2:65" s="1" customFormat="1" ht="16.5" customHeight="1">
      <c r="B153" s="131"/>
      <c r="C153" s="132" t="s">
        <v>716</v>
      </c>
      <c r="D153" s="132" t="s">
        <v>164</v>
      </c>
      <c r="E153" s="133" t="s">
        <v>1518</v>
      </c>
      <c r="F153" s="134" t="s">
        <v>1519</v>
      </c>
      <c r="G153" s="135" t="s">
        <v>1281</v>
      </c>
      <c r="H153" s="136">
        <v>146</v>
      </c>
      <c r="I153" s="137"/>
      <c r="J153" s="138">
        <f t="shared" si="10"/>
        <v>0</v>
      </c>
      <c r="K153" s="134" t="s">
        <v>3</v>
      </c>
      <c r="L153" s="32"/>
      <c r="M153" s="139" t="s">
        <v>3</v>
      </c>
      <c r="N153" s="140" t="s">
        <v>40</v>
      </c>
      <c r="P153" s="141">
        <f t="shared" si="11"/>
        <v>0</v>
      </c>
      <c r="Q153" s="141">
        <v>0</v>
      </c>
      <c r="R153" s="141">
        <f t="shared" si="12"/>
        <v>0</v>
      </c>
      <c r="S153" s="141">
        <v>0</v>
      </c>
      <c r="T153" s="142">
        <f t="shared" si="13"/>
        <v>0</v>
      </c>
      <c r="AR153" s="143" t="s">
        <v>178</v>
      </c>
      <c r="AT153" s="143" t="s">
        <v>164</v>
      </c>
      <c r="AU153" s="143" t="s">
        <v>77</v>
      </c>
      <c r="AY153" s="17" t="s">
        <v>161</v>
      </c>
      <c r="BE153" s="144">
        <f t="shared" si="14"/>
        <v>0</v>
      </c>
      <c r="BF153" s="144">
        <f t="shared" si="15"/>
        <v>0</v>
      </c>
      <c r="BG153" s="144">
        <f t="shared" si="16"/>
        <v>0</v>
      </c>
      <c r="BH153" s="144">
        <f t="shared" si="17"/>
        <v>0</v>
      </c>
      <c r="BI153" s="144">
        <f t="shared" si="18"/>
        <v>0</v>
      </c>
      <c r="BJ153" s="17" t="s">
        <v>15</v>
      </c>
      <c r="BK153" s="144">
        <f t="shared" si="19"/>
        <v>0</v>
      </c>
      <c r="BL153" s="17" t="s">
        <v>178</v>
      </c>
      <c r="BM153" s="143" t="s">
        <v>1520</v>
      </c>
    </row>
    <row r="154" spans="2:65" s="1" customFormat="1" ht="16.5" customHeight="1">
      <c r="B154" s="131"/>
      <c r="C154" s="132" t="s">
        <v>718</v>
      </c>
      <c r="D154" s="132" t="s">
        <v>164</v>
      </c>
      <c r="E154" s="133" t="s">
        <v>1521</v>
      </c>
      <c r="F154" s="134" t="s">
        <v>1522</v>
      </c>
      <c r="G154" s="135" t="s">
        <v>1281</v>
      </c>
      <c r="H154" s="136">
        <v>1</v>
      </c>
      <c r="I154" s="137"/>
      <c r="J154" s="138">
        <f t="shared" si="10"/>
        <v>0</v>
      </c>
      <c r="K154" s="134" t="s">
        <v>3</v>
      </c>
      <c r="L154" s="32"/>
      <c r="M154" s="139" t="s">
        <v>3</v>
      </c>
      <c r="N154" s="140" t="s">
        <v>40</v>
      </c>
      <c r="P154" s="141">
        <f t="shared" si="11"/>
        <v>0</v>
      </c>
      <c r="Q154" s="141">
        <v>0</v>
      </c>
      <c r="R154" s="141">
        <f t="shared" si="12"/>
        <v>0</v>
      </c>
      <c r="S154" s="141">
        <v>0</v>
      </c>
      <c r="T154" s="142">
        <f t="shared" si="13"/>
        <v>0</v>
      </c>
      <c r="AR154" s="143" t="s">
        <v>178</v>
      </c>
      <c r="AT154" s="143" t="s">
        <v>164</v>
      </c>
      <c r="AU154" s="143" t="s">
        <v>77</v>
      </c>
      <c r="AY154" s="17" t="s">
        <v>161</v>
      </c>
      <c r="BE154" s="144">
        <f t="shared" si="14"/>
        <v>0</v>
      </c>
      <c r="BF154" s="144">
        <f t="shared" si="15"/>
        <v>0</v>
      </c>
      <c r="BG154" s="144">
        <f t="shared" si="16"/>
        <v>0</v>
      </c>
      <c r="BH154" s="144">
        <f t="shared" si="17"/>
        <v>0</v>
      </c>
      <c r="BI154" s="144">
        <f t="shared" si="18"/>
        <v>0</v>
      </c>
      <c r="BJ154" s="17" t="s">
        <v>15</v>
      </c>
      <c r="BK154" s="144">
        <f t="shared" si="19"/>
        <v>0</v>
      </c>
      <c r="BL154" s="17" t="s">
        <v>178</v>
      </c>
      <c r="BM154" s="143" t="s">
        <v>1523</v>
      </c>
    </row>
    <row r="155" spans="2:65" s="1" customFormat="1" ht="16.5" customHeight="1">
      <c r="B155" s="131"/>
      <c r="C155" s="132" t="s">
        <v>721</v>
      </c>
      <c r="D155" s="132" t="s">
        <v>164</v>
      </c>
      <c r="E155" s="133" t="s">
        <v>1524</v>
      </c>
      <c r="F155" s="134" t="s">
        <v>1525</v>
      </c>
      <c r="G155" s="135" t="s">
        <v>1281</v>
      </c>
      <c r="H155" s="136">
        <v>146</v>
      </c>
      <c r="I155" s="137"/>
      <c r="J155" s="138">
        <f t="shared" si="10"/>
        <v>0</v>
      </c>
      <c r="K155" s="134" t="s">
        <v>3</v>
      </c>
      <c r="L155" s="32"/>
      <c r="M155" s="139" t="s">
        <v>3</v>
      </c>
      <c r="N155" s="140" t="s">
        <v>40</v>
      </c>
      <c r="P155" s="141">
        <f t="shared" si="11"/>
        <v>0</v>
      </c>
      <c r="Q155" s="141">
        <v>0</v>
      </c>
      <c r="R155" s="141">
        <f t="shared" si="12"/>
        <v>0</v>
      </c>
      <c r="S155" s="141">
        <v>0</v>
      </c>
      <c r="T155" s="142">
        <f t="shared" si="13"/>
        <v>0</v>
      </c>
      <c r="AR155" s="143" t="s">
        <v>178</v>
      </c>
      <c r="AT155" s="143" t="s">
        <v>164</v>
      </c>
      <c r="AU155" s="143" t="s">
        <v>77</v>
      </c>
      <c r="AY155" s="17" t="s">
        <v>161</v>
      </c>
      <c r="BE155" s="144">
        <f t="shared" si="14"/>
        <v>0</v>
      </c>
      <c r="BF155" s="144">
        <f t="shared" si="15"/>
        <v>0</v>
      </c>
      <c r="BG155" s="144">
        <f t="shared" si="16"/>
        <v>0</v>
      </c>
      <c r="BH155" s="144">
        <f t="shared" si="17"/>
        <v>0</v>
      </c>
      <c r="BI155" s="144">
        <f t="shared" si="18"/>
        <v>0</v>
      </c>
      <c r="BJ155" s="17" t="s">
        <v>15</v>
      </c>
      <c r="BK155" s="144">
        <f t="shared" si="19"/>
        <v>0</v>
      </c>
      <c r="BL155" s="17" t="s">
        <v>178</v>
      </c>
      <c r="BM155" s="143" t="s">
        <v>1526</v>
      </c>
    </row>
    <row r="156" spans="2:65" s="1" customFormat="1" ht="16.5" customHeight="1">
      <c r="B156" s="131"/>
      <c r="C156" s="132" t="s">
        <v>723</v>
      </c>
      <c r="D156" s="132" t="s">
        <v>164</v>
      </c>
      <c r="E156" s="133" t="s">
        <v>1527</v>
      </c>
      <c r="F156" s="134" t="s">
        <v>1449</v>
      </c>
      <c r="G156" s="135" t="s">
        <v>267</v>
      </c>
      <c r="H156" s="136">
        <v>800</v>
      </c>
      <c r="I156" s="137"/>
      <c r="J156" s="138">
        <f t="shared" si="10"/>
        <v>0</v>
      </c>
      <c r="K156" s="134" t="s">
        <v>3</v>
      </c>
      <c r="L156" s="32"/>
      <c r="M156" s="139" t="s">
        <v>3</v>
      </c>
      <c r="N156" s="140" t="s">
        <v>40</v>
      </c>
      <c r="P156" s="141">
        <f t="shared" si="11"/>
        <v>0</v>
      </c>
      <c r="Q156" s="141">
        <v>0</v>
      </c>
      <c r="R156" s="141">
        <f t="shared" si="12"/>
        <v>0</v>
      </c>
      <c r="S156" s="141">
        <v>0</v>
      </c>
      <c r="T156" s="142">
        <f t="shared" si="13"/>
        <v>0</v>
      </c>
      <c r="AR156" s="143" t="s">
        <v>178</v>
      </c>
      <c r="AT156" s="143" t="s">
        <v>164</v>
      </c>
      <c r="AU156" s="143" t="s">
        <v>77</v>
      </c>
      <c r="AY156" s="17" t="s">
        <v>161</v>
      </c>
      <c r="BE156" s="144">
        <f t="shared" si="14"/>
        <v>0</v>
      </c>
      <c r="BF156" s="144">
        <f t="shared" si="15"/>
        <v>0</v>
      </c>
      <c r="BG156" s="144">
        <f t="shared" si="16"/>
        <v>0</v>
      </c>
      <c r="BH156" s="144">
        <f t="shared" si="17"/>
        <v>0</v>
      </c>
      <c r="BI156" s="144">
        <f t="shared" si="18"/>
        <v>0</v>
      </c>
      <c r="BJ156" s="17" t="s">
        <v>15</v>
      </c>
      <c r="BK156" s="144">
        <f t="shared" si="19"/>
        <v>0</v>
      </c>
      <c r="BL156" s="17" t="s">
        <v>178</v>
      </c>
      <c r="BM156" s="143" t="s">
        <v>1528</v>
      </c>
    </row>
    <row r="157" spans="2:65" s="1" customFormat="1" ht="16.5" customHeight="1">
      <c r="B157" s="131"/>
      <c r="C157" s="132" t="s">
        <v>730</v>
      </c>
      <c r="D157" s="132" t="s">
        <v>164</v>
      </c>
      <c r="E157" s="133" t="s">
        <v>1529</v>
      </c>
      <c r="F157" s="134" t="s">
        <v>1452</v>
      </c>
      <c r="G157" s="135" t="s">
        <v>267</v>
      </c>
      <c r="H157" s="136">
        <v>1900</v>
      </c>
      <c r="I157" s="137"/>
      <c r="J157" s="138">
        <f t="shared" si="10"/>
        <v>0</v>
      </c>
      <c r="K157" s="134" t="s">
        <v>3</v>
      </c>
      <c r="L157" s="32"/>
      <c r="M157" s="139" t="s">
        <v>3</v>
      </c>
      <c r="N157" s="140" t="s">
        <v>40</v>
      </c>
      <c r="P157" s="141">
        <f t="shared" si="11"/>
        <v>0</v>
      </c>
      <c r="Q157" s="141">
        <v>0</v>
      </c>
      <c r="R157" s="141">
        <f t="shared" si="12"/>
        <v>0</v>
      </c>
      <c r="S157" s="141">
        <v>0</v>
      </c>
      <c r="T157" s="142">
        <f t="shared" si="13"/>
        <v>0</v>
      </c>
      <c r="AR157" s="143" t="s">
        <v>178</v>
      </c>
      <c r="AT157" s="143" t="s">
        <v>164</v>
      </c>
      <c r="AU157" s="143" t="s">
        <v>77</v>
      </c>
      <c r="AY157" s="17" t="s">
        <v>161</v>
      </c>
      <c r="BE157" s="144">
        <f t="shared" si="14"/>
        <v>0</v>
      </c>
      <c r="BF157" s="144">
        <f t="shared" si="15"/>
        <v>0</v>
      </c>
      <c r="BG157" s="144">
        <f t="shared" si="16"/>
        <v>0</v>
      </c>
      <c r="BH157" s="144">
        <f t="shared" si="17"/>
        <v>0</v>
      </c>
      <c r="BI157" s="144">
        <f t="shared" si="18"/>
        <v>0</v>
      </c>
      <c r="BJ157" s="17" t="s">
        <v>15</v>
      </c>
      <c r="BK157" s="144">
        <f t="shared" si="19"/>
        <v>0</v>
      </c>
      <c r="BL157" s="17" t="s">
        <v>178</v>
      </c>
      <c r="BM157" s="143" t="s">
        <v>1530</v>
      </c>
    </row>
    <row r="158" spans="2:65" s="1" customFormat="1" ht="16.5" customHeight="1">
      <c r="B158" s="131"/>
      <c r="C158" s="132" t="s">
        <v>882</v>
      </c>
      <c r="D158" s="132" t="s">
        <v>164</v>
      </c>
      <c r="E158" s="133" t="s">
        <v>1531</v>
      </c>
      <c r="F158" s="134" t="s">
        <v>1455</v>
      </c>
      <c r="G158" s="135" t="s">
        <v>267</v>
      </c>
      <c r="H158" s="136">
        <v>200</v>
      </c>
      <c r="I158" s="137"/>
      <c r="J158" s="138">
        <f t="shared" si="10"/>
        <v>0</v>
      </c>
      <c r="K158" s="134" t="s">
        <v>3</v>
      </c>
      <c r="L158" s="32"/>
      <c r="M158" s="139" t="s">
        <v>3</v>
      </c>
      <c r="N158" s="140" t="s">
        <v>40</v>
      </c>
      <c r="P158" s="141">
        <f t="shared" si="11"/>
        <v>0</v>
      </c>
      <c r="Q158" s="141">
        <v>0</v>
      </c>
      <c r="R158" s="141">
        <f t="shared" si="12"/>
        <v>0</v>
      </c>
      <c r="S158" s="141">
        <v>0</v>
      </c>
      <c r="T158" s="142">
        <f t="shared" si="13"/>
        <v>0</v>
      </c>
      <c r="AR158" s="143" t="s">
        <v>178</v>
      </c>
      <c r="AT158" s="143" t="s">
        <v>164</v>
      </c>
      <c r="AU158" s="143" t="s">
        <v>77</v>
      </c>
      <c r="AY158" s="17" t="s">
        <v>161</v>
      </c>
      <c r="BE158" s="144">
        <f t="shared" si="14"/>
        <v>0</v>
      </c>
      <c r="BF158" s="144">
        <f t="shared" si="15"/>
        <v>0</v>
      </c>
      <c r="BG158" s="144">
        <f t="shared" si="16"/>
        <v>0</v>
      </c>
      <c r="BH158" s="144">
        <f t="shared" si="17"/>
        <v>0</v>
      </c>
      <c r="BI158" s="144">
        <f t="shared" si="18"/>
        <v>0</v>
      </c>
      <c r="BJ158" s="17" t="s">
        <v>15</v>
      </c>
      <c r="BK158" s="144">
        <f t="shared" si="19"/>
        <v>0</v>
      </c>
      <c r="BL158" s="17" t="s">
        <v>178</v>
      </c>
      <c r="BM158" s="143" t="s">
        <v>1532</v>
      </c>
    </row>
    <row r="159" spans="2:65" s="1" customFormat="1" ht="16.5" customHeight="1">
      <c r="B159" s="131"/>
      <c r="C159" s="132" t="s">
        <v>887</v>
      </c>
      <c r="D159" s="132" t="s">
        <v>164</v>
      </c>
      <c r="E159" s="133" t="s">
        <v>1533</v>
      </c>
      <c r="F159" s="134" t="s">
        <v>1458</v>
      </c>
      <c r="G159" s="135" t="s">
        <v>267</v>
      </c>
      <c r="H159" s="136">
        <v>90</v>
      </c>
      <c r="I159" s="137"/>
      <c r="J159" s="138">
        <f t="shared" si="10"/>
        <v>0</v>
      </c>
      <c r="K159" s="134" t="s">
        <v>3</v>
      </c>
      <c r="L159" s="32"/>
      <c r="M159" s="139" t="s">
        <v>3</v>
      </c>
      <c r="N159" s="140" t="s">
        <v>40</v>
      </c>
      <c r="P159" s="141">
        <f t="shared" si="11"/>
        <v>0</v>
      </c>
      <c r="Q159" s="141">
        <v>0</v>
      </c>
      <c r="R159" s="141">
        <f t="shared" si="12"/>
        <v>0</v>
      </c>
      <c r="S159" s="141">
        <v>0</v>
      </c>
      <c r="T159" s="142">
        <f t="shared" si="13"/>
        <v>0</v>
      </c>
      <c r="AR159" s="143" t="s">
        <v>178</v>
      </c>
      <c r="AT159" s="143" t="s">
        <v>164</v>
      </c>
      <c r="AU159" s="143" t="s">
        <v>77</v>
      </c>
      <c r="AY159" s="17" t="s">
        <v>161</v>
      </c>
      <c r="BE159" s="144">
        <f t="shared" si="14"/>
        <v>0</v>
      </c>
      <c r="BF159" s="144">
        <f t="shared" si="15"/>
        <v>0</v>
      </c>
      <c r="BG159" s="144">
        <f t="shared" si="16"/>
        <v>0</v>
      </c>
      <c r="BH159" s="144">
        <f t="shared" si="17"/>
        <v>0</v>
      </c>
      <c r="BI159" s="144">
        <f t="shared" si="18"/>
        <v>0</v>
      </c>
      <c r="BJ159" s="17" t="s">
        <v>15</v>
      </c>
      <c r="BK159" s="144">
        <f t="shared" si="19"/>
        <v>0</v>
      </c>
      <c r="BL159" s="17" t="s">
        <v>178</v>
      </c>
      <c r="BM159" s="143" t="s">
        <v>1534</v>
      </c>
    </row>
    <row r="160" spans="2:65" s="1" customFormat="1" ht="16.5" customHeight="1">
      <c r="B160" s="131"/>
      <c r="C160" s="132" t="s">
        <v>735</v>
      </c>
      <c r="D160" s="132" t="s">
        <v>164</v>
      </c>
      <c r="E160" s="133" t="s">
        <v>1535</v>
      </c>
      <c r="F160" s="134" t="s">
        <v>1337</v>
      </c>
      <c r="G160" s="135" t="s">
        <v>267</v>
      </c>
      <c r="H160" s="136">
        <v>3060</v>
      </c>
      <c r="I160" s="137"/>
      <c r="J160" s="138">
        <f t="shared" si="10"/>
        <v>0</v>
      </c>
      <c r="K160" s="134" t="s">
        <v>3</v>
      </c>
      <c r="L160" s="32"/>
      <c r="M160" s="139" t="s">
        <v>3</v>
      </c>
      <c r="N160" s="140" t="s">
        <v>40</v>
      </c>
      <c r="P160" s="141">
        <f t="shared" si="11"/>
        <v>0</v>
      </c>
      <c r="Q160" s="141">
        <v>0</v>
      </c>
      <c r="R160" s="141">
        <f t="shared" si="12"/>
        <v>0</v>
      </c>
      <c r="S160" s="141">
        <v>0</v>
      </c>
      <c r="T160" s="142">
        <f t="shared" si="13"/>
        <v>0</v>
      </c>
      <c r="AR160" s="143" t="s">
        <v>178</v>
      </c>
      <c r="AT160" s="143" t="s">
        <v>164</v>
      </c>
      <c r="AU160" s="143" t="s">
        <v>77</v>
      </c>
      <c r="AY160" s="17" t="s">
        <v>161</v>
      </c>
      <c r="BE160" s="144">
        <f t="shared" si="14"/>
        <v>0</v>
      </c>
      <c r="BF160" s="144">
        <f t="shared" si="15"/>
        <v>0</v>
      </c>
      <c r="BG160" s="144">
        <f t="shared" si="16"/>
        <v>0</v>
      </c>
      <c r="BH160" s="144">
        <f t="shared" si="17"/>
        <v>0</v>
      </c>
      <c r="BI160" s="144">
        <f t="shared" si="18"/>
        <v>0</v>
      </c>
      <c r="BJ160" s="17" t="s">
        <v>15</v>
      </c>
      <c r="BK160" s="144">
        <f t="shared" si="19"/>
        <v>0</v>
      </c>
      <c r="BL160" s="17" t="s">
        <v>178</v>
      </c>
      <c r="BM160" s="143" t="s">
        <v>1536</v>
      </c>
    </row>
    <row r="161" spans="2:65" s="1" customFormat="1" ht="16.5" customHeight="1">
      <c r="B161" s="131"/>
      <c r="C161" s="132" t="s">
        <v>896</v>
      </c>
      <c r="D161" s="132" t="s">
        <v>164</v>
      </c>
      <c r="E161" s="133" t="s">
        <v>1537</v>
      </c>
      <c r="F161" s="134" t="s">
        <v>1340</v>
      </c>
      <c r="G161" s="135" t="s">
        <v>267</v>
      </c>
      <c r="H161" s="136">
        <v>2380</v>
      </c>
      <c r="I161" s="137"/>
      <c r="J161" s="138">
        <f t="shared" si="10"/>
        <v>0</v>
      </c>
      <c r="K161" s="134" t="s">
        <v>3</v>
      </c>
      <c r="L161" s="32"/>
      <c r="M161" s="139" t="s">
        <v>3</v>
      </c>
      <c r="N161" s="140" t="s">
        <v>40</v>
      </c>
      <c r="P161" s="141">
        <f t="shared" si="11"/>
        <v>0</v>
      </c>
      <c r="Q161" s="141">
        <v>0</v>
      </c>
      <c r="R161" s="141">
        <f t="shared" si="12"/>
        <v>0</v>
      </c>
      <c r="S161" s="141">
        <v>0</v>
      </c>
      <c r="T161" s="142">
        <f t="shared" si="13"/>
        <v>0</v>
      </c>
      <c r="AR161" s="143" t="s">
        <v>178</v>
      </c>
      <c r="AT161" s="143" t="s">
        <v>164</v>
      </c>
      <c r="AU161" s="143" t="s">
        <v>77</v>
      </c>
      <c r="AY161" s="17" t="s">
        <v>161</v>
      </c>
      <c r="BE161" s="144">
        <f t="shared" si="14"/>
        <v>0</v>
      </c>
      <c r="BF161" s="144">
        <f t="shared" si="15"/>
        <v>0</v>
      </c>
      <c r="BG161" s="144">
        <f t="shared" si="16"/>
        <v>0</v>
      </c>
      <c r="BH161" s="144">
        <f t="shared" si="17"/>
        <v>0</v>
      </c>
      <c r="BI161" s="144">
        <f t="shared" si="18"/>
        <v>0</v>
      </c>
      <c r="BJ161" s="17" t="s">
        <v>15</v>
      </c>
      <c r="BK161" s="144">
        <f t="shared" si="19"/>
        <v>0</v>
      </c>
      <c r="BL161" s="17" t="s">
        <v>178</v>
      </c>
      <c r="BM161" s="143" t="s">
        <v>1538</v>
      </c>
    </row>
    <row r="162" spans="2:65" s="1" customFormat="1" ht="16.5" customHeight="1">
      <c r="B162" s="131"/>
      <c r="C162" s="132" t="s">
        <v>745</v>
      </c>
      <c r="D162" s="132" t="s">
        <v>164</v>
      </c>
      <c r="E162" s="133" t="s">
        <v>1539</v>
      </c>
      <c r="F162" s="134" t="s">
        <v>1540</v>
      </c>
      <c r="G162" s="135" t="s">
        <v>267</v>
      </c>
      <c r="H162" s="136">
        <v>1825</v>
      </c>
      <c r="I162" s="137"/>
      <c r="J162" s="138">
        <f t="shared" si="10"/>
        <v>0</v>
      </c>
      <c r="K162" s="134" t="s">
        <v>3</v>
      </c>
      <c r="L162" s="32"/>
      <c r="M162" s="139" t="s">
        <v>3</v>
      </c>
      <c r="N162" s="140" t="s">
        <v>40</v>
      </c>
      <c r="P162" s="141">
        <f t="shared" si="11"/>
        <v>0</v>
      </c>
      <c r="Q162" s="141">
        <v>0</v>
      </c>
      <c r="R162" s="141">
        <f t="shared" si="12"/>
        <v>0</v>
      </c>
      <c r="S162" s="141">
        <v>0</v>
      </c>
      <c r="T162" s="142">
        <f t="shared" si="13"/>
        <v>0</v>
      </c>
      <c r="AR162" s="143" t="s">
        <v>178</v>
      </c>
      <c r="AT162" s="143" t="s">
        <v>164</v>
      </c>
      <c r="AU162" s="143" t="s">
        <v>77</v>
      </c>
      <c r="AY162" s="17" t="s">
        <v>161</v>
      </c>
      <c r="BE162" s="144">
        <f t="shared" si="14"/>
        <v>0</v>
      </c>
      <c r="BF162" s="144">
        <f t="shared" si="15"/>
        <v>0</v>
      </c>
      <c r="BG162" s="144">
        <f t="shared" si="16"/>
        <v>0</v>
      </c>
      <c r="BH162" s="144">
        <f t="shared" si="17"/>
        <v>0</v>
      </c>
      <c r="BI162" s="144">
        <f t="shared" si="18"/>
        <v>0</v>
      </c>
      <c r="BJ162" s="17" t="s">
        <v>15</v>
      </c>
      <c r="BK162" s="144">
        <f t="shared" si="19"/>
        <v>0</v>
      </c>
      <c r="BL162" s="17" t="s">
        <v>178</v>
      </c>
      <c r="BM162" s="143" t="s">
        <v>1541</v>
      </c>
    </row>
    <row r="163" spans="2:65" s="1" customFormat="1" ht="16.5" customHeight="1">
      <c r="B163" s="131"/>
      <c r="C163" s="132" t="s">
        <v>901</v>
      </c>
      <c r="D163" s="132" t="s">
        <v>164</v>
      </c>
      <c r="E163" s="133" t="s">
        <v>1542</v>
      </c>
      <c r="F163" s="134" t="s">
        <v>1543</v>
      </c>
      <c r="G163" s="135" t="s">
        <v>267</v>
      </c>
      <c r="H163" s="136">
        <v>35</v>
      </c>
      <c r="I163" s="137"/>
      <c r="J163" s="138">
        <f t="shared" si="10"/>
        <v>0</v>
      </c>
      <c r="K163" s="134" t="s">
        <v>3</v>
      </c>
      <c r="L163" s="32"/>
      <c r="M163" s="139" t="s">
        <v>3</v>
      </c>
      <c r="N163" s="140" t="s">
        <v>40</v>
      </c>
      <c r="P163" s="141">
        <f t="shared" si="11"/>
        <v>0</v>
      </c>
      <c r="Q163" s="141">
        <v>0</v>
      </c>
      <c r="R163" s="141">
        <f t="shared" si="12"/>
        <v>0</v>
      </c>
      <c r="S163" s="141">
        <v>0</v>
      </c>
      <c r="T163" s="142">
        <f t="shared" si="13"/>
        <v>0</v>
      </c>
      <c r="AR163" s="143" t="s">
        <v>178</v>
      </c>
      <c r="AT163" s="143" t="s">
        <v>164</v>
      </c>
      <c r="AU163" s="143" t="s">
        <v>77</v>
      </c>
      <c r="AY163" s="17" t="s">
        <v>161</v>
      </c>
      <c r="BE163" s="144">
        <f t="shared" si="14"/>
        <v>0</v>
      </c>
      <c r="BF163" s="144">
        <f t="shared" si="15"/>
        <v>0</v>
      </c>
      <c r="BG163" s="144">
        <f t="shared" si="16"/>
        <v>0</v>
      </c>
      <c r="BH163" s="144">
        <f t="shared" si="17"/>
        <v>0</v>
      </c>
      <c r="BI163" s="144">
        <f t="shared" si="18"/>
        <v>0</v>
      </c>
      <c r="BJ163" s="17" t="s">
        <v>15</v>
      </c>
      <c r="BK163" s="144">
        <f t="shared" si="19"/>
        <v>0</v>
      </c>
      <c r="BL163" s="17" t="s">
        <v>178</v>
      </c>
      <c r="BM163" s="143" t="s">
        <v>1544</v>
      </c>
    </row>
    <row r="164" spans="2:65" s="1" customFormat="1" ht="16.5" customHeight="1">
      <c r="B164" s="131"/>
      <c r="C164" s="132" t="s">
        <v>906</v>
      </c>
      <c r="D164" s="132" t="s">
        <v>164</v>
      </c>
      <c r="E164" s="133" t="s">
        <v>1545</v>
      </c>
      <c r="F164" s="134" t="s">
        <v>1546</v>
      </c>
      <c r="G164" s="135" t="s">
        <v>267</v>
      </c>
      <c r="H164" s="136">
        <v>90</v>
      </c>
      <c r="I164" s="137"/>
      <c r="J164" s="138">
        <f t="shared" si="10"/>
        <v>0</v>
      </c>
      <c r="K164" s="134" t="s">
        <v>3</v>
      </c>
      <c r="L164" s="32"/>
      <c r="M164" s="139" t="s">
        <v>3</v>
      </c>
      <c r="N164" s="140" t="s">
        <v>40</v>
      </c>
      <c r="P164" s="141">
        <f t="shared" si="11"/>
        <v>0</v>
      </c>
      <c r="Q164" s="141">
        <v>0</v>
      </c>
      <c r="R164" s="141">
        <f t="shared" si="12"/>
        <v>0</v>
      </c>
      <c r="S164" s="141">
        <v>0</v>
      </c>
      <c r="T164" s="142">
        <f t="shared" si="13"/>
        <v>0</v>
      </c>
      <c r="AR164" s="143" t="s">
        <v>178</v>
      </c>
      <c r="AT164" s="143" t="s">
        <v>164</v>
      </c>
      <c r="AU164" s="143" t="s">
        <v>77</v>
      </c>
      <c r="AY164" s="17" t="s">
        <v>161</v>
      </c>
      <c r="BE164" s="144">
        <f t="shared" si="14"/>
        <v>0</v>
      </c>
      <c r="BF164" s="144">
        <f t="shared" si="15"/>
        <v>0</v>
      </c>
      <c r="BG164" s="144">
        <f t="shared" si="16"/>
        <v>0</v>
      </c>
      <c r="BH164" s="144">
        <f t="shared" si="17"/>
        <v>0</v>
      </c>
      <c r="BI164" s="144">
        <f t="shared" si="18"/>
        <v>0</v>
      </c>
      <c r="BJ164" s="17" t="s">
        <v>15</v>
      </c>
      <c r="BK164" s="144">
        <f t="shared" si="19"/>
        <v>0</v>
      </c>
      <c r="BL164" s="17" t="s">
        <v>178</v>
      </c>
      <c r="BM164" s="143" t="s">
        <v>1547</v>
      </c>
    </row>
    <row r="165" spans="2:65" s="1" customFormat="1" ht="16.5" customHeight="1">
      <c r="B165" s="131"/>
      <c r="C165" s="132" t="s">
        <v>754</v>
      </c>
      <c r="D165" s="132" t="s">
        <v>164</v>
      </c>
      <c r="E165" s="133" t="s">
        <v>1548</v>
      </c>
      <c r="F165" s="134" t="s">
        <v>1437</v>
      </c>
      <c r="G165" s="135" t="s">
        <v>267</v>
      </c>
      <c r="H165" s="136">
        <v>2100</v>
      </c>
      <c r="I165" s="137"/>
      <c r="J165" s="138">
        <f t="shared" si="10"/>
        <v>0</v>
      </c>
      <c r="K165" s="134" t="s">
        <v>3</v>
      </c>
      <c r="L165" s="32"/>
      <c r="M165" s="139" t="s">
        <v>3</v>
      </c>
      <c r="N165" s="140" t="s">
        <v>40</v>
      </c>
      <c r="P165" s="141">
        <f t="shared" si="11"/>
        <v>0</v>
      </c>
      <c r="Q165" s="141">
        <v>0</v>
      </c>
      <c r="R165" s="141">
        <f t="shared" si="12"/>
        <v>0</v>
      </c>
      <c r="S165" s="141">
        <v>0</v>
      </c>
      <c r="T165" s="142">
        <f t="shared" si="13"/>
        <v>0</v>
      </c>
      <c r="AR165" s="143" t="s">
        <v>178</v>
      </c>
      <c r="AT165" s="143" t="s">
        <v>164</v>
      </c>
      <c r="AU165" s="143" t="s">
        <v>77</v>
      </c>
      <c r="AY165" s="17" t="s">
        <v>161</v>
      </c>
      <c r="BE165" s="144">
        <f t="shared" si="14"/>
        <v>0</v>
      </c>
      <c r="BF165" s="144">
        <f t="shared" si="15"/>
        <v>0</v>
      </c>
      <c r="BG165" s="144">
        <f t="shared" si="16"/>
        <v>0</v>
      </c>
      <c r="BH165" s="144">
        <f t="shared" si="17"/>
        <v>0</v>
      </c>
      <c r="BI165" s="144">
        <f t="shared" si="18"/>
        <v>0</v>
      </c>
      <c r="BJ165" s="17" t="s">
        <v>15</v>
      </c>
      <c r="BK165" s="144">
        <f t="shared" si="19"/>
        <v>0</v>
      </c>
      <c r="BL165" s="17" t="s">
        <v>178</v>
      </c>
      <c r="BM165" s="143" t="s">
        <v>1549</v>
      </c>
    </row>
    <row r="166" spans="2:65" s="1" customFormat="1" ht="16.5" customHeight="1">
      <c r="B166" s="131"/>
      <c r="C166" s="132" t="s">
        <v>761</v>
      </c>
      <c r="D166" s="132" t="s">
        <v>164</v>
      </c>
      <c r="E166" s="133" t="s">
        <v>1439</v>
      </c>
      <c r="F166" s="134" t="s">
        <v>1440</v>
      </c>
      <c r="G166" s="135" t="s">
        <v>267</v>
      </c>
      <c r="H166" s="136">
        <v>500</v>
      </c>
      <c r="I166" s="137"/>
      <c r="J166" s="138">
        <f t="shared" si="10"/>
        <v>0</v>
      </c>
      <c r="K166" s="134" t="s">
        <v>3</v>
      </c>
      <c r="L166" s="32"/>
      <c r="M166" s="139" t="s">
        <v>3</v>
      </c>
      <c r="N166" s="140" t="s">
        <v>40</v>
      </c>
      <c r="P166" s="141">
        <f t="shared" si="11"/>
        <v>0</v>
      </c>
      <c r="Q166" s="141">
        <v>0</v>
      </c>
      <c r="R166" s="141">
        <f t="shared" si="12"/>
        <v>0</v>
      </c>
      <c r="S166" s="141">
        <v>0</v>
      </c>
      <c r="T166" s="142">
        <f t="shared" si="13"/>
        <v>0</v>
      </c>
      <c r="AR166" s="143" t="s">
        <v>178</v>
      </c>
      <c r="AT166" s="143" t="s">
        <v>164</v>
      </c>
      <c r="AU166" s="143" t="s">
        <v>77</v>
      </c>
      <c r="AY166" s="17" t="s">
        <v>161</v>
      </c>
      <c r="BE166" s="144">
        <f t="shared" si="14"/>
        <v>0</v>
      </c>
      <c r="BF166" s="144">
        <f t="shared" si="15"/>
        <v>0</v>
      </c>
      <c r="BG166" s="144">
        <f t="shared" si="16"/>
        <v>0</v>
      </c>
      <c r="BH166" s="144">
        <f t="shared" si="17"/>
        <v>0</v>
      </c>
      <c r="BI166" s="144">
        <f t="shared" si="18"/>
        <v>0</v>
      </c>
      <c r="BJ166" s="17" t="s">
        <v>15</v>
      </c>
      <c r="BK166" s="144">
        <f t="shared" si="19"/>
        <v>0</v>
      </c>
      <c r="BL166" s="17" t="s">
        <v>178</v>
      </c>
      <c r="BM166" s="143" t="s">
        <v>1550</v>
      </c>
    </row>
    <row r="167" spans="2:65" s="1" customFormat="1" ht="21.75" customHeight="1">
      <c r="B167" s="131"/>
      <c r="C167" s="132" t="s">
        <v>766</v>
      </c>
      <c r="D167" s="132" t="s">
        <v>164</v>
      </c>
      <c r="E167" s="133" t="s">
        <v>1551</v>
      </c>
      <c r="F167" s="134" t="s">
        <v>1552</v>
      </c>
      <c r="G167" s="135" t="s">
        <v>1281</v>
      </c>
      <c r="H167" s="136">
        <v>146</v>
      </c>
      <c r="I167" s="137"/>
      <c r="J167" s="138">
        <f t="shared" si="10"/>
        <v>0</v>
      </c>
      <c r="K167" s="134" t="s">
        <v>3</v>
      </c>
      <c r="L167" s="32"/>
      <c r="M167" s="139" t="s">
        <v>3</v>
      </c>
      <c r="N167" s="140" t="s">
        <v>40</v>
      </c>
      <c r="P167" s="141">
        <f t="shared" si="11"/>
        <v>0</v>
      </c>
      <c r="Q167" s="141">
        <v>0</v>
      </c>
      <c r="R167" s="141">
        <f t="shared" si="12"/>
        <v>0</v>
      </c>
      <c r="S167" s="141">
        <v>0</v>
      </c>
      <c r="T167" s="142">
        <f t="shared" si="13"/>
        <v>0</v>
      </c>
      <c r="AR167" s="143" t="s">
        <v>178</v>
      </c>
      <c r="AT167" s="143" t="s">
        <v>164</v>
      </c>
      <c r="AU167" s="143" t="s">
        <v>77</v>
      </c>
      <c r="AY167" s="17" t="s">
        <v>161</v>
      </c>
      <c r="BE167" s="144">
        <f t="shared" si="14"/>
        <v>0</v>
      </c>
      <c r="BF167" s="144">
        <f t="shared" si="15"/>
        <v>0</v>
      </c>
      <c r="BG167" s="144">
        <f t="shared" si="16"/>
        <v>0</v>
      </c>
      <c r="BH167" s="144">
        <f t="shared" si="17"/>
        <v>0</v>
      </c>
      <c r="BI167" s="144">
        <f t="shared" si="18"/>
        <v>0</v>
      </c>
      <c r="BJ167" s="17" t="s">
        <v>15</v>
      </c>
      <c r="BK167" s="144">
        <f t="shared" si="19"/>
        <v>0</v>
      </c>
      <c r="BL167" s="17" t="s">
        <v>178</v>
      </c>
      <c r="BM167" s="143" t="s">
        <v>1553</v>
      </c>
    </row>
    <row r="168" spans="2:65" s="1" customFormat="1" ht="21.75" customHeight="1">
      <c r="B168" s="131"/>
      <c r="C168" s="132" t="s">
        <v>776</v>
      </c>
      <c r="D168" s="132" t="s">
        <v>164</v>
      </c>
      <c r="E168" s="133" t="s">
        <v>1554</v>
      </c>
      <c r="F168" s="134" t="s">
        <v>1555</v>
      </c>
      <c r="G168" s="135" t="s">
        <v>1281</v>
      </c>
      <c r="H168" s="136">
        <v>111</v>
      </c>
      <c r="I168" s="137"/>
      <c r="J168" s="138">
        <f t="shared" si="10"/>
        <v>0</v>
      </c>
      <c r="K168" s="134" t="s">
        <v>3</v>
      </c>
      <c r="L168" s="32"/>
      <c r="M168" s="139" t="s">
        <v>3</v>
      </c>
      <c r="N168" s="140" t="s">
        <v>40</v>
      </c>
      <c r="P168" s="141">
        <f t="shared" si="11"/>
        <v>0</v>
      </c>
      <c r="Q168" s="141">
        <v>0</v>
      </c>
      <c r="R168" s="141">
        <f t="shared" si="12"/>
        <v>0</v>
      </c>
      <c r="S168" s="141">
        <v>0</v>
      </c>
      <c r="T168" s="142">
        <f t="shared" si="13"/>
        <v>0</v>
      </c>
      <c r="AR168" s="143" t="s">
        <v>178</v>
      </c>
      <c r="AT168" s="143" t="s">
        <v>164</v>
      </c>
      <c r="AU168" s="143" t="s">
        <v>77</v>
      </c>
      <c r="AY168" s="17" t="s">
        <v>161</v>
      </c>
      <c r="BE168" s="144">
        <f t="shared" si="14"/>
        <v>0</v>
      </c>
      <c r="BF168" s="144">
        <f t="shared" si="15"/>
        <v>0</v>
      </c>
      <c r="BG168" s="144">
        <f t="shared" si="16"/>
        <v>0</v>
      </c>
      <c r="BH168" s="144">
        <f t="shared" si="17"/>
        <v>0</v>
      </c>
      <c r="BI168" s="144">
        <f t="shared" si="18"/>
        <v>0</v>
      </c>
      <c r="BJ168" s="17" t="s">
        <v>15</v>
      </c>
      <c r="BK168" s="144">
        <f t="shared" si="19"/>
        <v>0</v>
      </c>
      <c r="BL168" s="17" t="s">
        <v>178</v>
      </c>
      <c r="BM168" s="143" t="s">
        <v>1556</v>
      </c>
    </row>
    <row r="169" spans="2:65" s="1" customFormat="1" ht="21.75" customHeight="1">
      <c r="B169" s="131"/>
      <c r="C169" s="132" t="s">
        <v>781</v>
      </c>
      <c r="D169" s="132" t="s">
        <v>164</v>
      </c>
      <c r="E169" s="133" t="s">
        <v>1557</v>
      </c>
      <c r="F169" s="134" t="s">
        <v>1558</v>
      </c>
      <c r="G169" s="135" t="s">
        <v>1281</v>
      </c>
      <c r="H169" s="136">
        <v>121</v>
      </c>
      <c r="I169" s="137"/>
      <c r="J169" s="138">
        <f t="shared" si="10"/>
        <v>0</v>
      </c>
      <c r="K169" s="134" t="s">
        <v>3</v>
      </c>
      <c r="L169" s="32"/>
      <c r="M169" s="139" t="s">
        <v>3</v>
      </c>
      <c r="N169" s="140" t="s">
        <v>40</v>
      </c>
      <c r="P169" s="141">
        <f t="shared" si="11"/>
        <v>0</v>
      </c>
      <c r="Q169" s="141">
        <v>0</v>
      </c>
      <c r="R169" s="141">
        <f t="shared" si="12"/>
        <v>0</v>
      </c>
      <c r="S169" s="141">
        <v>0</v>
      </c>
      <c r="T169" s="142">
        <f t="shared" si="13"/>
        <v>0</v>
      </c>
      <c r="AR169" s="143" t="s">
        <v>178</v>
      </c>
      <c r="AT169" s="143" t="s">
        <v>164</v>
      </c>
      <c r="AU169" s="143" t="s">
        <v>77</v>
      </c>
      <c r="AY169" s="17" t="s">
        <v>161</v>
      </c>
      <c r="BE169" s="144">
        <f t="shared" si="14"/>
        <v>0</v>
      </c>
      <c r="BF169" s="144">
        <f t="shared" si="15"/>
        <v>0</v>
      </c>
      <c r="BG169" s="144">
        <f t="shared" si="16"/>
        <v>0</v>
      </c>
      <c r="BH169" s="144">
        <f t="shared" si="17"/>
        <v>0</v>
      </c>
      <c r="BI169" s="144">
        <f t="shared" si="18"/>
        <v>0</v>
      </c>
      <c r="BJ169" s="17" t="s">
        <v>15</v>
      </c>
      <c r="BK169" s="144">
        <f t="shared" si="19"/>
        <v>0</v>
      </c>
      <c r="BL169" s="17" t="s">
        <v>178</v>
      </c>
      <c r="BM169" s="143" t="s">
        <v>1559</v>
      </c>
    </row>
    <row r="170" spans="2:65" s="1" customFormat="1" ht="16.5" customHeight="1">
      <c r="B170" s="131"/>
      <c r="C170" s="132" t="s">
        <v>439</v>
      </c>
      <c r="D170" s="132" t="s">
        <v>164</v>
      </c>
      <c r="E170" s="133" t="s">
        <v>1560</v>
      </c>
      <c r="F170" s="134" t="s">
        <v>1561</v>
      </c>
      <c r="G170" s="135" t="s">
        <v>1281</v>
      </c>
      <c r="H170" s="136">
        <v>47</v>
      </c>
      <c r="I170" s="137"/>
      <c r="J170" s="138">
        <f t="shared" si="10"/>
        <v>0</v>
      </c>
      <c r="K170" s="134" t="s">
        <v>3</v>
      </c>
      <c r="L170" s="32"/>
      <c r="M170" s="139" t="s">
        <v>3</v>
      </c>
      <c r="N170" s="140" t="s">
        <v>40</v>
      </c>
      <c r="P170" s="141">
        <f t="shared" si="11"/>
        <v>0</v>
      </c>
      <c r="Q170" s="141">
        <v>0</v>
      </c>
      <c r="R170" s="141">
        <f t="shared" si="12"/>
        <v>0</v>
      </c>
      <c r="S170" s="141">
        <v>0</v>
      </c>
      <c r="T170" s="142">
        <f t="shared" si="13"/>
        <v>0</v>
      </c>
      <c r="AR170" s="143" t="s">
        <v>178</v>
      </c>
      <c r="AT170" s="143" t="s">
        <v>164</v>
      </c>
      <c r="AU170" s="143" t="s">
        <v>77</v>
      </c>
      <c r="AY170" s="17" t="s">
        <v>161</v>
      </c>
      <c r="BE170" s="144">
        <f t="shared" si="14"/>
        <v>0</v>
      </c>
      <c r="BF170" s="144">
        <f t="shared" si="15"/>
        <v>0</v>
      </c>
      <c r="BG170" s="144">
        <f t="shared" si="16"/>
        <v>0</v>
      </c>
      <c r="BH170" s="144">
        <f t="shared" si="17"/>
        <v>0</v>
      </c>
      <c r="BI170" s="144">
        <f t="shared" si="18"/>
        <v>0</v>
      </c>
      <c r="BJ170" s="17" t="s">
        <v>15</v>
      </c>
      <c r="BK170" s="144">
        <f t="shared" si="19"/>
        <v>0</v>
      </c>
      <c r="BL170" s="17" t="s">
        <v>178</v>
      </c>
      <c r="BM170" s="143" t="s">
        <v>1562</v>
      </c>
    </row>
    <row r="171" spans="2:65" s="1" customFormat="1" ht="16.5" customHeight="1">
      <c r="B171" s="131"/>
      <c r="C171" s="132" t="s">
        <v>455</v>
      </c>
      <c r="D171" s="132" t="s">
        <v>164</v>
      </c>
      <c r="E171" s="133" t="s">
        <v>1563</v>
      </c>
      <c r="F171" s="134" t="s">
        <v>1564</v>
      </c>
      <c r="G171" s="135" t="s">
        <v>1281</v>
      </c>
      <c r="H171" s="136">
        <v>73</v>
      </c>
      <c r="I171" s="137"/>
      <c r="J171" s="138">
        <f t="shared" si="10"/>
        <v>0</v>
      </c>
      <c r="K171" s="134" t="s">
        <v>3</v>
      </c>
      <c r="L171" s="32"/>
      <c r="M171" s="139" t="s">
        <v>3</v>
      </c>
      <c r="N171" s="140" t="s">
        <v>40</v>
      </c>
      <c r="P171" s="141">
        <f t="shared" si="11"/>
        <v>0</v>
      </c>
      <c r="Q171" s="141">
        <v>0</v>
      </c>
      <c r="R171" s="141">
        <f t="shared" si="12"/>
        <v>0</v>
      </c>
      <c r="S171" s="141">
        <v>0</v>
      </c>
      <c r="T171" s="142">
        <f t="shared" si="13"/>
        <v>0</v>
      </c>
      <c r="AR171" s="143" t="s">
        <v>178</v>
      </c>
      <c r="AT171" s="143" t="s">
        <v>164</v>
      </c>
      <c r="AU171" s="143" t="s">
        <v>77</v>
      </c>
      <c r="AY171" s="17" t="s">
        <v>161</v>
      </c>
      <c r="BE171" s="144">
        <f t="shared" si="14"/>
        <v>0</v>
      </c>
      <c r="BF171" s="144">
        <f t="shared" si="15"/>
        <v>0</v>
      </c>
      <c r="BG171" s="144">
        <f t="shared" si="16"/>
        <v>0</v>
      </c>
      <c r="BH171" s="144">
        <f t="shared" si="17"/>
        <v>0</v>
      </c>
      <c r="BI171" s="144">
        <f t="shared" si="18"/>
        <v>0</v>
      </c>
      <c r="BJ171" s="17" t="s">
        <v>15</v>
      </c>
      <c r="BK171" s="144">
        <f t="shared" si="19"/>
        <v>0</v>
      </c>
      <c r="BL171" s="17" t="s">
        <v>178</v>
      </c>
      <c r="BM171" s="143" t="s">
        <v>1565</v>
      </c>
    </row>
    <row r="172" spans="2:65" s="1" customFormat="1" ht="16.5" customHeight="1">
      <c r="B172" s="131"/>
      <c r="C172" s="132" t="s">
        <v>596</v>
      </c>
      <c r="D172" s="132" t="s">
        <v>164</v>
      </c>
      <c r="E172" s="133" t="s">
        <v>1566</v>
      </c>
      <c r="F172" s="134" t="s">
        <v>1567</v>
      </c>
      <c r="G172" s="135" t="s">
        <v>267</v>
      </c>
      <c r="H172" s="136">
        <v>73</v>
      </c>
      <c r="I172" s="137"/>
      <c r="J172" s="138">
        <f t="shared" si="10"/>
        <v>0</v>
      </c>
      <c r="K172" s="134" t="s">
        <v>3</v>
      </c>
      <c r="L172" s="32"/>
      <c r="M172" s="139" t="s">
        <v>3</v>
      </c>
      <c r="N172" s="140" t="s">
        <v>40</v>
      </c>
      <c r="P172" s="141">
        <f t="shared" si="11"/>
        <v>0</v>
      </c>
      <c r="Q172" s="141">
        <v>0</v>
      </c>
      <c r="R172" s="141">
        <f t="shared" si="12"/>
        <v>0</v>
      </c>
      <c r="S172" s="141">
        <v>0</v>
      </c>
      <c r="T172" s="142">
        <f t="shared" si="13"/>
        <v>0</v>
      </c>
      <c r="AR172" s="143" t="s">
        <v>178</v>
      </c>
      <c r="AT172" s="143" t="s">
        <v>164</v>
      </c>
      <c r="AU172" s="143" t="s">
        <v>77</v>
      </c>
      <c r="AY172" s="17" t="s">
        <v>161</v>
      </c>
      <c r="BE172" s="144">
        <f t="shared" si="14"/>
        <v>0</v>
      </c>
      <c r="BF172" s="144">
        <f t="shared" si="15"/>
        <v>0</v>
      </c>
      <c r="BG172" s="144">
        <f t="shared" si="16"/>
        <v>0</v>
      </c>
      <c r="BH172" s="144">
        <f t="shared" si="17"/>
        <v>0</v>
      </c>
      <c r="BI172" s="144">
        <f t="shared" si="18"/>
        <v>0</v>
      </c>
      <c r="BJ172" s="17" t="s">
        <v>15</v>
      </c>
      <c r="BK172" s="144">
        <f t="shared" si="19"/>
        <v>0</v>
      </c>
      <c r="BL172" s="17" t="s">
        <v>178</v>
      </c>
      <c r="BM172" s="143" t="s">
        <v>1568</v>
      </c>
    </row>
    <row r="173" spans="2:65" s="1" customFormat="1" ht="16.5" customHeight="1">
      <c r="B173" s="131"/>
      <c r="C173" s="132" t="s">
        <v>801</v>
      </c>
      <c r="D173" s="132" t="s">
        <v>164</v>
      </c>
      <c r="E173" s="133" t="s">
        <v>1569</v>
      </c>
      <c r="F173" s="134" t="s">
        <v>1570</v>
      </c>
      <c r="G173" s="135" t="s">
        <v>1281</v>
      </c>
      <c r="H173" s="136">
        <v>73</v>
      </c>
      <c r="I173" s="137"/>
      <c r="J173" s="138">
        <f t="shared" si="10"/>
        <v>0</v>
      </c>
      <c r="K173" s="134" t="s">
        <v>3</v>
      </c>
      <c r="L173" s="32"/>
      <c r="M173" s="139" t="s">
        <v>3</v>
      </c>
      <c r="N173" s="140" t="s">
        <v>40</v>
      </c>
      <c r="P173" s="141">
        <f t="shared" si="11"/>
        <v>0</v>
      </c>
      <c r="Q173" s="141">
        <v>0</v>
      </c>
      <c r="R173" s="141">
        <f t="shared" si="12"/>
        <v>0</v>
      </c>
      <c r="S173" s="141">
        <v>0</v>
      </c>
      <c r="T173" s="142">
        <f t="shared" si="13"/>
        <v>0</v>
      </c>
      <c r="AR173" s="143" t="s">
        <v>178</v>
      </c>
      <c r="AT173" s="143" t="s">
        <v>164</v>
      </c>
      <c r="AU173" s="143" t="s">
        <v>77</v>
      </c>
      <c r="AY173" s="17" t="s">
        <v>161</v>
      </c>
      <c r="BE173" s="144">
        <f t="shared" si="14"/>
        <v>0</v>
      </c>
      <c r="BF173" s="144">
        <f t="shared" si="15"/>
        <v>0</v>
      </c>
      <c r="BG173" s="144">
        <f t="shared" si="16"/>
        <v>0</v>
      </c>
      <c r="BH173" s="144">
        <f t="shared" si="17"/>
        <v>0</v>
      </c>
      <c r="BI173" s="144">
        <f t="shared" si="18"/>
        <v>0</v>
      </c>
      <c r="BJ173" s="17" t="s">
        <v>15</v>
      </c>
      <c r="BK173" s="144">
        <f t="shared" si="19"/>
        <v>0</v>
      </c>
      <c r="BL173" s="17" t="s">
        <v>178</v>
      </c>
      <c r="BM173" s="143" t="s">
        <v>1571</v>
      </c>
    </row>
    <row r="174" spans="2:65" s="1" customFormat="1" ht="16.5" customHeight="1">
      <c r="B174" s="131"/>
      <c r="C174" s="132" t="s">
        <v>811</v>
      </c>
      <c r="D174" s="132" t="s">
        <v>164</v>
      </c>
      <c r="E174" s="133" t="s">
        <v>1572</v>
      </c>
      <c r="F174" s="134" t="s">
        <v>1573</v>
      </c>
      <c r="G174" s="135" t="s">
        <v>267</v>
      </c>
      <c r="H174" s="136">
        <v>450</v>
      </c>
      <c r="I174" s="137"/>
      <c r="J174" s="138">
        <f t="shared" si="10"/>
        <v>0</v>
      </c>
      <c r="K174" s="134" t="s">
        <v>3</v>
      </c>
      <c r="L174" s="32"/>
      <c r="M174" s="139" t="s">
        <v>3</v>
      </c>
      <c r="N174" s="140" t="s">
        <v>40</v>
      </c>
      <c r="P174" s="141">
        <f t="shared" si="11"/>
        <v>0</v>
      </c>
      <c r="Q174" s="141">
        <v>0</v>
      </c>
      <c r="R174" s="141">
        <f t="shared" si="12"/>
        <v>0</v>
      </c>
      <c r="S174" s="141">
        <v>0</v>
      </c>
      <c r="T174" s="142">
        <f t="shared" si="13"/>
        <v>0</v>
      </c>
      <c r="AR174" s="143" t="s">
        <v>178</v>
      </c>
      <c r="AT174" s="143" t="s">
        <v>164</v>
      </c>
      <c r="AU174" s="143" t="s">
        <v>77</v>
      </c>
      <c r="AY174" s="17" t="s">
        <v>161</v>
      </c>
      <c r="BE174" s="144">
        <f t="shared" si="14"/>
        <v>0</v>
      </c>
      <c r="BF174" s="144">
        <f t="shared" si="15"/>
        <v>0</v>
      </c>
      <c r="BG174" s="144">
        <f t="shared" si="16"/>
        <v>0</v>
      </c>
      <c r="BH174" s="144">
        <f t="shared" si="17"/>
        <v>0</v>
      </c>
      <c r="BI174" s="144">
        <f t="shared" si="18"/>
        <v>0</v>
      </c>
      <c r="BJ174" s="17" t="s">
        <v>15</v>
      </c>
      <c r="BK174" s="144">
        <f t="shared" si="19"/>
        <v>0</v>
      </c>
      <c r="BL174" s="17" t="s">
        <v>178</v>
      </c>
      <c r="BM174" s="143" t="s">
        <v>1574</v>
      </c>
    </row>
    <row r="175" spans="2:65" s="1" customFormat="1" ht="16.5" customHeight="1">
      <c r="B175" s="131"/>
      <c r="C175" s="132" t="s">
        <v>818</v>
      </c>
      <c r="D175" s="132" t="s">
        <v>164</v>
      </c>
      <c r="E175" s="133" t="s">
        <v>1575</v>
      </c>
      <c r="F175" s="134" t="s">
        <v>1576</v>
      </c>
      <c r="G175" s="135" t="s">
        <v>1281</v>
      </c>
      <c r="H175" s="136">
        <v>1</v>
      </c>
      <c r="I175" s="137"/>
      <c r="J175" s="138">
        <f t="shared" si="10"/>
        <v>0</v>
      </c>
      <c r="K175" s="134" t="s">
        <v>3</v>
      </c>
      <c r="L175" s="32"/>
      <c r="M175" s="139" t="s">
        <v>3</v>
      </c>
      <c r="N175" s="140" t="s">
        <v>40</v>
      </c>
      <c r="P175" s="141">
        <f t="shared" si="11"/>
        <v>0</v>
      </c>
      <c r="Q175" s="141">
        <v>0</v>
      </c>
      <c r="R175" s="141">
        <f t="shared" si="12"/>
        <v>0</v>
      </c>
      <c r="S175" s="141">
        <v>0</v>
      </c>
      <c r="T175" s="142">
        <f t="shared" si="13"/>
        <v>0</v>
      </c>
      <c r="AR175" s="143" t="s">
        <v>178</v>
      </c>
      <c r="AT175" s="143" t="s">
        <v>164</v>
      </c>
      <c r="AU175" s="143" t="s">
        <v>77</v>
      </c>
      <c r="AY175" s="17" t="s">
        <v>161</v>
      </c>
      <c r="BE175" s="144">
        <f t="shared" si="14"/>
        <v>0</v>
      </c>
      <c r="BF175" s="144">
        <f t="shared" si="15"/>
        <v>0</v>
      </c>
      <c r="BG175" s="144">
        <f t="shared" si="16"/>
        <v>0</v>
      </c>
      <c r="BH175" s="144">
        <f t="shared" si="17"/>
        <v>0</v>
      </c>
      <c r="BI175" s="144">
        <f t="shared" si="18"/>
        <v>0</v>
      </c>
      <c r="BJ175" s="17" t="s">
        <v>15</v>
      </c>
      <c r="BK175" s="144">
        <f t="shared" si="19"/>
        <v>0</v>
      </c>
      <c r="BL175" s="17" t="s">
        <v>178</v>
      </c>
      <c r="BM175" s="143" t="s">
        <v>1577</v>
      </c>
    </row>
    <row r="176" spans="2:65" s="1" customFormat="1" ht="16.5" customHeight="1">
      <c r="B176" s="131"/>
      <c r="C176" s="132" t="s">
        <v>820</v>
      </c>
      <c r="D176" s="132" t="s">
        <v>164</v>
      </c>
      <c r="E176" s="133" t="s">
        <v>1578</v>
      </c>
      <c r="F176" s="134" t="s">
        <v>1579</v>
      </c>
      <c r="G176" s="135" t="s">
        <v>1281</v>
      </c>
      <c r="H176" s="136">
        <v>219</v>
      </c>
      <c r="I176" s="137"/>
      <c r="J176" s="138">
        <f t="shared" si="10"/>
        <v>0</v>
      </c>
      <c r="K176" s="134" t="s">
        <v>3</v>
      </c>
      <c r="L176" s="32"/>
      <c r="M176" s="139" t="s">
        <v>3</v>
      </c>
      <c r="N176" s="140" t="s">
        <v>40</v>
      </c>
      <c r="P176" s="141">
        <f t="shared" si="11"/>
        <v>0</v>
      </c>
      <c r="Q176" s="141">
        <v>0</v>
      </c>
      <c r="R176" s="141">
        <f t="shared" si="12"/>
        <v>0</v>
      </c>
      <c r="S176" s="141">
        <v>0</v>
      </c>
      <c r="T176" s="142">
        <f t="shared" si="13"/>
        <v>0</v>
      </c>
      <c r="AR176" s="143" t="s">
        <v>178</v>
      </c>
      <c r="AT176" s="143" t="s">
        <v>164</v>
      </c>
      <c r="AU176" s="143" t="s">
        <v>77</v>
      </c>
      <c r="AY176" s="17" t="s">
        <v>161</v>
      </c>
      <c r="BE176" s="144">
        <f t="shared" si="14"/>
        <v>0</v>
      </c>
      <c r="BF176" s="144">
        <f t="shared" si="15"/>
        <v>0</v>
      </c>
      <c r="BG176" s="144">
        <f t="shared" si="16"/>
        <v>0</v>
      </c>
      <c r="BH176" s="144">
        <f t="shared" si="17"/>
        <v>0</v>
      </c>
      <c r="BI176" s="144">
        <f t="shared" si="18"/>
        <v>0</v>
      </c>
      <c r="BJ176" s="17" t="s">
        <v>15</v>
      </c>
      <c r="BK176" s="144">
        <f t="shared" si="19"/>
        <v>0</v>
      </c>
      <c r="BL176" s="17" t="s">
        <v>178</v>
      </c>
      <c r="BM176" s="143" t="s">
        <v>1580</v>
      </c>
    </row>
    <row r="177" spans="2:63" s="11" customFormat="1" ht="22.9" customHeight="1">
      <c r="B177" s="119"/>
      <c r="D177" s="120" t="s">
        <v>68</v>
      </c>
      <c r="E177" s="129" t="s">
        <v>1334</v>
      </c>
      <c r="F177" s="129" t="s">
        <v>1364</v>
      </c>
      <c r="I177" s="122"/>
      <c r="J177" s="130">
        <f>BK177</f>
        <v>0</v>
      </c>
      <c r="L177" s="119"/>
      <c r="M177" s="124"/>
      <c r="P177" s="125">
        <f>SUM(P178:P180)</f>
        <v>0</v>
      </c>
      <c r="R177" s="125">
        <f>SUM(R178:R180)</f>
        <v>0</v>
      </c>
      <c r="T177" s="126">
        <f>SUM(T178:T180)</f>
        <v>0</v>
      </c>
      <c r="AR177" s="120" t="s">
        <v>77</v>
      </c>
      <c r="AT177" s="127" t="s">
        <v>68</v>
      </c>
      <c r="AU177" s="127" t="s">
        <v>15</v>
      </c>
      <c r="AY177" s="120" t="s">
        <v>161</v>
      </c>
      <c r="BK177" s="128">
        <f>SUM(BK178:BK180)</f>
        <v>0</v>
      </c>
    </row>
    <row r="178" spans="2:65" s="1" customFormat="1" ht="16.5" customHeight="1">
      <c r="B178" s="131"/>
      <c r="C178" s="132" t="s">
        <v>823</v>
      </c>
      <c r="D178" s="132" t="s">
        <v>164</v>
      </c>
      <c r="E178" s="133" t="s">
        <v>1365</v>
      </c>
      <c r="F178" s="134" t="s">
        <v>1366</v>
      </c>
      <c r="G178" s="135" t="s">
        <v>1288</v>
      </c>
      <c r="H178" s="136">
        <v>1</v>
      </c>
      <c r="I178" s="137"/>
      <c r="J178" s="138">
        <f>ROUND(I178*H178,2)</f>
        <v>0</v>
      </c>
      <c r="K178" s="134" t="s">
        <v>3</v>
      </c>
      <c r="L178" s="32"/>
      <c r="M178" s="139" t="s">
        <v>3</v>
      </c>
      <c r="N178" s="140" t="s">
        <v>40</v>
      </c>
      <c r="P178" s="141">
        <f>O178*H178</f>
        <v>0</v>
      </c>
      <c r="Q178" s="141">
        <v>0</v>
      </c>
      <c r="R178" s="141">
        <f>Q178*H178</f>
        <v>0</v>
      </c>
      <c r="S178" s="141">
        <v>0</v>
      </c>
      <c r="T178" s="142">
        <f>S178*H178</f>
        <v>0</v>
      </c>
      <c r="AR178" s="143" t="s">
        <v>178</v>
      </c>
      <c r="AT178" s="143" t="s">
        <v>164</v>
      </c>
      <c r="AU178" s="143" t="s">
        <v>77</v>
      </c>
      <c r="AY178" s="17" t="s">
        <v>161</v>
      </c>
      <c r="BE178" s="144">
        <f>IF(N178="základní",J178,0)</f>
        <v>0</v>
      </c>
      <c r="BF178" s="144">
        <f>IF(N178="snížená",J178,0)</f>
        <v>0</v>
      </c>
      <c r="BG178" s="144">
        <f>IF(N178="zákl. přenesená",J178,0)</f>
        <v>0</v>
      </c>
      <c r="BH178" s="144">
        <f>IF(N178="sníž. přenesená",J178,0)</f>
        <v>0</v>
      </c>
      <c r="BI178" s="144">
        <f>IF(N178="nulová",J178,0)</f>
        <v>0</v>
      </c>
      <c r="BJ178" s="17" t="s">
        <v>15</v>
      </c>
      <c r="BK178" s="144">
        <f>ROUND(I178*H178,2)</f>
        <v>0</v>
      </c>
      <c r="BL178" s="17" t="s">
        <v>178</v>
      </c>
      <c r="BM178" s="143" t="s">
        <v>1581</v>
      </c>
    </row>
    <row r="179" spans="2:65" s="1" customFormat="1" ht="16.5" customHeight="1">
      <c r="B179" s="131"/>
      <c r="C179" s="132" t="s">
        <v>825</v>
      </c>
      <c r="D179" s="132" t="s">
        <v>164</v>
      </c>
      <c r="E179" s="133" t="s">
        <v>1368</v>
      </c>
      <c r="F179" s="134" t="s">
        <v>1369</v>
      </c>
      <c r="G179" s="135" t="s">
        <v>1288</v>
      </c>
      <c r="H179" s="136">
        <v>1</v>
      </c>
      <c r="I179" s="137"/>
      <c r="J179" s="138">
        <f>ROUND(I179*H179,2)</f>
        <v>0</v>
      </c>
      <c r="K179" s="134" t="s">
        <v>3</v>
      </c>
      <c r="L179" s="32"/>
      <c r="M179" s="139" t="s">
        <v>3</v>
      </c>
      <c r="N179" s="140" t="s">
        <v>40</v>
      </c>
      <c r="P179" s="141">
        <f>O179*H179</f>
        <v>0</v>
      </c>
      <c r="Q179" s="141">
        <v>0</v>
      </c>
      <c r="R179" s="141">
        <f>Q179*H179</f>
        <v>0</v>
      </c>
      <c r="S179" s="141">
        <v>0</v>
      </c>
      <c r="T179" s="142">
        <f>S179*H179</f>
        <v>0</v>
      </c>
      <c r="AR179" s="143" t="s">
        <v>178</v>
      </c>
      <c r="AT179" s="143" t="s">
        <v>164</v>
      </c>
      <c r="AU179" s="143" t="s">
        <v>77</v>
      </c>
      <c r="AY179" s="17" t="s">
        <v>161</v>
      </c>
      <c r="BE179" s="144">
        <f>IF(N179="základní",J179,0)</f>
        <v>0</v>
      </c>
      <c r="BF179" s="144">
        <f>IF(N179="snížená",J179,0)</f>
        <v>0</v>
      </c>
      <c r="BG179" s="144">
        <f>IF(N179="zákl. přenesená",J179,0)</f>
        <v>0</v>
      </c>
      <c r="BH179" s="144">
        <f>IF(N179="sníž. přenesená",J179,0)</f>
        <v>0</v>
      </c>
      <c r="BI179" s="144">
        <f>IF(N179="nulová",J179,0)</f>
        <v>0</v>
      </c>
      <c r="BJ179" s="17" t="s">
        <v>15</v>
      </c>
      <c r="BK179" s="144">
        <f>ROUND(I179*H179,2)</f>
        <v>0</v>
      </c>
      <c r="BL179" s="17" t="s">
        <v>178</v>
      </c>
      <c r="BM179" s="143" t="s">
        <v>1582</v>
      </c>
    </row>
    <row r="180" spans="2:65" s="1" customFormat="1" ht="24.2" customHeight="1">
      <c r="B180" s="131"/>
      <c r="C180" s="132" t="s">
        <v>830</v>
      </c>
      <c r="D180" s="132" t="s">
        <v>164</v>
      </c>
      <c r="E180" s="133" t="s">
        <v>1371</v>
      </c>
      <c r="F180" s="134" t="s">
        <v>1372</v>
      </c>
      <c r="G180" s="135" t="s">
        <v>1288</v>
      </c>
      <c r="H180" s="136">
        <v>1</v>
      </c>
      <c r="I180" s="137"/>
      <c r="J180" s="138">
        <f>ROUND(I180*H180,2)</f>
        <v>0</v>
      </c>
      <c r="K180" s="134" t="s">
        <v>3</v>
      </c>
      <c r="L180" s="32"/>
      <c r="M180" s="139" t="s">
        <v>3</v>
      </c>
      <c r="N180" s="140" t="s">
        <v>40</v>
      </c>
      <c r="P180" s="141">
        <f>O180*H180</f>
        <v>0</v>
      </c>
      <c r="Q180" s="141">
        <v>0</v>
      </c>
      <c r="R180" s="141">
        <f>Q180*H180</f>
        <v>0</v>
      </c>
      <c r="S180" s="141">
        <v>0</v>
      </c>
      <c r="T180" s="142">
        <f>S180*H180</f>
        <v>0</v>
      </c>
      <c r="AR180" s="143" t="s">
        <v>178</v>
      </c>
      <c r="AT180" s="143" t="s">
        <v>164</v>
      </c>
      <c r="AU180" s="143" t="s">
        <v>77</v>
      </c>
      <c r="AY180" s="17" t="s">
        <v>161</v>
      </c>
      <c r="BE180" s="144">
        <f>IF(N180="základní",J180,0)</f>
        <v>0</v>
      </c>
      <c r="BF180" s="144">
        <f>IF(N180="snížená",J180,0)</f>
        <v>0</v>
      </c>
      <c r="BG180" s="144">
        <f>IF(N180="zákl. přenesená",J180,0)</f>
        <v>0</v>
      </c>
      <c r="BH180" s="144">
        <f>IF(N180="sníž. přenesená",J180,0)</f>
        <v>0</v>
      </c>
      <c r="BI180" s="144">
        <f>IF(N180="nulová",J180,0)</f>
        <v>0</v>
      </c>
      <c r="BJ180" s="17" t="s">
        <v>15</v>
      </c>
      <c r="BK180" s="144">
        <f>ROUND(I180*H180,2)</f>
        <v>0</v>
      </c>
      <c r="BL180" s="17" t="s">
        <v>178</v>
      </c>
      <c r="BM180" s="143" t="s">
        <v>1583</v>
      </c>
    </row>
    <row r="181" spans="2:63" s="11" customFormat="1" ht="22.9" customHeight="1">
      <c r="B181" s="119"/>
      <c r="D181" s="120" t="s">
        <v>68</v>
      </c>
      <c r="E181" s="129" t="s">
        <v>1363</v>
      </c>
      <c r="F181" s="129" t="s">
        <v>1584</v>
      </c>
      <c r="I181" s="122"/>
      <c r="J181" s="130">
        <f>BK181</f>
        <v>0</v>
      </c>
      <c r="L181" s="119"/>
      <c r="M181" s="124"/>
      <c r="P181" s="125">
        <f>SUM(P182:P183)</f>
        <v>0</v>
      </c>
      <c r="R181" s="125">
        <f>SUM(R182:R183)</f>
        <v>0</v>
      </c>
      <c r="T181" s="126">
        <f>SUM(T182:T183)</f>
        <v>0</v>
      </c>
      <c r="AR181" s="120" t="s">
        <v>77</v>
      </c>
      <c r="AT181" s="127" t="s">
        <v>68</v>
      </c>
      <c r="AU181" s="127" t="s">
        <v>15</v>
      </c>
      <c r="AY181" s="120" t="s">
        <v>161</v>
      </c>
      <c r="BK181" s="128">
        <f>SUM(BK182:BK183)</f>
        <v>0</v>
      </c>
    </row>
    <row r="182" spans="2:65" s="1" customFormat="1" ht="16.5" customHeight="1">
      <c r="B182" s="131"/>
      <c r="C182" s="132" t="s">
        <v>839</v>
      </c>
      <c r="D182" s="132" t="s">
        <v>164</v>
      </c>
      <c r="E182" s="133" t="s">
        <v>1585</v>
      </c>
      <c r="F182" s="134" t="s">
        <v>1586</v>
      </c>
      <c r="G182" s="135" t="s">
        <v>1288</v>
      </c>
      <c r="H182" s="136">
        <v>2</v>
      </c>
      <c r="I182" s="137"/>
      <c r="J182" s="138">
        <f>ROUND(I182*H182,2)</f>
        <v>0</v>
      </c>
      <c r="K182" s="134" t="s">
        <v>3</v>
      </c>
      <c r="L182" s="32"/>
      <c r="M182" s="139" t="s">
        <v>3</v>
      </c>
      <c r="N182" s="140" t="s">
        <v>40</v>
      </c>
      <c r="P182" s="141">
        <f>O182*H182</f>
        <v>0</v>
      </c>
      <c r="Q182" s="141">
        <v>0</v>
      </c>
      <c r="R182" s="141">
        <f>Q182*H182</f>
        <v>0</v>
      </c>
      <c r="S182" s="141">
        <v>0</v>
      </c>
      <c r="T182" s="142">
        <f>S182*H182</f>
        <v>0</v>
      </c>
      <c r="AR182" s="143" t="s">
        <v>178</v>
      </c>
      <c r="AT182" s="143" t="s">
        <v>164</v>
      </c>
      <c r="AU182" s="143" t="s">
        <v>77</v>
      </c>
      <c r="AY182" s="17" t="s">
        <v>161</v>
      </c>
      <c r="BE182" s="144">
        <f>IF(N182="základní",J182,0)</f>
        <v>0</v>
      </c>
      <c r="BF182" s="144">
        <f>IF(N182="snížená",J182,0)</f>
        <v>0</v>
      </c>
      <c r="BG182" s="144">
        <f>IF(N182="zákl. přenesená",J182,0)</f>
        <v>0</v>
      </c>
      <c r="BH182" s="144">
        <f>IF(N182="sníž. přenesená",J182,0)</f>
        <v>0</v>
      </c>
      <c r="BI182" s="144">
        <f>IF(N182="nulová",J182,0)</f>
        <v>0</v>
      </c>
      <c r="BJ182" s="17" t="s">
        <v>15</v>
      </c>
      <c r="BK182" s="144">
        <f>ROUND(I182*H182,2)</f>
        <v>0</v>
      </c>
      <c r="BL182" s="17" t="s">
        <v>178</v>
      </c>
      <c r="BM182" s="143" t="s">
        <v>1587</v>
      </c>
    </row>
    <row r="183" spans="2:65" s="1" customFormat="1" ht="16.5" customHeight="1">
      <c r="B183" s="131"/>
      <c r="C183" s="132" t="s">
        <v>845</v>
      </c>
      <c r="D183" s="132" t="s">
        <v>164</v>
      </c>
      <c r="E183" s="133" t="s">
        <v>1588</v>
      </c>
      <c r="F183" s="134" t="s">
        <v>1589</v>
      </c>
      <c r="G183" s="135" t="s">
        <v>1288</v>
      </c>
      <c r="H183" s="136">
        <v>1</v>
      </c>
      <c r="I183" s="137"/>
      <c r="J183" s="138">
        <f>ROUND(I183*H183,2)</f>
        <v>0</v>
      </c>
      <c r="K183" s="134" t="s">
        <v>3</v>
      </c>
      <c r="L183" s="32"/>
      <c r="M183" s="187" t="s">
        <v>3</v>
      </c>
      <c r="N183" s="188" t="s">
        <v>40</v>
      </c>
      <c r="O183" s="181"/>
      <c r="P183" s="189">
        <f>O183*H183</f>
        <v>0</v>
      </c>
      <c r="Q183" s="189">
        <v>0</v>
      </c>
      <c r="R183" s="189">
        <f>Q183*H183</f>
        <v>0</v>
      </c>
      <c r="S183" s="189">
        <v>0</v>
      </c>
      <c r="T183" s="190">
        <f>S183*H183</f>
        <v>0</v>
      </c>
      <c r="AR183" s="143" t="s">
        <v>178</v>
      </c>
      <c r="AT183" s="143" t="s">
        <v>164</v>
      </c>
      <c r="AU183" s="143" t="s">
        <v>77</v>
      </c>
      <c r="AY183" s="17" t="s">
        <v>161</v>
      </c>
      <c r="BE183" s="144">
        <f>IF(N183="základní",J183,0)</f>
        <v>0</v>
      </c>
      <c r="BF183" s="144">
        <f>IF(N183="snížená",J183,0)</f>
        <v>0</v>
      </c>
      <c r="BG183" s="144">
        <f>IF(N183="zákl. přenesená",J183,0)</f>
        <v>0</v>
      </c>
      <c r="BH183" s="144">
        <f>IF(N183="sníž. přenesená",J183,0)</f>
        <v>0</v>
      </c>
      <c r="BI183" s="144">
        <f>IF(N183="nulová",J183,0)</f>
        <v>0</v>
      </c>
      <c r="BJ183" s="17" t="s">
        <v>15</v>
      </c>
      <c r="BK183" s="144">
        <f>ROUND(I183*H183,2)</f>
        <v>0</v>
      </c>
      <c r="BL183" s="17" t="s">
        <v>178</v>
      </c>
      <c r="BM183" s="143" t="s">
        <v>1590</v>
      </c>
    </row>
    <row r="184" spans="2:12" s="1" customFormat="1" ht="6.95" customHeight="1">
      <c r="B184" s="41"/>
      <c r="C184" s="42"/>
      <c r="D184" s="42"/>
      <c r="E184" s="42"/>
      <c r="F184" s="42"/>
      <c r="G184" s="42"/>
      <c r="H184" s="42"/>
      <c r="I184" s="42"/>
      <c r="J184" s="42"/>
      <c r="K184" s="42"/>
      <c r="L184" s="32"/>
    </row>
  </sheetData>
  <autoFilter ref="C96:K183"/>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1"/>
  <sheetViews>
    <sheetView showGridLines="0" tabSelected="1" workbookViewId="0" topLeftCell="A78">
      <selection activeCell="H103" sqref="H103"/>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125</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1266</v>
      </c>
      <c r="F11" s="315"/>
      <c r="G11" s="315"/>
      <c r="H11" s="315"/>
      <c r="L11" s="32"/>
    </row>
    <row r="12" spans="2:12" s="1" customFormat="1" ht="12" customHeight="1">
      <c r="B12" s="32"/>
      <c r="D12" s="27" t="s">
        <v>1267</v>
      </c>
      <c r="L12" s="32"/>
    </row>
    <row r="13" spans="2:12" s="1" customFormat="1" ht="16.5" customHeight="1">
      <c r="B13" s="32"/>
      <c r="E13" s="309" t="s">
        <v>1591</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ROUND(J96,2)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ROUND((SUM(BE96:BE130)),2)</f>
        <v>0</v>
      </c>
      <c r="I37" s="93">
        <v>0.21</v>
      </c>
      <c r="J37" s="82">
        <f>ROUND(((SUM(BE96:BE130))*I37),2)</f>
        <v>0</v>
      </c>
      <c r="L37" s="32"/>
    </row>
    <row r="38" spans="2:12" s="1" customFormat="1" ht="14.45" customHeight="1">
      <c r="B38" s="32"/>
      <c r="E38" s="27" t="s">
        <v>41</v>
      </c>
      <c r="F38" s="82">
        <f>ROUND((SUM(BF96:BF130)),2)</f>
        <v>0</v>
      </c>
      <c r="I38" s="93">
        <v>0.15</v>
      </c>
      <c r="J38" s="82">
        <f>ROUND(((SUM(BF96:BF130))*I38),2)</f>
        <v>0</v>
      </c>
      <c r="L38" s="32"/>
    </row>
    <row r="39" spans="2:12" s="1" customFormat="1" ht="14.45" customHeight="1" hidden="1">
      <c r="B39" s="32"/>
      <c r="E39" s="27" t="s">
        <v>42</v>
      </c>
      <c r="F39" s="82">
        <f>ROUND((SUM(BG96:BG130)),2)</f>
        <v>0</v>
      </c>
      <c r="I39" s="93">
        <v>0.21</v>
      </c>
      <c r="J39" s="82">
        <f>0</f>
        <v>0</v>
      </c>
      <c r="L39" s="32"/>
    </row>
    <row r="40" spans="2:12" s="1" customFormat="1" ht="14.45" customHeight="1" hidden="1">
      <c r="B40" s="32"/>
      <c r="E40" s="27" t="s">
        <v>43</v>
      </c>
      <c r="F40" s="82">
        <f>ROUND((SUM(BH96:BH130)),2)</f>
        <v>0</v>
      </c>
      <c r="I40" s="93">
        <v>0.15</v>
      </c>
      <c r="J40" s="82">
        <f>0</f>
        <v>0</v>
      </c>
      <c r="L40" s="32"/>
    </row>
    <row r="41" spans="2:12" s="1" customFormat="1" ht="14.45" customHeight="1" hidden="1">
      <c r="B41" s="32"/>
      <c r="E41" s="27" t="s">
        <v>44</v>
      </c>
      <c r="F41" s="82">
        <f>ROUND((SUM(BI96:BI130)),2)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1266</v>
      </c>
      <c r="F56" s="315"/>
      <c r="G56" s="315"/>
      <c r="H56" s="315"/>
      <c r="L56" s="32"/>
    </row>
    <row r="57" spans="2:12" s="1" customFormat="1" ht="12" customHeight="1">
      <c r="B57" s="32"/>
      <c r="C57" s="27" t="s">
        <v>1267</v>
      </c>
      <c r="L57" s="32"/>
    </row>
    <row r="58" spans="2:12" s="1" customFormat="1" ht="16.5" customHeight="1">
      <c r="B58" s="32"/>
      <c r="E58" s="309" t="str">
        <f>E13</f>
        <v>11 - Kabeláž</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J96</f>
        <v>0</v>
      </c>
      <c r="L67" s="32"/>
      <c r="AU67" s="17" t="s">
        <v>141</v>
      </c>
    </row>
    <row r="68" spans="2:12" s="8" customFormat="1" ht="24.95" customHeight="1">
      <c r="B68" s="103"/>
      <c r="D68" s="104" t="s">
        <v>144</v>
      </c>
      <c r="E68" s="105"/>
      <c r="F68" s="105"/>
      <c r="G68" s="105"/>
      <c r="H68" s="105"/>
      <c r="I68" s="105"/>
      <c r="J68" s="106">
        <f>J97</f>
        <v>0</v>
      </c>
      <c r="L68" s="103"/>
    </row>
    <row r="69" spans="2:12" s="9" customFormat="1" ht="19.9" customHeight="1">
      <c r="B69" s="107"/>
      <c r="D69" s="108" t="s">
        <v>1269</v>
      </c>
      <c r="E69" s="109"/>
      <c r="F69" s="109"/>
      <c r="G69" s="109"/>
      <c r="H69" s="109"/>
      <c r="I69" s="109"/>
      <c r="J69" s="110">
        <f>J98</f>
        <v>0</v>
      </c>
      <c r="L69" s="107"/>
    </row>
    <row r="70" spans="2:12" s="9" customFormat="1" ht="19.9" customHeight="1">
      <c r="B70" s="107"/>
      <c r="D70" s="108" t="s">
        <v>1592</v>
      </c>
      <c r="E70" s="109"/>
      <c r="F70" s="109"/>
      <c r="G70" s="109"/>
      <c r="H70" s="109"/>
      <c r="I70" s="109"/>
      <c r="J70" s="110">
        <f>J108</f>
        <v>0</v>
      </c>
      <c r="L70" s="107"/>
    </row>
    <row r="71" spans="2:12" s="9" customFormat="1" ht="19.9" customHeight="1">
      <c r="B71" s="107"/>
      <c r="D71" s="108" t="s">
        <v>1593</v>
      </c>
      <c r="E71" s="109"/>
      <c r="F71" s="109"/>
      <c r="G71" s="109"/>
      <c r="H71" s="109"/>
      <c r="I71" s="109"/>
      <c r="J71" s="110">
        <f>J115</f>
        <v>0</v>
      </c>
      <c r="L71" s="107"/>
    </row>
    <row r="72" spans="2:12" s="9" customFormat="1" ht="19.9" customHeight="1">
      <c r="B72" s="107"/>
      <c r="D72" s="108" t="s">
        <v>1378</v>
      </c>
      <c r="E72" s="109"/>
      <c r="F72" s="109"/>
      <c r="G72" s="109"/>
      <c r="H72" s="109"/>
      <c r="I72" s="109"/>
      <c r="J72" s="110">
        <f>J127</f>
        <v>0</v>
      </c>
      <c r="L72" s="107"/>
    </row>
    <row r="73" spans="2:12" s="1" customFormat="1" ht="21.75" customHeight="1">
      <c r="B73" s="32"/>
      <c r="L73" s="32"/>
    </row>
    <row r="74" spans="2:12" s="1" customFormat="1" ht="6.95" customHeight="1">
      <c r="B74" s="41"/>
      <c r="C74" s="42"/>
      <c r="D74" s="42"/>
      <c r="E74" s="42"/>
      <c r="F74" s="42"/>
      <c r="G74" s="42"/>
      <c r="H74" s="42"/>
      <c r="I74" s="42"/>
      <c r="J74" s="42"/>
      <c r="K74" s="42"/>
      <c r="L74" s="32"/>
    </row>
    <row r="78" spans="2:12" s="1" customFormat="1" ht="6.95" customHeight="1">
      <c r="B78" s="43"/>
      <c r="C78" s="44"/>
      <c r="D78" s="44"/>
      <c r="E78" s="44"/>
      <c r="F78" s="44"/>
      <c r="G78" s="44"/>
      <c r="H78" s="44"/>
      <c r="I78" s="44"/>
      <c r="J78" s="44"/>
      <c r="K78" s="44"/>
      <c r="L78" s="32"/>
    </row>
    <row r="79" spans="2:12" s="1" customFormat="1" ht="24.95" customHeight="1">
      <c r="B79" s="32"/>
      <c r="C79" s="21" t="s">
        <v>146</v>
      </c>
      <c r="L79" s="32"/>
    </row>
    <row r="80" spans="2:12" s="1" customFormat="1" ht="6.95" customHeight="1">
      <c r="B80" s="32"/>
      <c r="L80" s="32"/>
    </row>
    <row r="81" spans="2:12" s="1" customFormat="1" ht="12" customHeight="1">
      <c r="B81" s="32"/>
      <c r="C81" s="27" t="s">
        <v>17</v>
      </c>
      <c r="L81" s="32"/>
    </row>
    <row r="82" spans="2:12" s="1" customFormat="1" ht="16.5" customHeight="1">
      <c r="B82" s="32"/>
      <c r="E82" s="313" t="str">
        <f>E7</f>
        <v>Pozemní (stavební) objekt Koleje Jarov</v>
      </c>
      <c r="F82" s="314"/>
      <c r="G82" s="314"/>
      <c r="H82" s="314"/>
      <c r="L82" s="32"/>
    </row>
    <row r="83" spans="2:12" ht="12" customHeight="1">
      <c r="B83" s="20"/>
      <c r="C83" s="27" t="s">
        <v>132</v>
      </c>
      <c r="L83" s="20"/>
    </row>
    <row r="84" spans="2:12" ht="16.5" customHeight="1">
      <c r="B84" s="20"/>
      <c r="E84" s="313" t="s">
        <v>133</v>
      </c>
      <c r="F84" s="282"/>
      <c r="G84" s="282"/>
      <c r="H84" s="282"/>
      <c r="L84" s="20"/>
    </row>
    <row r="85" spans="2:12" ht="12" customHeight="1">
      <c r="B85" s="20"/>
      <c r="C85" s="27" t="s">
        <v>134</v>
      </c>
      <c r="L85" s="20"/>
    </row>
    <row r="86" spans="2:12" s="1" customFormat="1" ht="16.5" customHeight="1">
      <c r="B86" s="32"/>
      <c r="E86" s="300" t="s">
        <v>1266</v>
      </c>
      <c r="F86" s="315"/>
      <c r="G86" s="315"/>
      <c r="H86" s="315"/>
      <c r="L86" s="32"/>
    </row>
    <row r="87" spans="2:12" s="1" customFormat="1" ht="12" customHeight="1">
      <c r="B87" s="32"/>
      <c r="C87" s="27" t="s">
        <v>1267</v>
      </c>
      <c r="L87" s="32"/>
    </row>
    <row r="88" spans="2:12" s="1" customFormat="1" ht="16.5" customHeight="1">
      <c r="B88" s="32"/>
      <c r="E88" s="309" t="str">
        <f>E13</f>
        <v>11 - Kabeláž</v>
      </c>
      <c r="F88" s="315"/>
      <c r="G88" s="315"/>
      <c r="H88" s="315"/>
      <c r="L88" s="32"/>
    </row>
    <row r="89" spans="2:12" s="1" customFormat="1" ht="6.95" customHeight="1">
      <c r="B89" s="32"/>
      <c r="L89" s="32"/>
    </row>
    <row r="90" spans="2:12" s="1" customFormat="1" ht="12" customHeight="1">
      <c r="B90" s="32"/>
      <c r="C90" s="27" t="s">
        <v>21</v>
      </c>
      <c r="F90" s="25" t="str">
        <f>F16</f>
        <v xml:space="preserve"> </v>
      </c>
      <c r="I90" s="27" t="s">
        <v>23</v>
      </c>
      <c r="J90" s="49" t="str">
        <f>IF(J16="","",J16)</f>
        <v>9. 11. 2022</v>
      </c>
      <c r="L90" s="32"/>
    </row>
    <row r="91" spans="2:12" s="1" customFormat="1" ht="6.95" customHeight="1">
      <c r="B91" s="32"/>
      <c r="L91" s="32"/>
    </row>
    <row r="92" spans="2:12" s="1" customFormat="1" ht="15.2" customHeight="1">
      <c r="B92" s="32"/>
      <c r="C92" s="27" t="s">
        <v>25</v>
      </c>
      <c r="F92" s="25" t="str">
        <f>E19</f>
        <v xml:space="preserve"> </v>
      </c>
      <c r="I92" s="27" t="s">
        <v>30</v>
      </c>
      <c r="J92" s="30" t="str">
        <f>E25</f>
        <v xml:space="preserve"> </v>
      </c>
      <c r="L92" s="32"/>
    </row>
    <row r="93" spans="2:12" s="1" customFormat="1" ht="15.2" customHeight="1">
      <c r="B93" s="32"/>
      <c r="C93" s="27" t="s">
        <v>28</v>
      </c>
      <c r="F93" s="25" t="str">
        <f>IF(E22="","",E22)</f>
        <v>Vyplň údaj</v>
      </c>
      <c r="I93" s="27" t="s">
        <v>32</v>
      </c>
      <c r="J93" s="30" t="str">
        <f>E28</f>
        <v xml:space="preserve"> </v>
      </c>
      <c r="L93" s="32"/>
    </row>
    <row r="94" spans="2:12" s="1" customFormat="1" ht="10.35" customHeight="1">
      <c r="B94" s="32"/>
      <c r="L94" s="32"/>
    </row>
    <row r="95" spans="2:20" s="10" customFormat="1" ht="29.25" customHeight="1">
      <c r="B95" s="111"/>
      <c r="C95" s="112" t="s">
        <v>147</v>
      </c>
      <c r="D95" s="113" t="s">
        <v>54</v>
      </c>
      <c r="E95" s="113" t="s">
        <v>50</v>
      </c>
      <c r="F95" s="113" t="s">
        <v>51</v>
      </c>
      <c r="G95" s="113" t="s">
        <v>148</v>
      </c>
      <c r="H95" s="113" t="s">
        <v>149</v>
      </c>
      <c r="I95" s="113" t="s">
        <v>150</v>
      </c>
      <c r="J95" s="113" t="s">
        <v>140</v>
      </c>
      <c r="K95" s="114" t="s">
        <v>151</v>
      </c>
      <c r="L95" s="111"/>
      <c r="M95" s="56" t="s">
        <v>3</v>
      </c>
      <c r="N95" s="57" t="s">
        <v>39</v>
      </c>
      <c r="O95" s="57" t="s">
        <v>152</v>
      </c>
      <c r="P95" s="57" t="s">
        <v>153</v>
      </c>
      <c r="Q95" s="57" t="s">
        <v>154</v>
      </c>
      <c r="R95" s="57" t="s">
        <v>155</v>
      </c>
      <c r="S95" s="57" t="s">
        <v>156</v>
      </c>
      <c r="T95" s="58" t="s">
        <v>157</v>
      </c>
    </row>
    <row r="96" spans="2:63" s="1" customFormat="1" ht="22.9" customHeight="1">
      <c r="B96" s="32"/>
      <c r="C96" s="61" t="s">
        <v>158</v>
      </c>
      <c r="J96" s="115">
        <f>BK96</f>
        <v>0</v>
      </c>
      <c r="L96" s="32"/>
      <c r="M96" s="59"/>
      <c r="N96" s="50"/>
      <c r="O96" s="50"/>
      <c r="P96" s="116">
        <f>P97</f>
        <v>0</v>
      </c>
      <c r="Q96" s="50"/>
      <c r="R96" s="116">
        <f>R97</f>
        <v>0</v>
      </c>
      <c r="S96" s="50"/>
      <c r="T96" s="117">
        <f>T97</f>
        <v>0</v>
      </c>
      <c r="AT96" s="17" t="s">
        <v>68</v>
      </c>
      <c r="AU96" s="17" t="s">
        <v>141</v>
      </c>
      <c r="BK96" s="118">
        <f>BK97</f>
        <v>0</v>
      </c>
    </row>
    <row r="97" spans="2:63" s="11" customFormat="1" ht="25.9" customHeight="1">
      <c r="B97" s="119"/>
      <c r="D97" s="120" t="s">
        <v>68</v>
      </c>
      <c r="E97" s="121" t="s">
        <v>172</v>
      </c>
      <c r="F97" s="121" t="s">
        <v>173</v>
      </c>
      <c r="I97" s="122"/>
      <c r="J97" s="123">
        <f>BK97</f>
        <v>0</v>
      </c>
      <c r="L97" s="119"/>
      <c r="M97" s="124"/>
      <c r="P97" s="125">
        <f>P98+P108+P115+P127</f>
        <v>0</v>
      </c>
      <c r="R97" s="125">
        <f>R98+R108+R115+R127</f>
        <v>0</v>
      </c>
      <c r="T97" s="126">
        <f>T98+T108+T115+T127</f>
        <v>0</v>
      </c>
      <c r="AR97" s="120" t="s">
        <v>77</v>
      </c>
      <c r="AT97" s="127" t="s">
        <v>68</v>
      </c>
      <c r="AU97" s="127" t="s">
        <v>69</v>
      </c>
      <c r="AY97" s="120" t="s">
        <v>161</v>
      </c>
      <c r="BK97" s="128">
        <f>BK98+BK108+BK115+BK127</f>
        <v>0</v>
      </c>
    </row>
    <row r="98" spans="2:63" s="11" customFormat="1" ht="22.9" customHeight="1">
      <c r="B98" s="119"/>
      <c r="D98" s="120" t="s">
        <v>68</v>
      </c>
      <c r="E98" s="129" t="s">
        <v>1274</v>
      </c>
      <c r="F98" s="129" t="s">
        <v>1275</v>
      </c>
      <c r="I98" s="122"/>
      <c r="J98" s="130">
        <f>BK98</f>
        <v>0</v>
      </c>
      <c r="L98" s="119"/>
      <c r="M98" s="124"/>
      <c r="P98" s="125">
        <f>SUM(P99:P107)</f>
        <v>0</v>
      </c>
      <c r="R98" s="125">
        <f>SUM(R99:R107)</f>
        <v>0</v>
      </c>
      <c r="T98" s="126">
        <f>SUM(T99:T107)</f>
        <v>0</v>
      </c>
      <c r="AR98" s="120" t="s">
        <v>77</v>
      </c>
      <c r="AT98" s="127" t="s">
        <v>68</v>
      </c>
      <c r="AU98" s="127" t="s">
        <v>15</v>
      </c>
      <c r="AY98" s="120" t="s">
        <v>161</v>
      </c>
      <c r="BK98" s="128">
        <f>SUM(BK99:BK107)</f>
        <v>0</v>
      </c>
    </row>
    <row r="99" spans="2:65" s="1" customFormat="1" ht="21.75" customHeight="1">
      <c r="B99" s="131"/>
      <c r="C99" s="132" t="s">
        <v>15</v>
      </c>
      <c r="D99" s="132" t="s">
        <v>164</v>
      </c>
      <c r="E99" s="133" t="s">
        <v>1594</v>
      </c>
      <c r="F99" s="134" t="s">
        <v>1595</v>
      </c>
      <c r="G99" s="135" t="s">
        <v>267</v>
      </c>
      <c r="H99" s="136">
        <v>960</v>
      </c>
      <c r="I99" s="137"/>
      <c r="J99" s="138">
        <f aca="true" t="shared" si="0" ref="J99:J107">ROUND(I99*H99,2)</f>
        <v>0</v>
      </c>
      <c r="K99" s="134" t="s">
        <v>3</v>
      </c>
      <c r="L99" s="32"/>
      <c r="M99" s="139" t="s">
        <v>3</v>
      </c>
      <c r="N99" s="140" t="s">
        <v>40</v>
      </c>
      <c r="P99" s="141">
        <f aca="true" t="shared" si="1" ref="P99:P107">O99*H99</f>
        <v>0</v>
      </c>
      <c r="Q99" s="141">
        <v>0</v>
      </c>
      <c r="R99" s="141">
        <f aca="true" t="shared" si="2" ref="R99:R107">Q99*H99</f>
        <v>0</v>
      </c>
      <c r="S99" s="141">
        <v>0</v>
      </c>
      <c r="T99" s="142">
        <f aca="true" t="shared" si="3" ref="T99:T107">S99*H99</f>
        <v>0</v>
      </c>
      <c r="AR99" s="143" t="s">
        <v>178</v>
      </c>
      <c r="AT99" s="143" t="s">
        <v>164</v>
      </c>
      <c r="AU99" s="143" t="s">
        <v>77</v>
      </c>
      <c r="AY99" s="17" t="s">
        <v>161</v>
      </c>
      <c r="BE99" s="144">
        <f aca="true" t="shared" si="4" ref="BE99:BE107">IF(N99="základní",J99,0)</f>
        <v>0</v>
      </c>
      <c r="BF99" s="144">
        <f aca="true" t="shared" si="5" ref="BF99:BF107">IF(N99="snížená",J99,0)</f>
        <v>0</v>
      </c>
      <c r="BG99" s="144">
        <f aca="true" t="shared" si="6" ref="BG99:BG107">IF(N99="zákl. přenesená",J99,0)</f>
        <v>0</v>
      </c>
      <c r="BH99" s="144">
        <f aca="true" t="shared" si="7" ref="BH99:BH107">IF(N99="sníž. přenesená",J99,0)</f>
        <v>0</v>
      </c>
      <c r="BI99" s="144">
        <f aca="true" t="shared" si="8" ref="BI99:BI107">IF(N99="nulová",J99,0)</f>
        <v>0</v>
      </c>
      <c r="BJ99" s="17" t="s">
        <v>15</v>
      </c>
      <c r="BK99" s="144">
        <f aca="true" t="shared" si="9" ref="BK99:BK107">ROUND(I99*H99,2)</f>
        <v>0</v>
      </c>
      <c r="BL99" s="17" t="s">
        <v>178</v>
      </c>
      <c r="BM99" s="143" t="s">
        <v>1596</v>
      </c>
    </row>
    <row r="100" spans="2:65" s="1" customFormat="1" ht="16.5" customHeight="1">
      <c r="B100" s="131"/>
      <c r="C100" s="132" t="s">
        <v>77</v>
      </c>
      <c r="D100" s="132" t="s">
        <v>164</v>
      </c>
      <c r="E100" s="133" t="s">
        <v>1597</v>
      </c>
      <c r="F100" s="134" t="s">
        <v>1598</v>
      </c>
      <c r="G100" s="135" t="s">
        <v>267</v>
      </c>
      <c r="H100" s="136">
        <v>1900</v>
      </c>
      <c r="I100" s="137"/>
      <c r="J100" s="138">
        <f t="shared" si="0"/>
        <v>0</v>
      </c>
      <c r="K100" s="134" t="s">
        <v>3</v>
      </c>
      <c r="L100" s="32"/>
      <c r="M100" s="139" t="s">
        <v>3</v>
      </c>
      <c r="N100" s="140" t="s">
        <v>40</v>
      </c>
      <c r="P100" s="141">
        <f t="shared" si="1"/>
        <v>0</v>
      </c>
      <c r="Q100" s="141">
        <v>0</v>
      </c>
      <c r="R100" s="141">
        <f t="shared" si="2"/>
        <v>0</v>
      </c>
      <c r="S100" s="141">
        <v>0</v>
      </c>
      <c r="T100" s="142">
        <f t="shared" si="3"/>
        <v>0</v>
      </c>
      <c r="AR100" s="143" t="s">
        <v>178</v>
      </c>
      <c r="AT100" s="143" t="s">
        <v>164</v>
      </c>
      <c r="AU100" s="143" t="s">
        <v>77</v>
      </c>
      <c r="AY100" s="17" t="s">
        <v>161</v>
      </c>
      <c r="BE100" s="144">
        <f t="shared" si="4"/>
        <v>0</v>
      </c>
      <c r="BF100" s="144">
        <f t="shared" si="5"/>
        <v>0</v>
      </c>
      <c r="BG100" s="144">
        <f t="shared" si="6"/>
        <v>0</v>
      </c>
      <c r="BH100" s="144">
        <f t="shared" si="7"/>
        <v>0</v>
      </c>
      <c r="BI100" s="144">
        <f t="shared" si="8"/>
        <v>0</v>
      </c>
      <c r="BJ100" s="17" t="s">
        <v>15</v>
      </c>
      <c r="BK100" s="144">
        <f t="shared" si="9"/>
        <v>0</v>
      </c>
      <c r="BL100" s="17" t="s">
        <v>178</v>
      </c>
      <c r="BM100" s="143" t="s">
        <v>1599</v>
      </c>
    </row>
    <row r="101" spans="2:65" s="1" customFormat="1" ht="21.75" customHeight="1">
      <c r="B101" s="131"/>
      <c r="C101" s="132" t="s">
        <v>83</v>
      </c>
      <c r="D101" s="132" t="s">
        <v>164</v>
      </c>
      <c r="E101" s="133" t="s">
        <v>1600</v>
      </c>
      <c r="F101" s="134" t="s">
        <v>1601</v>
      </c>
      <c r="G101" s="135" t="s">
        <v>267</v>
      </c>
      <c r="H101" s="136">
        <v>220</v>
      </c>
      <c r="I101" s="137"/>
      <c r="J101" s="138">
        <f t="shared" si="0"/>
        <v>0</v>
      </c>
      <c r="K101" s="134" t="s">
        <v>3</v>
      </c>
      <c r="L101" s="32"/>
      <c r="M101" s="139" t="s">
        <v>3</v>
      </c>
      <c r="N101" s="140" t="s">
        <v>40</v>
      </c>
      <c r="P101" s="141">
        <f t="shared" si="1"/>
        <v>0</v>
      </c>
      <c r="Q101" s="141">
        <v>0</v>
      </c>
      <c r="R101" s="141">
        <f t="shared" si="2"/>
        <v>0</v>
      </c>
      <c r="S101" s="141">
        <v>0</v>
      </c>
      <c r="T101" s="142">
        <f t="shared" si="3"/>
        <v>0</v>
      </c>
      <c r="AR101" s="143" t="s">
        <v>178</v>
      </c>
      <c r="AT101" s="143" t="s">
        <v>164</v>
      </c>
      <c r="AU101" s="143" t="s">
        <v>77</v>
      </c>
      <c r="AY101" s="17" t="s">
        <v>161</v>
      </c>
      <c r="BE101" s="144">
        <f t="shared" si="4"/>
        <v>0</v>
      </c>
      <c r="BF101" s="144">
        <f t="shared" si="5"/>
        <v>0</v>
      </c>
      <c r="BG101" s="144">
        <f t="shared" si="6"/>
        <v>0</v>
      </c>
      <c r="BH101" s="144">
        <f t="shared" si="7"/>
        <v>0</v>
      </c>
      <c r="BI101" s="144">
        <f t="shared" si="8"/>
        <v>0</v>
      </c>
      <c r="BJ101" s="17" t="s">
        <v>15</v>
      </c>
      <c r="BK101" s="144">
        <f t="shared" si="9"/>
        <v>0</v>
      </c>
      <c r="BL101" s="17" t="s">
        <v>178</v>
      </c>
      <c r="BM101" s="143" t="s">
        <v>1602</v>
      </c>
    </row>
    <row r="102" spans="2:65" s="1" customFormat="1" ht="16.5" customHeight="1">
      <c r="B102" s="131"/>
      <c r="C102" s="132" t="s">
        <v>89</v>
      </c>
      <c r="D102" s="132" t="s">
        <v>164</v>
      </c>
      <c r="E102" s="133" t="s">
        <v>1603</v>
      </c>
      <c r="F102" s="134" t="s">
        <v>1604</v>
      </c>
      <c r="G102" s="135" t="s">
        <v>267</v>
      </c>
      <c r="H102" s="136">
        <v>150</v>
      </c>
      <c r="I102" s="137"/>
      <c r="J102" s="138">
        <f t="shared" si="0"/>
        <v>0</v>
      </c>
      <c r="K102" s="134" t="s">
        <v>3</v>
      </c>
      <c r="L102" s="32"/>
      <c r="M102" s="139" t="s">
        <v>3</v>
      </c>
      <c r="N102" s="140" t="s">
        <v>40</v>
      </c>
      <c r="P102" s="141">
        <f t="shared" si="1"/>
        <v>0</v>
      </c>
      <c r="Q102" s="141">
        <v>0</v>
      </c>
      <c r="R102" s="141">
        <f t="shared" si="2"/>
        <v>0</v>
      </c>
      <c r="S102" s="141">
        <v>0</v>
      </c>
      <c r="T102" s="142">
        <f t="shared" si="3"/>
        <v>0</v>
      </c>
      <c r="AR102" s="143" t="s">
        <v>178</v>
      </c>
      <c r="AT102" s="143" t="s">
        <v>164</v>
      </c>
      <c r="AU102" s="143" t="s">
        <v>77</v>
      </c>
      <c r="AY102" s="17" t="s">
        <v>161</v>
      </c>
      <c r="BE102" s="144">
        <f t="shared" si="4"/>
        <v>0</v>
      </c>
      <c r="BF102" s="144">
        <f t="shared" si="5"/>
        <v>0</v>
      </c>
      <c r="BG102" s="144">
        <f t="shared" si="6"/>
        <v>0</v>
      </c>
      <c r="BH102" s="144">
        <f t="shared" si="7"/>
        <v>0</v>
      </c>
      <c r="BI102" s="144">
        <f t="shared" si="8"/>
        <v>0</v>
      </c>
      <c r="BJ102" s="17" t="s">
        <v>15</v>
      </c>
      <c r="BK102" s="144">
        <f t="shared" si="9"/>
        <v>0</v>
      </c>
      <c r="BL102" s="17" t="s">
        <v>178</v>
      </c>
      <c r="BM102" s="143" t="s">
        <v>1605</v>
      </c>
    </row>
    <row r="103" spans="2:65" s="1" customFormat="1" ht="24">
      <c r="B103" s="131"/>
      <c r="C103" s="132" t="s">
        <v>92</v>
      </c>
      <c r="D103" s="132" t="s">
        <v>164</v>
      </c>
      <c r="E103" s="133" t="s">
        <v>1673</v>
      </c>
      <c r="F103" s="134" t="s">
        <v>1971</v>
      </c>
      <c r="G103" s="135" t="s">
        <v>1281</v>
      </c>
      <c r="H103" s="136">
        <v>144</v>
      </c>
      <c r="I103" s="137"/>
      <c r="J103" s="138">
        <f t="shared" si="0"/>
        <v>0</v>
      </c>
      <c r="K103" s="134" t="s">
        <v>3</v>
      </c>
      <c r="L103" s="32"/>
      <c r="M103" s="139" t="s">
        <v>3</v>
      </c>
      <c r="N103" s="140" t="s">
        <v>40</v>
      </c>
      <c r="P103" s="141">
        <f t="shared" si="1"/>
        <v>0</v>
      </c>
      <c r="Q103" s="141">
        <v>0</v>
      </c>
      <c r="R103" s="141">
        <f t="shared" si="2"/>
        <v>0</v>
      </c>
      <c r="S103" s="141">
        <v>0</v>
      </c>
      <c r="T103" s="142">
        <f t="shared" si="3"/>
        <v>0</v>
      </c>
      <c r="AR103" s="143" t="s">
        <v>178</v>
      </c>
      <c r="AT103" s="143" t="s">
        <v>164</v>
      </c>
      <c r="AU103" s="143" t="s">
        <v>77</v>
      </c>
      <c r="AY103" s="17" t="s">
        <v>161</v>
      </c>
      <c r="BE103" s="144">
        <f t="shared" si="4"/>
        <v>0</v>
      </c>
      <c r="BF103" s="144">
        <f t="shared" si="5"/>
        <v>0</v>
      </c>
      <c r="BG103" s="144">
        <f t="shared" si="6"/>
        <v>0</v>
      </c>
      <c r="BH103" s="144">
        <f t="shared" si="7"/>
        <v>0</v>
      </c>
      <c r="BI103" s="144">
        <f t="shared" si="8"/>
        <v>0</v>
      </c>
      <c r="BJ103" s="17" t="s">
        <v>15</v>
      </c>
      <c r="BK103" s="144">
        <f t="shared" si="9"/>
        <v>0</v>
      </c>
      <c r="BL103" s="17" t="s">
        <v>178</v>
      </c>
      <c r="BM103" s="143" t="s">
        <v>1606</v>
      </c>
    </row>
    <row r="104" spans="2:65" s="1" customFormat="1" ht="16.5" customHeight="1">
      <c r="B104" s="131"/>
      <c r="C104" s="132" t="s">
        <v>95</v>
      </c>
      <c r="D104" s="132" t="s">
        <v>164</v>
      </c>
      <c r="E104" s="133" t="s">
        <v>1607</v>
      </c>
      <c r="F104" s="134" t="s">
        <v>1608</v>
      </c>
      <c r="G104" s="135" t="s">
        <v>1281</v>
      </c>
      <c r="H104" s="136">
        <v>250</v>
      </c>
      <c r="I104" s="137"/>
      <c r="J104" s="138">
        <f t="shared" si="0"/>
        <v>0</v>
      </c>
      <c r="K104" s="134" t="s">
        <v>3</v>
      </c>
      <c r="L104" s="32"/>
      <c r="M104" s="139" t="s">
        <v>3</v>
      </c>
      <c r="N104" s="140" t="s">
        <v>40</v>
      </c>
      <c r="P104" s="141">
        <f t="shared" si="1"/>
        <v>0</v>
      </c>
      <c r="Q104" s="141">
        <v>0</v>
      </c>
      <c r="R104" s="141">
        <f t="shared" si="2"/>
        <v>0</v>
      </c>
      <c r="S104" s="141">
        <v>0</v>
      </c>
      <c r="T104" s="142">
        <f t="shared" si="3"/>
        <v>0</v>
      </c>
      <c r="AR104" s="143" t="s">
        <v>178</v>
      </c>
      <c r="AT104" s="143" t="s">
        <v>164</v>
      </c>
      <c r="AU104" s="143" t="s">
        <v>77</v>
      </c>
      <c r="AY104" s="17" t="s">
        <v>161</v>
      </c>
      <c r="BE104" s="144">
        <f t="shared" si="4"/>
        <v>0</v>
      </c>
      <c r="BF104" s="144">
        <f t="shared" si="5"/>
        <v>0</v>
      </c>
      <c r="BG104" s="144">
        <f t="shared" si="6"/>
        <v>0</v>
      </c>
      <c r="BH104" s="144">
        <f t="shared" si="7"/>
        <v>0</v>
      </c>
      <c r="BI104" s="144">
        <f t="shared" si="8"/>
        <v>0</v>
      </c>
      <c r="BJ104" s="17" t="s">
        <v>15</v>
      </c>
      <c r="BK104" s="144">
        <f t="shared" si="9"/>
        <v>0</v>
      </c>
      <c r="BL104" s="17" t="s">
        <v>178</v>
      </c>
      <c r="BM104" s="143" t="s">
        <v>1609</v>
      </c>
    </row>
    <row r="105" spans="2:65" s="1" customFormat="1" ht="16.5" customHeight="1">
      <c r="B105" s="131"/>
      <c r="C105" s="132" t="s">
        <v>110</v>
      </c>
      <c r="D105" s="132" t="s">
        <v>164</v>
      </c>
      <c r="E105" s="133" t="s">
        <v>1610</v>
      </c>
      <c r="F105" s="134" t="s">
        <v>1611</v>
      </c>
      <c r="G105" s="135" t="s">
        <v>267</v>
      </c>
      <c r="H105" s="136">
        <v>200</v>
      </c>
      <c r="I105" s="137"/>
      <c r="J105" s="138">
        <f t="shared" si="0"/>
        <v>0</v>
      </c>
      <c r="K105" s="134" t="s">
        <v>3</v>
      </c>
      <c r="L105" s="32"/>
      <c r="M105" s="139" t="s">
        <v>3</v>
      </c>
      <c r="N105" s="140" t="s">
        <v>40</v>
      </c>
      <c r="P105" s="141">
        <f t="shared" si="1"/>
        <v>0</v>
      </c>
      <c r="Q105" s="141">
        <v>0</v>
      </c>
      <c r="R105" s="141">
        <f t="shared" si="2"/>
        <v>0</v>
      </c>
      <c r="S105" s="141">
        <v>0</v>
      </c>
      <c r="T105" s="142">
        <f t="shared" si="3"/>
        <v>0</v>
      </c>
      <c r="AR105" s="143" t="s">
        <v>178</v>
      </c>
      <c r="AT105" s="143" t="s">
        <v>164</v>
      </c>
      <c r="AU105" s="143" t="s">
        <v>77</v>
      </c>
      <c r="AY105" s="17" t="s">
        <v>161</v>
      </c>
      <c r="BE105" s="144">
        <f t="shared" si="4"/>
        <v>0</v>
      </c>
      <c r="BF105" s="144">
        <f t="shared" si="5"/>
        <v>0</v>
      </c>
      <c r="BG105" s="144">
        <f t="shared" si="6"/>
        <v>0</v>
      </c>
      <c r="BH105" s="144">
        <f t="shared" si="7"/>
        <v>0</v>
      </c>
      <c r="BI105" s="144">
        <f t="shared" si="8"/>
        <v>0</v>
      </c>
      <c r="BJ105" s="17" t="s">
        <v>15</v>
      </c>
      <c r="BK105" s="144">
        <f t="shared" si="9"/>
        <v>0</v>
      </c>
      <c r="BL105" s="17" t="s">
        <v>178</v>
      </c>
      <c r="BM105" s="143" t="s">
        <v>1612</v>
      </c>
    </row>
    <row r="106" spans="2:65" s="1" customFormat="1" ht="16.5" customHeight="1">
      <c r="B106" s="131"/>
      <c r="C106" s="132" t="s">
        <v>243</v>
      </c>
      <c r="D106" s="132" t="s">
        <v>164</v>
      </c>
      <c r="E106" s="133" t="s">
        <v>1613</v>
      </c>
      <c r="F106" s="134" t="s">
        <v>1614</v>
      </c>
      <c r="G106" s="135" t="s">
        <v>267</v>
      </c>
      <c r="H106" s="136">
        <v>200</v>
      </c>
      <c r="I106" s="137"/>
      <c r="J106" s="138">
        <f t="shared" si="0"/>
        <v>0</v>
      </c>
      <c r="K106" s="134" t="s">
        <v>3</v>
      </c>
      <c r="L106" s="32"/>
      <c r="M106" s="139" t="s">
        <v>3</v>
      </c>
      <c r="N106" s="140" t="s">
        <v>40</v>
      </c>
      <c r="P106" s="141">
        <f t="shared" si="1"/>
        <v>0</v>
      </c>
      <c r="Q106" s="141">
        <v>0</v>
      </c>
      <c r="R106" s="141">
        <f t="shared" si="2"/>
        <v>0</v>
      </c>
      <c r="S106" s="141">
        <v>0</v>
      </c>
      <c r="T106" s="142">
        <f t="shared" si="3"/>
        <v>0</v>
      </c>
      <c r="AR106" s="143" t="s">
        <v>178</v>
      </c>
      <c r="AT106" s="143" t="s">
        <v>164</v>
      </c>
      <c r="AU106" s="143" t="s">
        <v>77</v>
      </c>
      <c r="AY106" s="17" t="s">
        <v>161</v>
      </c>
      <c r="BE106" s="144">
        <f t="shared" si="4"/>
        <v>0</v>
      </c>
      <c r="BF106" s="144">
        <f t="shared" si="5"/>
        <v>0</v>
      </c>
      <c r="BG106" s="144">
        <f t="shared" si="6"/>
        <v>0</v>
      </c>
      <c r="BH106" s="144">
        <f t="shared" si="7"/>
        <v>0</v>
      </c>
      <c r="BI106" s="144">
        <f t="shared" si="8"/>
        <v>0</v>
      </c>
      <c r="BJ106" s="17" t="s">
        <v>15</v>
      </c>
      <c r="BK106" s="144">
        <f t="shared" si="9"/>
        <v>0</v>
      </c>
      <c r="BL106" s="17" t="s">
        <v>178</v>
      </c>
      <c r="BM106" s="143" t="s">
        <v>1615</v>
      </c>
    </row>
    <row r="107" spans="2:65" s="1" customFormat="1" ht="16.5" customHeight="1">
      <c r="B107" s="131"/>
      <c r="C107" s="132" t="s">
        <v>162</v>
      </c>
      <c r="D107" s="132" t="s">
        <v>164</v>
      </c>
      <c r="E107" s="133" t="s">
        <v>1616</v>
      </c>
      <c r="F107" s="134" t="s">
        <v>1617</v>
      </c>
      <c r="G107" s="135" t="s">
        <v>267</v>
      </c>
      <c r="H107" s="136">
        <v>1900</v>
      </c>
      <c r="I107" s="137"/>
      <c r="J107" s="138">
        <f t="shared" si="0"/>
        <v>0</v>
      </c>
      <c r="K107" s="134" t="s">
        <v>3</v>
      </c>
      <c r="L107" s="32"/>
      <c r="M107" s="139" t="s">
        <v>3</v>
      </c>
      <c r="N107" s="140" t="s">
        <v>40</v>
      </c>
      <c r="P107" s="141">
        <f t="shared" si="1"/>
        <v>0</v>
      </c>
      <c r="Q107" s="141">
        <v>0</v>
      </c>
      <c r="R107" s="141">
        <f t="shared" si="2"/>
        <v>0</v>
      </c>
      <c r="S107" s="141">
        <v>0</v>
      </c>
      <c r="T107" s="142">
        <f t="shared" si="3"/>
        <v>0</v>
      </c>
      <c r="AR107" s="143" t="s">
        <v>178</v>
      </c>
      <c r="AT107" s="143" t="s">
        <v>164</v>
      </c>
      <c r="AU107" s="143" t="s">
        <v>77</v>
      </c>
      <c r="AY107" s="17" t="s">
        <v>161</v>
      </c>
      <c r="BE107" s="144">
        <f t="shared" si="4"/>
        <v>0</v>
      </c>
      <c r="BF107" s="144">
        <f t="shared" si="5"/>
        <v>0</v>
      </c>
      <c r="BG107" s="144">
        <f t="shared" si="6"/>
        <v>0</v>
      </c>
      <c r="BH107" s="144">
        <f t="shared" si="7"/>
        <v>0</v>
      </c>
      <c r="BI107" s="144">
        <f t="shared" si="8"/>
        <v>0</v>
      </c>
      <c r="BJ107" s="17" t="s">
        <v>15</v>
      </c>
      <c r="BK107" s="144">
        <f t="shared" si="9"/>
        <v>0</v>
      </c>
      <c r="BL107" s="17" t="s">
        <v>178</v>
      </c>
      <c r="BM107" s="143" t="s">
        <v>1618</v>
      </c>
    </row>
    <row r="108" spans="2:63" s="11" customFormat="1" ht="22.9" customHeight="1">
      <c r="B108" s="119"/>
      <c r="D108" s="120" t="s">
        <v>68</v>
      </c>
      <c r="E108" s="129" t="s">
        <v>1290</v>
      </c>
      <c r="F108" s="129" t="s">
        <v>1619</v>
      </c>
      <c r="I108" s="122"/>
      <c r="J108" s="130">
        <f>BK108</f>
        <v>0</v>
      </c>
      <c r="L108" s="119"/>
      <c r="M108" s="124"/>
      <c r="P108" s="125">
        <f>SUM(P109:P114)</f>
        <v>0</v>
      </c>
      <c r="R108" s="125">
        <f>SUM(R109:R114)</f>
        <v>0</v>
      </c>
      <c r="T108" s="126">
        <f>SUM(T109:T114)</f>
        <v>0</v>
      </c>
      <c r="AR108" s="120" t="s">
        <v>77</v>
      </c>
      <c r="AT108" s="127" t="s">
        <v>68</v>
      </c>
      <c r="AU108" s="127" t="s">
        <v>15</v>
      </c>
      <c r="AY108" s="120" t="s">
        <v>161</v>
      </c>
      <c r="BK108" s="128">
        <f>SUM(BK109:BK114)</f>
        <v>0</v>
      </c>
    </row>
    <row r="109" spans="2:65" s="1" customFormat="1" ht="33" customHeight="1">
      <c r="B109" s="131"/>
      <c r="C109" s="132" t="s">
        <v>257</v>
      </c>
      <c r="D109" s="132" t="s">
        <v>164</v>
      </c>
      <c r="E109" s="133" t="s">
        <v>1620</v>
      </c>
      <c r="F109" s="134" t="s">
        <v>1621</v>
      </c>
      <c r="G109" s="135" t="s">
        <v>1281</v>
      </c>
      <c r="H109" s="136">
        <v>2750</v>
      </c>
      <c r="I109" s="137"/>
      <c r="J109" s="138">
        <f aca="true" t="shared" si="10" ref="J109:J114">ROUND(I109*H109,2)</f>
        <v>0</v>
      </c>
      <c r="K109" s="134" t="s">
        <v>3</v>
      </c>
      <c r="L109" s="32"/>
      <c r="M109" s="139" t="s">
        <v>3</v>
      </c>
      <c r="N109" s="140" t="s">
        <v>40</v>
      </c>
      <c r="P109" s="141">
        <f aca="true" t="shared" si="11" ref="P109:P114">O109*H109</f>
        <v>0</v>
      </c>
      <c r="Q109" s="141">
        <v>0</v>
      </c>
      <c r="R109" s="141">
        <f aca="true" t="shared" si="12" ref="R109:R114">Q109*H109</f>
        <v>0</v>
      </c>
      <c r="S109" s="141">
        <v>0</v>
      </c>
      <c r="T109" s="142">
        <f aca="true" t="shared" si="13" ref="T109:T114">S109*H109</f>
        <v>0</v>
      </c>
      <c r="AR109" s="143" t="s">
        <v>178</v>
      </c>
      <c r="AT109" s="143" t="s">
        <v>164</v>
      </c>
      <c r="AU109" s="143" t="s">
        <v>77</v>
      </c>
      <c r="AY109" s="17" t="s">
        <v>161</v>
      </c>
      <c r="BE109" s="144">
        <f aca="true" t="shared" si="14" ref="BE109:BE114">IF(N109="základní",J109,0)</f>
        <v>0</v>
      </c>
      <c r="BF109" s="144">
        <f aca="true" t="shared" si="15" ref="BF109:BF114">IF(N109="snížená",J109,0)</f>
        <v>0</v>
      </c>
      <c r="BG109" s="144">
        <f aca="true" t="shared" si="16" ref="BG109:BG114">IF(N109="zákl. přenesená",J109,0)</f>
        <v>0</v>
      </c>
      <c r="BH109" s="144">
        <f aca="true" t="shared" si="17" ref="BH109:BH114">IF(N109="sníž. přenesená",J109,0)</f>
        <v>0</v>
      </c>
      <c r="BI109" s="144">
        <f aca="true" t="shared" si="18" ref="BI109:BI114">IF(N109="nulová",J109,0)</f>
        <v>0</v>
      </c>
      <c r="BJ109" s="17" t="s">
        <v>15</v>
      </c>
      <c r="BK109" s="144">
        <f aca="true" t="shared" si="19" ref="BK109:BK114">ROUND(I109*H109,2)</f>
        <v>0</v>
      </c>
      <c r="BL109" s="17" t="s">
        <v>178</v>
      </c>
      <c r="BM109" s="143" t="s">
        <v>1622</v>
      </c>
    </row>
    <row r="110" spans="2:65" s="1" customFormat="1" ht="21.75" customHeight="1">
      <c r="B110" s="131"/>
      <c r="C110" s="132" t="s">
        <v>73</v>
      </c>
      <c r="D110" s="132" t="s">
        <v>164</v>
      </c>
      <c r="E110" s="133" t="s">
        <v>1623</v>
      </c>
      <c r="F110" s="134" t="s">
        <v>1624</v>
      </c>
      <c r="G110" s="135" t="s">
        <v>1281</v>
      </c>
      <c r="H110" s="136">
        <v>10</v>
      </c>
      <c r="I110" s="137"/>
      <c r="J110" s="138">
        <f t="shared" si="10"/>
        <v>0</v>
      </c>
      <c r="K110" s="134" t="s">
        <v>3</v>
      </c>
      <c r="L110" s="32"/>
      <c r="M110" s="139" t="s">
        <v>3</v>
      </c>
      <c r="N110" s="140" t="s">
        <v>40</v>
      </c>
      <c r="P110" s="141">
        <f t="shared" si="11"/>
        <v>0</v>
      </c>
      <c r="Q110" s="141">
        <v>0</v>
      </c>
      <c r="R110" s="141">
        <f t="shared" si="12"/>
        <v>0</v>
      </c>
      <c r="S110" s="141">
        <v>0</v>
      </c>
      <c r="T110" s="142">
        <f t="shared" si="13"/>
        <v>0</v>
      </c>
      <c r="AR110" s="143" t="s">
        <v>178</v>
      </c>
      <c r="AT110" s="143" t="s">
        <v>164</v>
      </c>
      <c r="AU110" s="143" t="s">
        <v>77</v>
      </c>
      <c r="AY110" s="17" t="s">
        <v>161</v>
      </c>
      <c r="BE110" s="144">
        <f t="shared" si="14"/>
        <v>0</v>
      </c>
      <c r="BF110" s="144">
        <f t="shared" si="15"/>
        <v>0</v>
      </c>
      <c r="BG110" s="144">
        <f t="shared" si="16"/>
        <v>0</v>
      </c>
      <c r="BH110" s="144">
        <f t="shared" si="17"/>
        <v>0</v>
      </c>
      <c r="BI110" s="144">
        <f t="shared" si="18"/>
        <v>0</v>
      </c>
      <c r="BJ110" s="17" t="s">
        <v>15</v>
      </c>
      <c r="BK110" s="144">
        <f t="shared" si="19"/>
        <v>0</v>
      </c>
      <c r="BL110" s="17" t="s">
        <v>178</v>
      </c>
      <c r="BM110" s="143" t="s">
        <v>1625</v>
      </c>
    </row>
    <row r="111" spans="2:65" s="1" customFormat="1" ht="16.5" customHeight="1">
      <c r="B111" s="131"/>
      <c r="C111" s="132" t="s">
        <v>117</v>
      </c>
      <c r="D111" s="132" t="s">
        <v>164</v>
      </c>
      <c r="E111" s="133" t="s">
        <v>1626</v>
      </c>
      <c r="F111" s="134" t="s">
        <v>1627</v>
      </c>
      <c r="G111" s="135" t="s">
        <v>1281</v>
      </c>
      <c r="H111" s="136">
        <v>6</v>
      </c>
      <c r="I111" s="137"/>
      <c r="J111" s="138">
        <f t="shared" si="10"/>
        <v>0</v>
      </c>
      <c r="K111" s="134" t="s">
        <v>3</v>
      </c>
      <c r="L111" s="32"/>
      <c r="M111" s="139" t="s">
        <v>3</v>
      </c>
      <c r="N111" s="140" t="s">
        <v>40</v>
      </c>
      <c r="P111" s="141">
        <f t="shared" si="11"/>
        <v>0</v>
      </c>
      <c r="Q111" s="141">
        <v>0</v>
      </c>
      <c r="R111" s="141">
        <f t="shared" si="12"/>
        <v>0</v>
      </c>
      <c r="S111" s="141">
        <v>0</v>
      </c>
      <c r="T111" s="142">
        <f t="shared" si="13"/>
        <v>0</v>
      </c>
      <c r="AR111" s="143" t="s">
        <v>178</v>
      </c>
      <c r="AT111" s="143" t="s">
        <v>164</v>
      </c>
      <c r="AU111" s="143" t="s">
        <v>77</v>
      </c>
      <c r="AY111" s="17" t="s">
        <v>161</v>
      </c>
      <c r="BE111" s="144">
        <f t="shared" si="14"/>
        <v>0</v>
      </c>
      <c r="BF111" s="144">
        <f t="shared" si="15"/>
        <v>0</v>
      </c>
      <c r="BG111" s="144">
        <f t="shared" si="16"/>
        <v>0</v>
      </c>
      <c r="BH111" s="144">
        <f t="shared" si="17"/>
        <v>0</v>
      </c>
      <c r="BI111" s="144">
        <f t="shared" si="18"/>
        <v>0</v>
      </c>
      <c r="BJ111" s="17" t="s">
        <v>15</v>
      </c>
      <c r="BK111" s="144">
        <f t="shared" si="19"/>
        <v>0</v>
      </c>
      <c r="BL111" s="17" t="s">
        <v>178</v>
      </c>
      <c r="BM111" s="143" t="s">
        <v>1628</v>
      </c>
    </row>
    <row r="112" spans="2:65" s="1" customFormat="1" ht="16.5" customHeight="1">
      <c r="B112" s="131"/>
      <c r="C112" s="132" t="s">
        <v>318</v>
      </c>
      <c r="D112" s="132" t="s">
        <v>164</v>
      </c>
      <c r="E112" s="133" t="s">
        <v>1629</v>
      </c>
      <c r="F112" s="134" t="s">
        <v>1630</v>
      </c>
      <c r="G112" s="135" t="s">
        <v>1281</v>
      </c>
      <c r="H112" s="136">
        <v>249</v>
      </c>
      <c r="I112" s="137"/>
      <c r="J112" s="138">
        <f t="shared" si="10"/>
        <v>0</v>
      </c>
      <c r="K112" s="134" t="s">
        <v>3</v>
      </c>
      <c r="L112" s="32"/>
      <c r="M112" s="139" t="s">
        <v>3</v>
      </c>
      <c r="N112" s="140" t="s">
        <v>40</v>
      </c>
      <c r="P112" s="141">
        <f t="shared" si="11"/>
        <v>0</v>
      </c>
      <c r="Q112" s="141">
        <v>0</v>
      </c>
      <c r="R112" s="141">
        <f t="shared" si="12"/>
        <v>0</v>
      </c>
      <c r="S112" s="141">
        <v>0</v>
      </c>
      <c r="T112" s="142">
        <f t="shared" si="13"/>
        <v>0</v>
      </c>
      <c r="AR112" s="143" t="s">
        <v>178</v>
      </c>
      <c r="AT112" s="143" t="s">
        <v>164</v>
      </c>
      <c r="AU112" s="143" t="s">
        <v>77</v>
      </c>
      <c r="AY112" s="17" t="s">
        <v>161</v>
      </c>
      <c r="BE112" s="144">
        <f t="shared" si="14"/>
        <v>0</v>
      </c>
      <c r="BF112" s="144">
        <f t="shared" si="15"/>
        <v>0</v>
      </c>
      <c r="BG112" s="144">
        <f t="shared" si="16"/>
        <v>0</v>
      </c>
      <c r="BH112" s="144">
        <f t="shared" si="17"/>
        <v>0</v>
      </c>
      <c r="BI112" s="144">
        <f t="shared" si="18"/>
        <v>0</v>
      </c>
      <c r="BJ112" s="17" t="s">
        <v>15</v>
      </c>
      <c r="BK112" s="144">
        <f t="shared" si="19"/>
        <v>0</v>
      </c>
      <c r="BL112" s="17" t="s">
        <v>178</v>
      </c>
      <c r="BM112" s="143" t="s">
        <v>1631</v>
      </c>
    </row>
    <row r="113" spans="2:65" s="1" customFormat="1" ht="16.5" customHeight="1">
      <c r="B113" s="131"/>
      <c r="C113" s="132" t="s">
        <v>326</v>
      </c>
      <c r="D113" s="132" t="s">
        <v>164</v>
      </c>
      <c r="E113" s="133" t="s">
        <v>1632</v>
      </c>
      <c r="F113" s="134" t="s">
        <v>1633</v>
      </c>
      <c r="G113" s="135" t="s">
        <v>267</v>
      </c>
      <c r="H113" s="136">
        <v>2640</v>
      </c>
      <c r="I113" s="137"/>
      <c r="J113" s="138">
        <f t="shared" si="10"/>
        <v>0</v>
      </c>
      <c r="K113" s="134" t="s">
        <v>3</v>
      </c>
      <c r="L113" s="32"/>
      <c r="M113" s="139" t="s">
        <v>3</v>
      </c>
      <c r="N113" s="140" t="s">
        <v>40</v>
      </c>
      <c r="P113" s="141">
        <f t="shared" si="11"/>
        <v>0</v>
      </c>
      <c r="Q113" s="141">
        <v>0</v>
      </c>
      <c r="R113" s="141">
        <f t="shared" si="12"/>
        <v>0</v>
      </c>
      <c r="S113" s="141">
        <v>0</v>
      </c>
      <c r="T113" s="142">
        <f t="shared" si="13"/>
        <v>0</v>
      </c>
      <c r="AR113" s="143" t="s">
        <v>178</v>
      </c>
      <c r="AT113" s="143" t="s">
        <v>164</v>
      </c>
      <c r="AU113" s="143" t="s">
        <v>77</v>
      </c>
      <c r="AY113" s="17" t="s">
        <v>161</v>
      </c>
      <c r="BE113" s="144">
        <f t="shared" si="14"/>
        <v>0</v>
      </c>
      <c r="BF113" s="144">
        <f t="shared" si="15"/>
        <v>0</v>
      </c>
      <c r="BG113" s="144">
        <f t="shared" si="16"/>
        <v>0</v>
      </c>
      <c r="BH113" s="144">
        <f t="shared" si="17"/>
        <v>0</v>
      </c>
      <c r="BI113" s="144">
        <f t="shared" si="18"/>
        <v>0</v>
      </c>
      <c r="BJ113" s="17" t="s">
        <v>15</v>
      </c>
      <c r="BK113" s="144">
        <f t="shared" si="19"/>
        <v>0</v>
      </c>
      <c r="BL113" s="17" t="s">
        <v>178</v>
      </c>
      <c r="BM113" s="143" t="s">
        <v>1634</v>
      </c>
    </row>
    <row r="114" spans="2:65" s="1" customFormat="1" ht="16.5" customHeight="1">
      <c r="B114" s="131"/>
      <c r="C114" s="132" t="s">
        <v>9</v>
      </c>
      <c r="D114" s="132" t="s">
        <v>164</v>
      </c>
      <c r="E114" s="133" t="s">
        <v>1286</v>
      </c>
      <c r="F114" s="134" t="s">
        <v>1287</v>
      </c>
      <c r="G114" s="135" t="s">
        <v>1288</v>
      </c>
      <c r="H114" s="136">
        <v>1</v>
      </c>
      <c r="I114" s="137"/>
      <c r="J114" s="138">
        <f t="shared" si="10"/>
        <v>0</v>
      </c>
      <c r="K114" s="134" t="s">
        <v>3</v>
      </c>
      <c r="L114" s="32"/>
      <c r="M114" s="139" t="s">
        <v>3</v>
      </c>
      <c r="N114" s="140" t="s">
        <v>40</v>
      </c>
      <c r="P114" s="141">
        <f t="shared" si="11"/>
        <v>0</v>
      </c>
      <c r="Q114" s="141">
        <v>0</v>
      </c>
      <c r="R114" s="141">
        <f t="shared" si="12"/>
        <v>0</v>
      </c>
      <c r="S114" s="141">
        <v>0</v>
      </c>
      <c r="T114" s="142">
        <f t="shared" si="13"/>
        <v>0</v>
      </c>
      <c r="AR114" s="143" t="s">
        <v>178</v>
      </c>
      <c r="AT114" s="143" t="s">
        <v>164</v>
      </c>
      <c r="AU114" s="143" t="s">
        <v>77</v>
      </c>
      <c r="AY114" s="17" t="s">
        <v>161</v>
      </c>
      <c r="BE114" s="144">
        <f t="shared" si="14"/>
        <v>0</v>
      </c>
      <c r="BF114" s="144">
        <f t="shared" si="15"/>
        <v>0</v>
      </c>
      <c r="BG114" s="144">
        <f t="shared" si="16"/>
        <v>0</v>
      </c>
      <c r="BH114" s="144">
        <f t="shared" si="17"/>
        <v>0</v>
      </c>
      <c r="BI114" s="144">
        <f t="shared" si="18"/>
        <v>0</v>
      </c>
      <c r="BJ114" s="17" t="s">
        <v>15</v>
      </c>
      <c r="BK114" s="144">
        <f t="shared" si="19"/>
        <v>0</v>
      </c>
      <c r="BL114" s="17" t="s">
        <v>178</v>
      </c>
      <c r="BM114" s="143" t="s">
        <v>1635</v>
      </c>
    </row>
    <row r="115" spans="2:63" s="11" customFormat="1" ht="22.9" customHeight="1">
      <c r="B115" s="119"/>
      <c r="D115" s="120" t="s">
        <v>68</v>
      </c>
      <c r="E115" s="129" t="s">
        <v>1319</v>
      </c>
      <c r="F115" s="129" t="s">
        <v>1636</v>
      </c>
      <c r="I115" s="122"/>
      <c r="J115" s="130">
        <f>BK115</f>
        <v>0</v>
      </c>
      <c r="L115" s="119"/>
      <c r="M115" s="124"/>
      <c r="P115" s="125">
        <f>SUM(P116:P126)</f>
        <v>0</v>
      </c>
      <c r="R115" s="125">
        <f>SUM(R116:R126)</f>
        <v>0</v>
      </c>
      <c r="T115" s="126">
        <f>SUM(T116:T126)</f>
        <v>0</v>
      </c>
      <c r="AR115" s="120" t="s">
        <v>77</v>
      </c>
      <c r="AT115" s="127" t="s">
        <v>68</v>
      </c>
      <c r="AU115" s="127" t="s">
        <v>15</v>
      </c>
      <c r="AY115" s="120" t="s">
        <v>161</v>
      </c>
      <c r="BK115" s="128">
        <f>SUM(BK116:BK126)</f>
        <v>0</v>
      </c>
    </row>
    <row r="116" spans="2:65" s="1" customFormat="1" ht="16.5" customHeight="1">
      <c r="B116" s="131"/>
      <c r="C116" s="132" t="s">
        <v>178</v>
      </c>
      <c r="D116" s="132" t="s">
        <v>164</v>
      </c>
      <c r="E116" s="133" t="s">
        <v>1637</v>
      </c>
      <c r="F116" s="134" t="s">
        <v>1614</v>
      </c>
      <c r="G116" s="135" t="s">
        <v>267</v>
      </c>
      <c r="H116" s="136">
        <v>200</v>
      </c>
      <c r="I116" s="137"/>
      <c r="J116" s="138">
        <f aca="true" t="shared" si="20" ref="J116:J126">ROUND(I116*H116,2)</f>
        <v>0</v>
      </c>
      <c r="K116" s="134" t="s">
        <v>3</v>
      </c>
      <c r="L116" s="32"/>
      <c r="M116" s="139" t="s">
        <v>3</v>
      </c>
      <c r="N116" s="140" t="s">
        <v>40</v>
      </c>
      <c r="P116" s="141">
        <f aca="true" t="shared" si="21" ref="P116:P126">O116*H116</f>
        <v>0</v>
      </c>
      <c r="Q116" s="141">
        <v>0</v>
      </c>
      <c r="R116" s="141">
        <f aca="true" t="shared" si="22" ref="R116:R126">Q116*H116</f>
        <v>0</v>
      </c>
      <c r="S116" s="141">
        <v>0</v>
      </c>
      <c r="T116" s="142">
        <f aca="true" t="shared" si="23" ref="T116:T126">S116*H116</f>
        <v>0</v>
      </c>
      <c r="AR116" s="143" t="s">
        <v>178</v>
      </c>
      <c r="AT116" s="143" t="s">
        <v>164</v>
      </c>
      <c r="AU116" s="143" t="s">
        <v>77</v>
      </c>
      <c r="AY116" s="17" t="s">
        <v>161</v>
      </c>
      <c r="BE116" s="144">
        <f aca="true" t="shared" si="24" ref="BE116:BE126">IF(N116="základní",J116,0)</f>
        <v>0</v>
      </c>
      <c r="BF116" s="144">
        <f aca="true" t="shared" si="25" ref="BF116:BF126">IF(N116="snížená",J116,0)</f>
        <v>0</v>
      </c>
      <c r="BG116" s="144">
        <f aca="true" t="shared" si="26" ref="BG116:BG126">IF(N116="zákl. přenesená",J116,0)</f>
        <v>0</v>
      </c>
      <c r="BH116" s="144">
        <f aca="true" t="shared" si="27" ref="BH116:BH126">IF(N116="sníž. přenesená",J116,0)</f>
        <v>0</v>
      </c>
      <c r="BI116" s="144">
        <f aca="true" t="shared" si="28" ref="BI116:BI126">IF(N116="nulová",J116,0)</f>
        <v>0</v>
      </c>
      <c r="BJ116" s="17" t="s">
        <v>15</v>
      </c>
      <c r="BK116" s="144">
        <f aca="true" t="shared" si="29" ref="BK116:BK126">ROUND(I116*H116,2)</f>
        <v>0</v>
      </c>
      <c r="BL116" s="17" t="s">
        <v>178</v>
      </c>
      <c r="BM116" s="143" t="s">
        <v>1638</v>
      </c>
    </row>
    <row r="117" spans="2:65" s="1" customFormat="1" ht="16.5" customHeight="1">
      <c r="B117" s="131"/>
      <c r="C117" s="132" t="s">
        <v>339</v>
      </c>
      <c r="D117" s="132" t="s">
        <v>164</v>
      </c>
      <c r="E117" s="133" t="s">
        <v>1639</v>
      </c>
      <c r="F117" s="134" t="s">
        <v>1617</v>
      </c>
      <c r="G117" s="135" t="s">
        <v>267</v>
      </c>
      <c r="H117" s="136">
        <v>1900</v>
      </c>
      <c r="I117" s="137"/>
      <c r="J117" s="138">
        <f t="shared" si="20"/>
        <v>0</v>
      </c>
      <c r="K117" s="134" t="s">
        <v>3</v>
      </c>
      <c r="L117" s="32"/>
      <c r="M117" s="139" t="s">
        <v>3</v>
      </c>
      <c r="N117" s="140" t="s">
        <v>40</v>
      </c>
      <c r="P117" s="141">
        <f t="shared" si="21"/>
        <v>0</v>
      </c>
      <c r="Q117" s="141">
        <v>0</v>
      </c>
      <c r="R117" s="141">
        <f t="shared" si="22"/>
        <v>0</v>
      </c>
      <c r="S117" s="141">
        <v>0</v>
      </c>
      <c r="T117" s="142">
        <f t="shared" si="23"/>
        <v>0</v>
      </c>
      <c r="AR117" s="143" t="s">
        <v>178</v>
      </c>
      <c r="AT117" s="143" t="s">
        <v>164</v>
      </c>
      <c r="AU117" s="143" t="s">
        <v>77</v>
      </c>
      <c r="AY117" s="17" t="s">
        <v>161</v>
      </c>
      <c r="BE117" s="144">
        <f t="shared" si="24"/>
        <v>0</v>
      </c>
      <c r="BF117" s="144">
        <f t="shared" si="25"/>
        <v>0</v>
      </c>
      <c r="BG117" s="144">
        <f t="shared" si="26"/>
        <v>0</v>
      </c>
      <c r="BH117" s="144">
        <f t="shared" si="27"/>
        <v>0</v>
      </c>
      <c r="BI117" s="144">
        <f t="shared" si="28"/>
        <v>0</v>
      </c>
      <c r="BJ117" s="17" t="s">
        <v>15</v>
      </c>
      <c r="BK117" s="144">
        <f t="shared" si="29"/>
        <v>0</v>
      </c>
      <c r="BL117" s="17" t="s">
        <v>178</v>
      </c>
      <c r="BM117" s="143" t="s">
        <v>1640</v>
      </c>
    </row>
    <row r="118" spans="2:65" s="1" customFormat="1" ht="16.5" customHeight="1">
      <c r="B118" s="131"/>
      <c r="C118" s="132" t="s">
        <v>344</v>
      </c>
      <c r="D118" s="132" t="s">
        <v>164</v>
      </c>
      <c r="E118" s="133" t="s">
        <v>1641</v>
      </c>
      <c r="F118" s="134" t="s">
        <v>1598</v>
      </c>
      <c r="G118" s="135" t="s">
        <v>267</v>
      </c>
      <c r="H118" s="136">
        <v>1900</v>
      </c>
      <c r="I118" s="137"/>
      <c r="J118" s="138">
        <f t="shared" si="20"/>
        <v>0</v>
      </c>
      <c r="K118" s="134" t="s">
        <v>3</v>
      </c>
      <c r="L118" s="32"/>
      <c r="M118" s="139" t="s">
        <v>3</v>
      </c>
      <c r="N118" s="140" t="s">
        <v>40</v>
      </c>
      <c r="P118" s="141">
        <f t="shared" si="21"/>
        <v>0</v>
      </c>
      <c r="Q118" s="141">
        <v>0</v>
      </c>
      <c r="R118" s="141">
        <f t="shared" si="22"/>
        <v>0</v>
      </c>
      <c r="S118" s="141">
        <v>0</v>
      </c>
      <c r="T118" s="142">
        <f t="shared" si="23"/>
        <v>0</v>
      </c>
      <c r="AR118" s="143" t="s">
        <v>178</v>
      </c>
      <c r="AT118" s="143" t="s">
        <v>164</v>
      </c>
      <c r="AU118" s="143" t="s">
        <v>77</v>
      </c>
      <c r="AY118" s="17" t="s">
        <v>161</v>
      </c>
      <c r="BE118" s="144">
        <f t="shared" si="24"/>
        <v>0</v>
      </c>
      <c r="BF118" s="144">
        <f t="shared" si="25"/>
        <v>0</v>
      </c>
      <c r="BG118" s="144">
        <f t="shared" si="26"/>
        <v>0</v>
      </c>
      <c r="BH118" s="144">
        <f t="shared" si="27"/>
        <v>0</v>
      </c>
      <c r="BI118" s="144">
        <f t="shared" si="28"/>
        <v>0</v>
      </c>
      <c r="BJ118" s="17" t="s">
        <v>15</v>
      </c>
      <c r="BK118" s="144">
        <f t="shared" si="29"/>
        <v>0</v>
      </c>
      <c r="BL118" s="17" t="s">
        <v>178</v>
      </c>
      <c r="BM118" s="143" t="s">
        <v>1642</v>
      </c>
    </row>
    <row r="119" spans="2:65" s="1" customFormat="1" ht="16.5" customHeight="1">
      <c r="B119" s="131"/>
      <c r="C119" s="132" t="s">
        <v>349</v>
      </c>
      <c r="D119" s="132" t="s">
        <v>164</v>
      </c>
      <c r="E119" s="133" t="s">
        <v>1643</v>
      </c>
      <c r="F119" s="134" t="s">
        <v>1644</v>
      </c>
      <c r="G119" s="135" t="s">
        <v>1281</v>
      </c>
      <c r="H119" s="136">
        <v>2750</v>
      </c>
      <c r="I119" s="137"/>
      <c r="J119" s="138">
        <f t="shared" si="20"/>
        <v>0</v>
      </c>
      <c r="K119" s="134" t="s">
        <v>3</v>
      </c>
      <c r="L119" s="32"/>
      <c r="M119" s="139" t="s">
        <v>3</v>
      </c>
      <c r="N119" s="140" t="s">
        <v>40</v>
      </c>
      <c r="P119" s="141">
        <f t="shared" si="21"/>
        <v>0</v>
      </c>
      <c r="Q119" s="141">
        <v>0</v>
      </c>
      <c r="R119" s="141">
        <f t="shared" si="22"/>
        <v>0</v>
      </c>
      <c r="S119" s="141">
        <v>0</v>
      </c>
      <c r="T119" s="142">
        <f t="shared" si="23"/>
        <v>0</v>
      </c>
      <c r="AR119" s="143" t="s">
        <v>178</v>
      </c>
      <c r="AT119" s="143" t="s">
        <v>164</v>
      </c>
      <c r="AU119" s="143" t="s">
        <v>77</v>
      </c>
      <c r="AY119" s="17" t="s">
        <v>161</v>
      </c>
      <c r="BE119" s="144">
        <f t="shared" si="24"/>
        <v>0</v>
      </c>
      <c r="BF119" s="144">
        <f t="shared" si="25"/>
        <v>0</v>
      </c>
      <c r="BG119" s="144">
        <f t="shared" si="26"/>
        <v>0</v>
      </c>
      <c r="BH119" s="144">
        <f t="shared" si="27"/>
        <v>0</v>
      </c>
      <c r="BI119" s="144">
        <f t="shared" si="28"/>
        <v>0</v>
      </c>
      <c r="BJ119" s="17" t="s">
        <v>15</v>
      </c>
      <c r="BK119" s="144">
        <f t="shared" si="29"/>
        <v>0</v>
      </c>
      <c r="BL119" s="17" t="s">
        <v>178</v>
      </c>
      <c r="BM119" s="143" t="s">
        <v>1645</v>
      </c>
    </row>
    <row r="120" spans="2:65" s="1" customFormat="1" ht="16.5" customHeight="1">
      <c r="B120" s="131"/>
      <c r="C120" s="132" t="s">
        <v>354</v>
      </c>
      <c r="D120" s="132" t="s">
        <v>164</v>
      </c>
      <c r="E120" s="133" t="s">
        <v>1646</v>
      </c>
      <c r="F120" s="134" t="s">
        <v>1647</v>
      </c>
      <c r="G120" s="135" t="s">
        <v>267</v>
      </c>
      <c r="H120" s="136">
        <v>220</v>
      </c>
      <c r="I120" s="137"/>
      <c r="J120" s="138">
        <f t="shared" si="20"/>
        <v>0</v>
      </c>
      <c r="K120" s="134" t="s">
        <v>3</v>
      </c>
      <c r="L120" s="32"/>
      <c r="M120" s="139" t="s">
        <v>3</v>
      </c>
      <c r="N120" s="140" t="s">
        <v>40</v>
      </c>
      <c r="P120" s="141">
        <f t="shared" si="21"/>
        <v>0</v>
      </c>
      <c r="Q120" s="141">
        <v>0</v>
      </c>
      <c r="R120" s="141">
        <f t="shared" si="22"/>
        <v>0</v>
      </c>
      <c r="S120" s="141">
        <v>0</v>
      </c>
      <c r="T120" s="142">
        <f t="shared" si="23"/>
        <v>0</v>
      </c>
      <c r="AR120" s="143" t="s">
        <v>178</v>
      </c>
      <c r="AT120" s="143" t="s">
        <v>164</v>
      </c>
      <c r="AU120" s="143" t="s">
        <v>77</v>
      </c>
      <c r="AY120" s="17" t="s">
        <v>161</v>
      </c>
      <c r="BE120" s="144">
        <f t="shared" si="24"/>
        <v>0</v>
      </c>
      <c r="BF120" s="144">
        <f t="shared" si="25"/>
        <v>0</v>
      </c>
      <c r="BG120" s="144">
        <f t="shared" si="26"/>
        <v>0</v>
      </c>
      <c r="BH120" s="144">
        <f t="shared" si="27"/>
        <v>0</v>
      </c>
      <c r="BI120" s="144">
        <f t="shared" si="28"/>
        <v>0</v>
      </c>
      <c r="BJ120" s="17" t="s">
        <v>15</v>
      </c>
      <c r="BK120" s="144">
        <f t="shared" si="29"/>
        <v>0</v>
      </c>
      <c r="BL120" s="17" t="s">
        <v>178</v>
      </c>
      <c r="BM120" s="143" t="s">
        <v>1648</v>
      </c>
    </row>
    <row r="121" spans="2:65" s="1" customFormat="1" ht="16.5" customHeight="1">
      <c r="B121" s="131"/>
      <c r="C121" s="132" t="s">
        <v>8</v>
      </c>
      <c r="D121" s="132" t="s">
        <v>164</v>
      </c>
      <c r="E121" s="133" t="s">
        <v>1649</v>
      </c>
      <c r="F121" s="134" t="s">
        <v>1650</v>
      </c>
      <c r="G121" s="135" t="s">
        <v>267</v>
      </c>
      <c r="H121" s="136">
        <v>220</v>
      </c>
      <c r="I121" s="137"/>
      <c r="J121" s="138">
        <f t="shared" si="20"/>
        <v>0</v>
      </c>
      <c r="K121" s="134" t="s">
        <v>3</v>
      </c>
      <c r="L121" s="32"/>
      <c r="M121" s="139" t="s">
        <v>3</v>
      </c>
      <c r="N121" s="140" t="s">
        <v>40</v>
      </c>
      <c r="P121" s="141">
        <f t="shared" si="21"/>
        <v>0</v>
      </c>
      <c r="Q121" s="141">
        <v>0</v>
      </c>
      <c r="R121" s="141">
        <f t="shared" si="22"/>
        <v>0</v>
      </c>
      <c r="S121" s="141">
        <v>0</v>
      </c>
      <c r="T121" s="142">
        <f t="shared" si="23"/>
        <v>0</v>
      </c>
      <c r="AR121" s="143" t="s">
        <v>178</v>
      </c>
      <c r="AT121" s="143" t="s">
        <v>164</v>
      </c>
      <c r="AU121" s="143" t="s">
        <v>77</v>
      </c>
      <c r="AY121" s="17" t="s">
        <v>161</v>
      </c>
      <c r="BE121" s="144">
        <f t="shared" si="24"/>
        <v>0</v>
      </c>
      <c r="BF121" s="144">
        <f t="shared" si="25"/>
        <v>0</v>
      </c>
      <c r="BG121" s="144">
        <f t="shared" si="26"/>
        <v>0</v>
      </c>
      <c r="BH121" s="144">
        <f t="shared" si="27"/>
        <v>0</v>
      </c>
      <c r="BI121" s="144">
        <f t="shared" si="28"/>
        <v>0</v>
      </c>
      <c r="BJ121" s="17" t="s">
        <v>15</v>
      </c>
      <c r="BK121" s="144">
        <f t="shared" si="29"/>
        <v>0</v>
      </c>
      <c r="BL121" s="17" t="s">
        <v>178</v>
      </c>
      <c r="BM121" s="143" t="s">
        <v>1651</v>
      </c>
    </row>
    <row r="122" spans="2:65" s="1" customFormat="1" ht="16.5" customHeight="1">
      <c r="B122" s="131"/>
      <c r="C122" s="132" t="s">
        <v>363</v>
      </c>
      <c r="D122" s="132" t="s">
        <v>164</v>
      </c>
      <c r="E122" s="133" t="s">
        <v>1652</v>
      </c>
      <c r="F122" s="134" t="s">
        <v>1653</v>
      </c>
      <c r="G122" s="135" t="s">
        <v>1281</v>
      </c>
      <c r="H122" s="136">
        <v>220</v>
      </c>
      <c r="I122" s="137"/>
      <c r="J122" s="138">
        <f t="shared" si="20"/>
        <v>0</v>
      </c>
      <c r="K122" s="134" t="s">
        <v>3</v>
      </c>
      <c r="L122" s="32"/>
      <c r="M122" s="139" t="s">
        <v>3</v>
      </c>
      <c r="N122" s="140" t="s">
        <v>40</v>
      </c>
      <c r="P122" s="141">
        <f t="shared" si="21"/>
        <v>0</v>
      </c>
      <c r="Q122" s="141">
        <v>0</v>
      </c>
      <c r="R122" s="141">
        <f t="shared" si="22"/>
        <v>0</v>
      </c>
      <c r="S122" s="141">
        <v>0</v>
      </c>
      <c r="T122" s="142">
        <f t="shared" si="23"/>
        <v>0</v>
      </c>
      <c r="AR122" s="143" t="s">
        <v>178</v>
      </c>
      <c r="AT122" s="143" t="s">
        <v>164</v>
      </c>
      <c r="AU122" s="143" t="s">
        <v>77</v>
      </c>
      <c r="AY122" s="17" t="s">
        <v>161</v>
      </c>
      <c r="BE122" s="144">
        <f t="shared" si="24"/>
        <v>0</v>
      </c>
      <c r="BF122" s="144">
        <f t="shared" si="25"/>
        <v>0</v>
      </c>
      <c r="BG122" s="144">
        <f t="shared" si="26"/>
        <v>0</v>
      </c>
      <c r="BH122" s="144">
        <f t="shared" si="27"/>
        <v>0</v>
      </c>
      <c r="BI122" s="144">
        <f t="shared" si="28"/>
        <v>0</v>
      </c>
      <c r="BJ122" s="17" t="s">
        <v>15</v>
      </c>
      <c r="BK122" s="144">
        <f t="shared" si="29"/>
        <v>0</v>
      </c>
      <c r="BL122" s="17" t="s">
        <v>178</v>
      </c>
      <c r="BM122" s="143" t="s">
        <v>1654</v>
      </c>
    </row>
    <row r="123" spans="2:65" s="1" customFormat="1" ht="16.5" customHeight="1">
      <c r="B123" s="131"/>
      <c r="C123" s="132" t="s">
        <v>368</v>
      </c>
      <c r="D123" s="132" t="s">
        <v>164</v>
      </c>
      <c r="E123" s="133" t="s">
        <v>1655</v>
      </c>
      <c r="F123" s="134" t="s">
        <v>1656</v>
      </c>
      <c r="G123" s="135" t="s">
        <v>1281</v>
      </c>
      <c r="H123" s="136">
        <v>2750</v>
      </c>
      <c r="I123" s="137"/>
      <c r="J123" s="138">
        <f t="shared" si="20"/>
        <v>0</v>
      </c>
      <c r="K123" s="134" t="s">
        <v>3</v>
      </c>
      <c r="L123" s="32"/>
      <c r="M123" s="139" t="s">
        <v>3</v>
      </c>
      <c r="N123" s="140" t="s">
        <v>40</v>
      </c>
      <c r="P123" s="141">
        <f t="shared" si="21"/>
        <v>0</v>
      </c>
      <c r="Q123" s="141">
        <v>0</v>
      </c>
      <c r="R123" s="141">
        <f t="shared" si="22"/>
        <v>0</v>
      </c>
      <c r="S123" s="141">
        <v>0</v>
      </c>
      <c r="T123" s="142">
        <f t="shared" si="23"/>
        <v>0</v>
      </c>
      <c r="AR123" s="143" t="s">
        <v>178</v>
      </c>
      <c r="AT123" s="143" t="s">
        <v>164</v>
      </c>
      <c r="AU123" s="143" t="s">
        <v>77</v>
      </c>
      <c r="AY123" s="17" t="s">
        <v>161</v>
      </c>
      <c r="BE123" s="144">
        <f t="shared" si="24"/>
        <v>0</v>
      </c>
      <c r="BF123" s="144">
        <f t="shared" si="25"/>
        <v>0</v>
      </c>
      <c r="BG123" s="144">
        <f t="shared" si="26"/>
        <v>0</v>
      </c>
      <c r="BH123" s="144">
        <f t="shared" si="27"/>
        <v>0</v>
      </c>
      <c r="BI123" s="144">
        <f t="shared" si="28"/>
        <v>0</v>
      </c>
      <c r="BJ123" s="17" t="s">
        <v>15</v>
      </c>
      <c r="BK123" s="144">
        <f t="shared" si="29"/>
        <v>0</v>
      </c>
      <c r="BL123" s="17" t="s">
        <v>178</v>
      </c>
      <c r="BM123" s="143" t="s">
        <v>1657</v>
      </c>
    </row>
    <row r="124" spans="2:65" s="1" customFormat="1" ht="16.5" customHeight="1">
      <c r="B124" s="131"/>
      <c r="C124" s="132" t="s">
        <v>383</v>
      </c>
      <c r="D124" s="132" t="s">
        <v>164</v>
      </c>
      <c r="E124" s="133" t="s">
        <v>1658</v>
      </c>
      <c r="F124" s="134" t="s">
        <v>1659</v>
      </c>
      <c r="G124" s="135" t="s">
        <v>1281</v>
      </c>
      <c r="H124" s="136">
        <v>250</v>
      </c>
      <c r="I124" s="137"/>
      <c r="J124" s="138">
        <f t="shared" si="20"/>
        <v>0</v>
      </c>
      <c r="K124" s="134" t="s">
        <v>3</v>
      </c>
      <c r="L124" s="32"/>
      <c r="M124" s="139" t="s">
        <v>3</v>
      </c>
      <c r="N124" s="140" t="s">
        <v>40</v>
      </c>
      <c r="P124" s="141">
        <f t="shared" si="21"/>
        <v>0</v>
      </c>
      <c r="Q124" s="141">
        <v>0</v>
      </c>
      <c r="R124" s="141">
        <f t="shared" si="22"/>
        <v>0</v>
      </c>
      <c r="S124" s="141">
        <v>0</v>
      </c>
      <c r="T124" s="142">
        <f t="shared" si="23"/>
        <v>0</v>
      </c>
      <c r="AR124" s="143" t="s">
        <v>178</v>
      </c>
      <c r="AT124" s="143" t="s">
        <v>164</v>
      </c>
      <c r="AU124" s="143" t="s">
        <v>77</v>
      </c>
      <c r="AY124" s="17" t="s">
        <v>161</v>
      </c>
      <c r="BE124" s="144">
        <f t="shared" si="24"/>
        <v>0</v>
      </c>
      <c r="BF124" s="144">
        <f t="shared" si="25"/>
        <v>0</v>
      </c>
      <c r="BG124" s="144">
        <f t="shared" si="26"/>
        <v>0</v>
      </c>
      <c r="BH124" s="144">
        <f t="shared" si="27"/>
        <v>0</v>
      </c>
      <c r="BI124" s="144">
        <f t="shared" si="28"/>
        <v>0</v>
      </c>
      <c r="BJ124" s="17" t="s">
        <v>15</v>
      </c>
      <c r="BK124" s="144">
        <f t="shared" si="29"/>
        <v>0</v>
      </c>
      <c r="BL124" s="17" t="s">
        <v>178</v>
      </c>
      <c r="BM124" s="143" t="s">
        <v>1660</v>
      </c>
    </row>
    <row r="125" spans="2:65" s="1" customFormat="1" ht="16.5" customHeight="1">
      <c r="B125" s="131"/>
      <c r="C125" s="132" t="s">
        <v>388</v>
      </c>
      <c r="D125" s="132" t="s">
        <v>164</v>
      </c>
      <c r="E125" s="133" t="s">
        <v>1661</v>
      </c>
      <c r="F125" s="134" t="s">
        <v>1662</v>
      </c>
      <c r="G125" s="135" t="s">
        <v>267</v>
      </c>
      <c r="H125" s="136">
        <v>200</v>
      </c>
      <c r="I125" s="137"/>
      <c r="J125" s="138">
        <f t="shared" si="20"/>
        <v>0</v>
      </c>
      <c r="K125" s="134" t="s">
        <v>3</v>
      </c>
      <c r="L125" s="32"/>
      <c r="M125" s="139" t="s">
        <v>3</v>
      </c>
      <c r="N125" s="140" t="s">
        <v>40</v>
      </c>
      <c r="P125" s="141">
        <f t="shared" si="21"/>
        <v>0</v>
      </c>
      <c r="Q125" s="141">
        <v>0</v>
      </c>
      <c r="R125" s="141">
        <f t="shared" si="22"/>
        <v>0</v>
      </c>
      <c r="S125" s="141">
        <v>0</v>
      </c>
      <c r="T125" s="142">
        <f t="shared" si="23"/>
        <v>0</v>
      </c>
      <c r="AR125" s="143" t="s">
        <v>178</v>
      </c>
      <c r="AT125" s="143" t="s">
        <v>164</v>
      </c>
      <c r="AU125" s="143" t="s">
        <v>77</v>
      </c>
      <c r="AY125" s="17" t="s">
        <v>161</v>
      </c>
      <c r="BE125" s="144">
        <f t="shared" si="24"/>
        <v>0</v>
      </c>
      <c r="BF125" s="144">
        <f t="shared" si="25"/>
        <v>0</v>
      </c>
      <c r="BG125" s="144">
        <f t="shared" si="26"/>
        <v>0</v>
      </c>
      <c r="BH125" s="144">
        <f t="shared" si="27"/>
        <v>0</v>
      </c>
      <c r="BI125" s="144">
        <f t="shared" si="28"/>
        <v>0</v>
      </c>
      <c r="BJ125" s="17" t="s">
        <v>15</v>
      </c>
      <c r="BK125" s="144">
        <f t="shared" si="29"/>
        <v>0</v>
      </c>
      <c r="BL125" s="17" t="s">
        <v>178</v>
      </c>
      <c r="BM125" s="143" t="s">
        <v>1663</v>
      </c>
    </row>
    <row r="126" spans="2:65" s="1" customFormat="1" ht="16.5" customHeight="1">
      <c r="B126" s="131"/>
      <c r="C126" s="132" t="s">
        <v>373</v>
      </c>
      <c r="D126" s="132" t="s">
        <v>164</v>
      </c>
      <c r="E126" s="133" t="s">
        <v>1664</v>
      </c>
      <c r="F126" s="134" t="s">
        <v>1604</v>
      </c>
      <c r="G126" s="135" t="s">
        <v>267</v>
      </c>
      <c r="H126" s="136">
        <v>150</v>
      </c>
      <c r="I126" s="137"/>
      <c r="J126" s="138">
        <f t="shared" si="20"/>
        <v>0</v>
      </c>
      <c r="K126" s="134" t="s">
        <v>3</v>
      </c>
      <c r="L126" s="32"/>
      <c r="M126" s="139" t="s">
        <v>3</v>
      </c>
      <c r="N126" s="140" t="s">
        <v>40</v>
      </c>
      <c r="P126" s="141">
        <f t="shared" si="21"/>
        <v>0</v>
      </c>
      <c r="Q126" s="141">
        <v>0</v>
      </c>
      <c r="R126" s="141">
        <f t="shared" si="22"/>
        <v>0</v>
      </c>
      <c r="S126" s="141">
        <v>0</v>
      </c>
      <c r="T126" s="142">
        <f t="shared" si="23"/>
        <v>0</v>
      </c>
      <c r="AR126" s="143" t="s">
        <v>178</v>
      </c>
      <c r="AT126" s="143" t="s">
        <v>164</v>
      </c>
      <c r="AU126" s="143" t="s">
        <v>77</v>
      </c>
      <c r="AY126" s="17" t="s">
        <v>161</v>
      </c>
      <c r="BE126" s="144">
        <f t="shared" si="24"/>
        <v>0</v>
      </c>
      <c r="BF126" s="144">
        <f t="shared" si="25"/>
        <v>0</v>
      </c>
      <c r="BG126" s="144">
        <f t="shared" si="26"/>
        <v>0</v>
      </c>
      <c r="BH126" s="144">
        <f t="shared" si="27"/>
        <v>0</v>
      </c>
      <c r="BI126" s="144">
        <f t="shared" si="28"/>
        <v>0</v>
      </c>
      <c r="BJ126" s="17" t="s">
        <v>15</v>
      </c>
      <c r="BK126" s="144">
        <f t="shared" si="29"/>
        <v>0</v>
      </c>
      <c r="BL126" s="17" t="s">
        <v>178</v>
      </c>
      <c r="BM126" s="143" t="s">
        <v>1665</v>
      </c>
    </row>
    <row r="127" spans="2:63" s="11" customFormat="1" ht="22.9" customHeight="1">
      <c r="B127" s="119"/>
      <c r="D127" s="120" t="s">
        <v>68</v>
      </c>
      <c r="E127" s="129" t="s">
        <v>1334</v>
      </c>
      <c r="F127" s="129" t="s">
        <v>1364</v>
      </c>
      <c r="I127" s="122"/>
      <c r="J127" s="130">
        <f>BK127</f>
        <v>0</v>
      </c>
      <c r="L127" s="119"/>
      <c r="M127" s="124"/>
      <c r="P127" s="125">
        <f>SUM(P128:P130)</f>
        <v>0</v>
      </c>
      <c r="R127" s="125">
        <f>SUM(R128:R130)</f>
        <v>0</v>
      </c>
      <c r="T127" s="126">
        <f>SUM(T128:T130)</f>
        <v>0</v>
      </c>
      <c r="AR127" s="120" t="s">
        <v>77</v>
      </c>
      <c r="AT127" s="127" t="s">
        <v>68</v>
      </c>
      <c r="AU127" s="127" t="s">
        <v>15</v>
      </c>
      <c r="AY127" s="120" t="s">
        <v>161</v>
      </c>
      <c r="BK127" s="128">
        <f>SUM(BK128:BK130)</f>
        <v>0</v>
      </c>
    </row>
    <row r="128" spans="2:65" s="1" customFormat="1" ht="16.5" customHeight="1">
      <c r="B128" s="131"/>
      <c r="C128" s="132" t="s">
        <v>378</v>
      </c>
      <c r="D128" s="132" t="s">
        <v>164</v>
      </c>
      <c r="E128" s="133" t="s">
        <v>1365</v>
      </c>
      <c r="F128" s="134" t="s">
        <v>1366</v>
      </c>
      <c r="G128" s="135" t="s">
        <v>1288</v>
      </c>
      <c r="H128" s="136">
        <v>1</v>
      </c>
      <c r="I128" s="137"/>
      <c r="J128" s="138">
        <f>ROUND(I128*H128,2)</f>
        <v>0</v>
      </c>
      <c r="K128" s="134" t="s">
        <v>3</v>
      </c>
      <c r="L128" s="32"/>
      <c r="M128" s="139" t="s">
        <v>3</v>
      </c>
      <c r="N128" s="140" t="s">
        <v>40</v>
      </c>
      <c r="P128" s="141">
        <f>O128*H128</f>
        <v>0</v>
      </c>
      <c r="Q128" s="141">
        <v>0</v>
      </c>
      <c r="R128" s="141">
        <f>Q128*H128</f>
        <v>0</v>
      </c>
      <c r="S128" s="141">
        <v>0</v>
      </c>
      <c r="T128" s="142">
        <f>S128*H128</f>
        <v>0</v>
      </c>
      <c r="AR128" s="143" t="s">
        <v>178</v>
      </c>
      <c r="AT128" s="143" t="s">
        <v>164</v>
      </c>
      <c r="AU128" s="143" t="s">
        <v>77</v>
      </c>
      <c r="AY128" s="17" t="s">
        <v>161</v>
      </c>
      <c r="BE128" s="144">
        <f>IF(N128="základní",J128,0)</f>
        <v>0</v>
      </c>
      <c r="BF128" s="144">
        <f>IF(N128="snížená",J128,0)</f>
        <v>0</v>
      </c>
      <c r="BG128" s="144">
        <f>IF(N128="zákl. přenesená",J128,0)</f>
        <v>0</v>
      </c>
      <c r="BH128" s="144">
        <f>IF(N128="sníž. přenesená",J128,0)</f>
        <v>0</v>
      </c>
      <c r="BI128" s="144">
        <f>IF(N128="nulová",J128,0)</f>
        <v>0</v>
      </c>
      <c r="BJ128" s="17" t="s">
        <v>15</v>
      </c>
      <c r="BK128" s="144">
        <f>ROUND(I128*H128,2)</f>
        <v>0</v>
      </c>
      <c r="BL128" s="17" t="s">
        <v>178</v>
      </c>
      <c r="BM128" s="143" t="s">
        <v>1666</v>
      </c>
    </row>
    <row r="129" spans="2:65" s="1" customFormat="1" ht="16.5" customHeight="1">
      <c r="B129" s="131"/>
      <c r="C129" s="132" t="s">
        <v>591</v>
      </c>
      <c r="D129" s="132" t="s">
        <v>164</v>
      </c>
      <c r="E129" s="133" t="s">
        <v>1368</v>
      </c>
      <c r="F129" s="134" t="s">
        <v>1369</v>
      </c>
      <c r="G129" s="135" t="s">
        <v>1288</v>
      </c>
      <c r="H129" s="136">
        <v>1</v>
      </c>
      <c r="I129" s="137"/>
      <c r="J129" s="138">
        <f>ROUND(I129*H129,2)</f>
        <v>0</v>
      </c>
      <c r="K129" s="134" t="s">
        <v>3</v>
      </c>
      <c r="L129" s="32"/>
      <c r="M129" s="139" t="s">
        <v>3</v>
      </c>
      <c r="N129" s="140" t="s">
        <v>40</v>
      </c>
      <c r="P129" s="141">
        <f>O129*H129</f>
        <v>0</v>
      </c>
      <c r="Q129" s="141">
        <v>0</v>
      </c>
      <c r="R129" s="141">
        <f>Q129*H129</f>
        <v>0</v>
      </c>
      <c r="S129" s="141">
        <v>0</v>
      </c>
      <c r="T129" s="142">
        <f>S129*H129</f>
        <v>0</v>
      </c>
      <c r="AR129" s="143" t="s">
        <v>178</v>
      </c>
      <c r="AT129" s="143" t="s">
        <v>164</v>
      </c>
      <c r="AU129" s="143" t="s">
        <v>77</v>
      </c>
      <c r="AY129" s="17" t="s">
        <v>161</v>
      </c>
      <c r="BE129" s="144">
        <f>IF(N129="základní",J129,0)</f>
        <v>0</v>
      </c>
      <c r="BF129" s="144">
        <f>IF(N129="snížená",J129,0)</f>
        <v>0</v>
      </c>
      <c r="BG129" s="144">
        <f>IF(N129="zákl. přenesená",J129,0)</f>
        <v>0</v>
      </c>
      <c r="BH129" s="144">
        <f>IF(N129="sníž. přenesená",J129,0)</f>
        <v>0</v>
      </c>
      <c r="BI129" s="144">
        <f>IF(N129="nulová",J129,0)</f>
        <v>0</v>
      </c>
      <c r="BJ129" s="17" t="s">
        <v>15</v>
      </c>
      <c r="BK129" s="144">
        <f>ROUND(I129*H129,2)</f>
        <v>0</v>
      </c>
      <c r="BL129" s="17" t="s">
        <v>178</v>
      </c>
      <c r="BM129" s="143" t="s">
        <v>1667</v>
      </c>
    </row>
    <row r="130" spans="2:65" s="1" customFormat="1" ht="24.2" customHeight="1">
      <c r="B130" s="131"/>
      <c r="C130" s="132" t="s">
        <v>598</v>
      </c>
      <c r="D130" s="132" t="s">
        <v>164</v>
      </c>
      <c r="E130" s="133" t="s">
        <v>1371</v>
      </c>
      <c r="F130" s="134" t="s">
        <v>1372</v>
      </c>
      <c r="G130" s="135" t="s">
        <v>1288</v>
      </c>
      <c r="H130" s="136">
        <v>1</v>
      </c>
      <c r="I130" s="137"/>
      <c r="J130" s="138">
        <f>ROUND(I130*H130,2)</f>
        <v>0</v>
      </c>
      <c r="K130" s="134" t="s">
        <v>3</v>
      </c>
      <c r="L130" s="32"/>
      <c r="M130" s="187" t="s">
        <v>3</v>
      </c>
      <c r="N130" s="188" t="s">
        <v>40</v>
      </c>
      <c r="O130" s="181"/>
      <c r="P130" s="189">
        <f>O130*H130</f>
        <v>0</v>
      </c>
      <c r="Q130" s="189">
        <v>0</v>
      </c>
      <c r="R130" s="189">
        <f>Q130*H130</f>
        <v>0</v>
      </c>
      <c r="S130" s="189">
        <v>0</v>
      </c>
      <c r="T130" s="190">
        <f>S130*H130</f>
        <v>0</v>
      </c>
      <c r="AR130" s="143" t="s">
        <v>178</v>
      </c>
      <c r="AT130" s="143" t="s">
        <v>164</v>
      </c>
      <c r="AU130" s="143" t="s">
        <v>77</v>
      </c>
      <c r="AY130" s="17" t="s">
        <v>161</v>
      </c>
      <c r="BE130" s="144">
        <f>IF(N130="základní",J130,0)</f>
        <v>0</v>
      </c>
      <c r="BF130" s="144">
        <f>IF(N130="snížená",J130,0)</f>
        <v>0</v>
      </c>
      <c r="BG130" s="144">
        <f>IF(N130="zákl. přenesená",J130,0)</f>
        <v>0</v>
      </c>
      <c r="BH130" s="144">
        <f>IF(N130="sníž. přenesená",J130,0)</f>
        <v>0</v>
      </c>
      <c r="BI130" s="144">
        <f>IF(N130="nulová",J130,0)</f>
        <v>0</v>
      </c>
      <c r="BJ130" s="17" t="s">
        <v>15</v>
      </c>
      <c r="BK130" s="144">
        <f>ROUND(I130*H130,2)</f>
        <v>0</v>
      </c>
      <c r="BL130" s="17" t="s">
        <v>178</v>
      </c>
      <c r="BM130" s="143" t="s">
        <v>1668</v>
      </c>
    </row>
    <row r="131" spans="2:12" s="1" customFormat="1" ht="6.95" customHeight="1">
      <c r="B131" s="41"/>
      <c r="C131" s="42"/>
      <c r="D131" s="42"/>
      <c r="E131" s="42"/>
      <c r="F131" s="42"/>
      <c r="G131" s="42"/>
      <c r="H131" s="42"/>
      <c r="I131" s="42"/>
      <c r="J131" s="42"/>
      <c r="K131" s="42"/>
      <c r="L131" s="32"/>
    </row>
  </sheetData>
  <autoFilter ref="C95:K130"/>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3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127</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1266</v>
      </c>
      <c r="F11" s="315"/>
      <c r="G11" s="315"/>
      <c r="H11" s="315"/>
      <c r="L11" s="32"/>
    </row>
    <row r="12" spans="2:12" s="1" customFormat="1" ht="12" customHeight="1">
      <c r="B12" s="32"/>
      <c r="D12" s="27" t="s">
        <v>1267</v>
      </c>
      <c r="L12" s="32"/>
    </row>
    <row r="13" spans="2:12" s="1" customFormat="1" ht="16.5" customHeight="1">
      <c r="B13" s="32"/>
      <c r="E13" s="309" t="s">
        <v>1669</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ROUND(J96,2)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ROUND((SUM(BE96:BE135)),2)</f>
        <v>0</v>
      </c>
      <c r="I37" s="93">
        <v>0.21</v>
      </c>
      <c r="J37" s="82">
        <f>ROUND(((SUM(BE96:BE135))*I37),2)</f>
        <v>0</v>
      </c>
      <c r="L37" s="32"/>
    </row>
    <row r="38" spans="2:12" s="1" customFormat="1" ht="14.45" customHeight="1">
      <c r="B38" s="32"/>
      <c r="E38" s="27" t="s">
        <v>41</v>
      </c>
      <c r="F38" s="82">
        <f>ROUND((SUM(BF96:BF135)),2)</f>
        <v>0</v>
      </c>
      <c r="I38" s="93">
        <v>0.15</v>
      </c>
      <c r="J38" s="82">
        <f>ROUND(((SUM(BF96:BF135))*I38),2)</f>
        <v>0</v>
      </c>
      <c r="L38" s="32"/>
    </row>
    <row r="39" spans="2:12" s="1" customFormat="1" ht="14.45" customHeight="1" hidden="1">
      <c r="B39" s="32"/>
      <c r="E39" s="27" t="s">
        <v>42</v>
      </c>
      <c r="F39" s="82">
        <f>ROUND((SUM(BG96:BG135)),2)</f>
        <v>0</v>
      </c>
      <c r="I39" s="93">
        <v>0.21</v>
      </c>
      <c r="J39" s="82">
        <f>0</f>
        <v>0</v>
      </c>
      <c r="L39" s="32"/>
    </row>
    <row r="40" spans="2:12" s="1" customFormat="1" ht="14.45" customHeight="1" hidden="1">
      <c r="B40" s="32"/>
      <c r="E40" s="27" t="s">
        <v>43</v>
      </c>
      <c r="F40" s="82">
        <f>ROUND((SUM(BH96:BH135)),2)</f>
        <v>0</v>
      </c>
      <c r="I40" s="93">
        <v>0.15</v>
      </c>
      <c r="J40" s="82">
        <f>0</f>
        <v>0</v>
      </c>
      <c r="L40" s="32"/>
    </row>
    <row r="41" spans="2:12" s="1" customFormat="1" ht="14.45" customHeight="1" hidden="1">
      <c r="B41" s="32"/>
      <c r="E41" s="27" t="s">
        <v>44</v>
      </c>
      <c r="F41" s="82">
        <f>ROUND((SUM(BI96:BI135)),2)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1266</v>
      </c>
      <c r="F56" s="315"/>
      <c r="G56" s="315"/>
      <c r="H56" s="315"/>
      <c r="L56" s="32"/>
    </row>
    <row r="57" spans="2:12" s="1" customFormat="1" ht="12" customHeight="1">
      <c r="B57" s="32"/>
      <c r="C57" s="27" t="s">
        <v>1267</v>
      </c>
      <c r="L57" s="32"/>
    </row>
    <row r="58" spans="2:12" s="1" customFormat="1" ht="16.5" customHeight="1">
      <c r="B58" s="32"/>
      <c r="E58" s="309" t="str">
        <f>E13</f>
        <v>4 - EPS + ERO - Koncové prvky</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J96</f>
        <v>0</v>
      </c>
      <c r="L67" s="32"/>
      <c r="AU67" s="17" t="s">
        <v>141</v>
      </c>
    </row>
    <row r="68" spans="2:12" s="8" customFormat="1" ht="24.95" customHeight="1">
      <c r="B68" s="103"/>
      <c r="D68" s="104" t="s">
        <v>144</v>
      </c>
      <c r="E68" s="105"/>
      <c r="F68" s="105"/>
      <c r="G68" s="105"/>
      <c r="H68" s="105"/>
      <c r="I68" s="105"/>
      <c r="J68" s="106">
        <f>J97</f>
        <v>0</v>
      </c>
      <c r="L68" s="103"/>
    </row>
    <row r="69" spans="2:12" s="9" customFormat="1" ht="19.9" customHeight="1">
      <c r="B69" s="107"/>
      <c r="D69" s="108" t="s">
        <v>1670</v>
      </c>
      <c r="E69" s="109"/>
      <c r="F69" s="109"/>
      <c r="G69" s="109"/>
      <c r="H69" s="109"/>
      <c r="I69" s="109"/>
      <c r="J69" s="110">
        <f>J98</f>
        <v>0</v>
      </c>
      <c r="L69" s="107"/>
    </row>
    <row r="70" spans="2:12" s="9" customFormat="1" ht="19.9" customHeight="1">
      <c r="B70" s="107"/>
      <c r="D70" s="108" t="s">
        <v>1671</v>
      </c>
      <c r="E70" s="109"/>
      <c r="F70" s="109"/>
      <c r="G70" s="109"/>
      <c r="H70" s="109"/>
      <c r="I70" s="109"/>
      <c r="J70" s="110">
        <f>J106</f>
        <v>0</v>
      </c>
      <c r="L70" s="107"/>
    </row>
    <row r="71" spans="2:12" s="9" customFormat="1" ht="19.9" customHeight="1">
      <c r="B71" s="107"/>
      <c r="D71" s="108" t="s">
        <v>1377</v>
      </c>
      <c r="E71" s="109"/>
      <c r="F71" s="109"/>
      <c r="G71" s="109"/>
      <c r="H71" s="109"/>
      <c r="I71" s="109"/>
      <c r="J71" s="110">
        <f>J109</f>
        <v>0</v>
      </c>
      <c r="L71" s="107"/>
    </row>
    <row r="72" spans="2:12" s="9" customFormat="1" ht="19.9" customHeight="1">
      <c r="B72" s="107"/>
      <c r="D72" s="108" t="s">
        <v>1378</v>
      </c>
      <c r="E72" s="109"/>
      <c r="F72" s="109"/>
      <c r="G72" s="109"/>
      <c r="H72" s="109"/>
      <c r="I72" s="109"/>
      <c r="J72" s="110">
        <f>J132</f>
        <v>0</v>
      </c>
      <c r="L72" s="107"/>
    </row>
    <row r="73" spans="2:12" s="1" customFormat="1" ht="21.75" customHeight="1">
      <c r="B73" s="32"/>
      <c r="L73" s="32"/>
    </row>
    <row r="74" spans="2:12" s="1" customFormat="1" ht="6.95" customHeight="1">
      <c r="B74" s="41"/>
      <c r="C74" s="42"/>
      <c r="D74" s="42"/>
      <c r="E74" s="42"/>
      <c r="F74" s="42"/>
      <c r="G74" s="42"/>
      <c r="H74" s="42"/>
      <c r="I74" s="42"/>
      <c r="J74" s="42"/>
      <c r="K74" s="42"/>
      <c r="L74" s="32"/>
    </row>
    <row r="78" spans="2:12" s="1" customFormat="1" ht="6.95" customHeight="1">
      <c r="B78" s="43"/>
      <c r="C78" s="44"/>
      <c r="D78" s="44"/>
      <c r="E78" s="44"/>
      <c r="F78" s="44"/>
      <c r="G78" s="44"/>
      <c r="H78" s="44"/>
      <c r="I78" s="44"/>
      <c r="J78" s="44"/>
      <c r="K78" s="44"/>
      <c r="L78" s="32"/>
    </row>
    <row r="79" spans="2:12" s="1" customFormat="1" ht="24.95" customHeight="1">
      <c r="B79" s="32"/>
      <c r="C79" s="21" t="s">
        <v>146</v>
      </c>
      <c r="L79" s="32"/>
    </row>
    <row r="80" spans="2:12" s="1" customFormat="1" ht="6.95" customHeight="1">
      <c r="B80" s="32"/>
      <c r="L80" s="32"/>
    </row>
    <row r="81" spans="2:12" s="1" customFormat="1" ht="12" customHeight="1">
      <c r="B81" s="32"/>
      <c r="C81" s="27" t="s">
        <v>17</v>
      </c>
      <c r="L81" s="32"/>
    </row>
    <row r="82" spans="2:12" s="1" customFormat="1" ht="16.5" customHeight="1">
      <c r="B82" s="32"/>
      <c r="E82" s="313" t="str">
        <f>E7</f>
        <v>Pozemní (stavební) objekt Koleje Jarov</v>
      </c>
      <c r="F82" s="314"/>
      <c r="G82" s="314"/>
      <c r="H82" s="314"/>
      <c r="L82" s="32"/>
    </row>
    <row r="83" spans="2:12" ht="12" customHeight="1">
      <c r="B83" s="20"/>
      <c r="C83" s="27" t="s">
        <v>132</v>
      </c>
      <c r="L83" s="20"/>
    </row>
    <row r="84" spans="2:12" ht="16.5" customHeight="1">
      <c r="B84" s="20"/>
      <c r="E84" s="313" t="s">
        <v>133</v>
      </c>
      <c r="F84" s="282"/>
      <c r="G84" s="282"/>
      <c r="H84" s="282"/>
      <c r="L84" s="20"/>
    </row>
    <row r="85" spans="2:12" ht="12" customHeight="1">
      <c r="B85" s="20"/>
      <c r="C85" s="27" t="s">
        <v>134</v>
      </c>
      <c r="L85" s="20"/>
    </row>
    <row r="86" spans="2:12" s="1" customFormat="1" ht="16.5" customHeight="1">
      <c r="B86" s="32"/>
      <c r="E86" s="300" t="s">
        <v>1266</v>
      </c>
      <c r="F86" s="315"/>
      <c r="G86" s="315"/>
      <c r="H86" s="315"/>
      <c r="L86" s="32"/>
    </row>
    <row r="87" spans="2:12" s="1" customFormat="1" ht="12" customHeight="1">
      <c r="B87" s="32"/>
      <c r="C87" s="27" t="s">
        <v>1267</v>
      </c>
      <c r="L87" s="32"/>
    </row>
    <row r="88" spans="2:12" s="1" customFormat="1" ht="16.5" customHeight="1">
      <c r="B88" s="32"/>
      <c r="E88" s="309" t="str">
        <f>E13</f>
        <v>4 - EPS + ERO - Koncové prvky</v>
      </c>
      <c r="F88" s="315"/>
      <c r="G88" s="315"/>
      <c r="H88" s="315"/>
      <c r="L88" s="32"/>
    </row>
    <row r="89" spans="2:12" s="1" customFormat="1" ht="6.95" customHeight="1">
      <c r="B89" s="32"/>
      <c r="L89" s="32"/>
    </row>
    <row r="90" spans="2:12" s="1" customFormat="1" ht="12" customHeight="1">
      <c r="B90" s="32"/>
      <c r="C90" s="27" t="s">
        <v>21</v>
      </c>
      <c r="F90" s="25" t="str">
        <f>F16</f>
        <v xml:space="preserve"> </v>
      </c>
      <c r="I90" s="27" t="s">
        <v>23</v>
      </c>
      <c r="J90" s="49" t="str">
        <f>IF(J16="","",J16)</f>
        <v>9. 11. 2022</v>
      </c>
      <c r="L90" s="32"/>
    </row>
    <row r="91" spans="2:12" s="1" customFormat="1" ht="6.95" customHeight="1">
      <c r="B91" s="32"/>
      <c r="L91" s="32"/>
    </row>
    <row r="92" spans="2:12" s="1" customFormat="1" ht="15.2" customHeight="1">
      <c r="B92" s="32"/>
      <c r="C92" s="27" t="s">
        <v>25</v>
      </c>
      <c r="F92" s="25" t="str">
        <f>E19</f>
        <v xml:space="preserve"> </v>
      </c>
      <c r="I92" s="27" t="s">
        <v>30</v>
      </c>
      <c r="J92" s="30" t="str">
        <f>E25</f>
        <v xml:space="preserve"> </v>
      </c>
      <c r="L92" s="32"/>
    </row>
    <row r="93" spans="2:12" s="1" customFormat="1" ht="15.2" customHeight="1">
      <c r="B93" s="32"/>
      <c r="C93" s="27" t="s">
        <v>28</v>
      </c>
      <c r="F93" s="25" t="str">
        <f>IF(E22="","",E22)</f>
        <v>Vyplň údaj</v>
      </c>
      <c r="I93" s="27" t="s">
        <v>32</v>
      </c>
      <c r="J93" s="30" t="str">
        <f>E28</f>
        <v xml:space="preserve"> </v>
      </c>
      <c r="L93" s="32"/>
    </row>
    <row r="94" spans="2:12" s="1" customFormat="1" ht="10.35" customHeight="1">
      <c r="B94" s="32"/>
      <c r="L94" s="32"/>
    </row>
    <row r="95" spans="2:20" s="10" customFormat="1" ht="29.25" customHeight="1">
      <c r="B95" s="111"/>
      <c r="C95" s="112" t="s">
        <v>147</v>
      </c>
      <c r="D95" s="113" t="s">
        <v>54</v>
      </c>
      <c r="E95" s="113" t="s">
        <v>50</v>
      </c>
      <c r="F95" s="113" t="s">
        <v>51</v>
      </c>
      <c r="G95" s="113" t="s">
        <v>148</v>
      </c>
      <c r="H95" s="113" t="s">
        <v>149</v>
      </c>
      <c r="I95" s="113" t="s">
        <v>150</v>
      </c>
      <c r="J95" s="113" t="s">
        <v>140</v>
      </c>
      <c r="K95" s="114" t="s">
        <v>151</v>
      </c>
      <c r="L95" s="111"/>
      <c r="M95" s="56" t="s">
        <v>3</v>
      </c>
      <c r="N95" s="57" t="s">
        <v>39</v>
      </c>
      <c r="O95" s="57" t="s">
        <v>152</v>
      </c>
      <c r="P95" s="57" t="s">
        <v>153</v>
      </c>
      <c r="Q95" s="57" t="s">
        <v>154</v>
      </c>
      <c r="R95" s="57" t="s">
        <v>155</v>
      </c>
      <c r="S95" s="57" t="s">
        <v>156</v>
      </c>
      <c r="T95" s="58" t="s">
        <v>157</v>
      </c>
    </row>
    <row r="96" spans="2:63" s="1" customFormat="1" ht="22.9" customHeight="1">
      <c r="B96" s="32"/>
      <c r="C96" s="61" t="s">
        <v>158</v>
      </c>
      <c r="J96" s="115">
        <f>BK96</f>
        <v>0</v>
      </c>
      <c r="L96" s="32"/>
      <c r="M96" s="59"/>
      <c r="N96" s="50"/>
      <c r="O96" s="50"/>
      <c r="P96" s="116">
        <f>P97</f>
        <v>0</v>
      </c>
      <c r="Q96" s="50"/>
      <c r="R96" s="116">
        <f>R97</f>
        <v>0</v>
      </c>
      <c r="S96" s="50"/>
      <c r="T96" s="117">
        <f>T97</f>
        <v>0</v>
      </c>
      <c r="AT96" s="17" t="s">
        <v>68</v>
      </c>
      <c r="AU96" s="17" t="s">
        <v>141</v>
      </c>
      <c r="BK96" s="118">
        <f>BK97</f>
        <v>0</v>
      </c>
    </row>
    <row r="97" spans="2:63" s="11" customFormat="1" ht="25.9" customHeight="1">
      <c r="B97" s="119"/>
      <c r="D97" s="120" t="s">
        <v>68</v>
      </c>
      <c r="E97" s="121" t="s">
        <v>172</v>
      </c>
      <c r="F97" s="121" t="s">
        <v>173</v>
      </c>
      <c r="I97" s="122"/>
      <c r="J97" s="123">
        <f>BK97</f>
        <v>0</v>
      </c>
      <c r="L97" s="119"/>
      <c r="M97" s="124"/>
      <c r="P97" s="125">
        <f>P98+P106+P109+P132</f>
        <v>0</v>
      </c>
      <c r="R97" s="125">
        <f>R98+R106+R109+R132</f>
        <v>0</v>
      </c>
      <c r="T97" s="126">
        <f>T98+T106+T109+T132</f>
        <v>0</v>
      </c>
      <c r="AR97" s="120" t="s">
        <v>77</v>
      </c>
      <c r="AT97" s="127" t="s">
        <v>68</v>
      </c>
      <c r="AU97" s="127" t="s">
        <v>69</v>
      </c>
      <c r="AY97" s="120" t="s">
        <v>161</v>
      </c>
      <c r="BK97" s="128">
        <f>BK98+BK106+BK109+BK132</f>
        <v>0</v>
      </c>
    </row>
    <row r="98" spans="2:63" s="11" customFormat="1" ht="22.9" customHeight="1">
      <c r="B98" s="119"/>
      <c r="D98" s="120" t="s">
        <v>68</v>
      </c>
      <c r="E98" s="129" t="s">
        <v>1274</v>
      </c>
      <c r="F98" s="129" t="s">
        <v>1672</v>
      </c>
      <c r="I98" s="122"/>
      <c r="J98" s="130">
        <f>BK98</f>
        <v>0</v>
      </c>
      <c r="L98" s="119"/>
      <c r="M98" s="124"/>
      <c r="P98" s="125">
        <f>SUM(P99:P105)</f>
        <v>0</v>
      </c>
      <c r="R98" s="125">
        <f>SUM(R99:R105)</f>
        <v>0</v>
      </c>
      <c r="T98" s="126">
        <f>SUM(T99:T105)</f>
        <v>0</v>
      </c>
      <c r="AR98" s="120" t="s">
        <v>77</v>
      </c>
      <c r="AT98" s="127" t="s">
        <v>68</v>
      </c>
      <c r="AU98" s="127" t="s">
        <v>15</v>
      </c>
      <c r="AY98" s="120" t="s">
        <v>161</v>
      </c>
      <c r="BK98" s="128">
        <f>SUM(BK99:BK105)</f>
        <v>0</v>
      </c>
    </row>
    <row r="99" spans="2:65" s="1" customFormat="1" ht="16.5" customHeight="1">
      <c r="B99" s="131"/>
      <c r="C99" s="132" t="s">
        <v>15</v>
      </c>
      <c r="D99" s="132" t="s">
        <v>164</v>
      </c>
      <c r="E99" s="133" t="s">
        <v>1673</v>
      </c>
      <c r="F99" s="134" t="s">
        <v>1674</v>
      </c>
      <c r="G99" s="135" t="s">
        <v>1281</v>
      </c>
      <c r="H99" s="136">
        <v>496</v>
      </c>
      <c r="I99" s="137"/>
      <c r="J99" s="138">
        <f aca="true" t="shared" si="0" ref="J99:J105">ROUND(I99*H99,2)</f>
        <v>0</v>
      </c>
      <c r="K99" s="134" t="s">
        <v>3</v>
      </c>
      <c r="L99" s="32"/>
      <c r="M99" s="139" t="s">
        <v>3</v>
      </c>
      <c r="N99" s="140" t="s">
        <v>40</v>
      </c>
      <c r="P99" s="141">
        <f aca="true" t="shared" si="1" ref="P99:P105">O99*H99</f>
        <v>0</v>
      </c>
      <c r="Q99" s="141">
        <v>0</v>
      </c>
      <c r="R99" s="141">
        <f aca="true" t="shared" si="2" ref="R99:R105">Q99*H99</f>
        <v>0</v>
      </c>
      <c r="S99" s="141">
        <v>0</v>
      </c>
      <c r="T99" s="142">
        <f aca="true" t="shared" si="3" ref="T99:T105">S99*H99</f>
        <v>0</v>
      </c>
      <c r="AR99" s="143" t="s">
        <v>178</v>
      </c>
      <c r="AT99" s="143" t="s">
        <v>164</v>
      </c>
      <c r="AU99" s="143" t="s">
        <v>77</v>
      </c>
      <c r="AY99" s="17" t="s">
        <v>161</v>
      </c>
      <c r="BE99" s="144">
        <f aca="true" t="shared" si="4" ref="BE99:BE105">IF(N99="základní",J99,0)</f>
        <v>0</v>
      </c>
      <c r="BF99" s="144">
        <f aca="true" t="shared" si="5" ref="BF99:BF105">IF(N99="snížená",J99,0)</f>
        <v>0</v>
      </c>
      <c r="BG99" s="144">
        <f aca="true" t="shared" si="6" ref="BG99:BG105">IF(N99="zákl. přenesená",J99,0)</f>
        <v>0</v>
      </c>
      <c r="BH99" s="144">
        <f aca="true" t="shared" si="7" ref="BH99:BH105">IF(N99="sníž. přenesená",J99,0)</f>
        <v>0</v>
      </c>
      <c r="BI99" s="144">
        <f aca="true" t="shared" si="8" ref="BI99:BI105">IF(N99="nulová",J99,0)</f>
        <v>0</v>
      </c>
      <c r="BJ99" s="17" t="s">
        <v>15</v>
      </c>
      <c r="BK99" s="144">
        <f aca="true" t="shared" si="9" ref="BK99:BK105">ROUND(I99*H99,2)</f>
        <v>0</v>
      </c>
      <c r="BL99" s="17" t="s">
        <v>178</v>
      </c>
      <c r="BM99" s="143" t="s">
        <v>1675</v>
      </c>
    </row>
    <row r="100" spans="2:65" s="1" customFormat="1" ht="16.5" customHeight="1">
      <c r="B100" s="131"/>
      <c r="C100" s="132" t="s">
        <v>77</v>
      </c>
      <c r="D100" s="132" t="s">
        <v>164</v>
      </c>
      <c r="E100" s="133" t="s">
        <v>1676</v>
      </c>
      <c r="F100" s="134" t="s">
        <v>1677</v>
      </c>
      <c r="G100" s="135" t="s">
        <v>1281</v>
      </c>
      <c r="H100" s="136">
        <v>18</v>
      </c>
      <c r="I100" s="137"/>
      <c r="J100" s="138">
        <f t="shared" si="0"/>
        <v>0</v>
      </c>
      <c r="K100" s="134" t="s">
        <v>3</v>
      </c>
      <c r="L100" s="32"/>
      <c r="M100" s="139" t="s">
        <v>3</v>
      </c>
      <c r="N100" s="140" t="s">
        <v>40</v>
      </c>
      <c r="P100" s="141">
        <f t="shared" si="1"/>
        <v>0</v>
      </c>
      <c r="Q100" s="141">
        <v>0</v>
      </c>
      <c r="R100" s="141">
        <f t="shared" si="2"/>
        <v>0</v>
      </c>
      <c r="S100" s="141">
        <v>0</v>
      </c>
      <c r="T100" s="142">
        <f t="shared" si="3"/>
        <v>0</v>
      </c>
      <c r="AR100" s="143" t="s">
        <v>178</v>
      </c>
      <c r="AT100" s="143" t="s">
        <v>164</v>
      </c>
      <c r="AU100" s="143" t="s">
        <v>77</v>
      </c>
      <c r="AY100" s="17" t="s">
        <v>161</v>
      </c>
      <c r="BE100" s="144">
        <f t="shared" si="4"/>
        <v>0</v>
      </c>
      <c r="BF100" s="144">
        <f t="shared" si="5"/>
        <v>0</v>
      </c>
      <c r="BG100" s="144">
        <f t="shared" si="6"/>
        <v>0</v>
      </c>
      <c r="BH100" s="144">
        <f t="shared" si="7"/>
        <v>0</v>
      </c>
      <c r="BI100" s="144">
        <f t="shared" si="8"/>
        <v>0</v>
      </c>
      <c r="BJ100" s="17" t="s">
        <v>15</v>
      </c>
      <c r="BK100" s="144">
        <f t="shared" si="9"/>
        <v>0</v>
      </c>
      <c r="BL100" s="17" t="s">
        <v>178</v>
      </c>
      <c r="BM100" s="143" t="s">
        <v>1678</v>
      </c>
    </row>
    <row r="101" spans="2:65" s="1" customFormat="1" ht="16.5" customHeight="1">
      <c r="B101" s="131"/>
      <c r="C101" s="132" t="s">
        <v>83</v>
      </c>
      <c r="D101" s="132" t="s">
        <v>164</v>
      </c>
      <c r="E101" s="133" t="s">
        <v>1679</v>
      </c>
      <c r="F101" s="134" t="s">
        <v>1680</v>
      </c>
      <c r="G101" s="135" t="s">
        <v>267</v>
      </c>
      <c r="H101" s="136">
        <v>32</v>
      </c>
      <c r="I101" s="137"/>
      <c r="J101" s="138">
        <f t="shared" si="0"/>
        <v>0</v>
      </c>
      <c r="K101" s="134" t="s">
        <v>3</v>
      </c>
      <c r="L101" s="32"/>
      <c r="M101" s="139" t="s">
        <v>3</v>
      </c>
      <c r="N101" s="140" t="s">
        <v>40</v>
      </c>
      <c r="P101" s="141">
        <f t="shared" si="1"/>
        <v>0</v>
      </c>
      <c r="Q101" s="141">
        <v>0</v>
      </c>
      <c r="R101" s="141">
        <f t="shared" si="2"/>
        <v>0</v>
      </c>
      <c r="S101" s="141">
        <v>0</v>
      </c>
      <c r="T101" s="142">
        <f t="shared" si="3"/>
        <v>0</v>
      </c>
      <c r="AR101" s="143" t="s">
        <v>178</v>
      </c>
      <c r="AT101" s="143" t="s">
        <v>164</v>
      </c>
      <c r="AU101" s="143" t="s">
        <v>77</v>
      </c>
      <c r="AY101" s="17" t="s">
        <v>161</v>
      </c>
      <c r="BE101" s="144">
        <f t="shared" si="4"/>
        <v>0</v>
      </c>
      <c r="BF101" s="144">
        <f t="shared" si="5"/>
        <v>0</v>
      </c>
      <c r="BG101" s="144">
        <f t="shared" si="6"/>
        <v>0</v>
      </c>
      <c r="BH101" s="144">
        <f t="shared" si="7"/>
        <v>0</v>
      </c>
      <c r="BI101" s="144">
        <f t="shared" si="8"/>
        <v>0</v>
      </c>
      <c r="BJ101" s="17" t="s">
        <v>15</v>
      </c>
      <c r="BK101" s="144">
        <f t="shared" si="9"/>
        <v>0</v>
      </c>
      <c r="BL101" s="17" t="s">
        <v>178</v>
      </c>
      <c r="BM101" s="143" t="s">
        <v>1681</v>
      </c>
    </row>
    <row r="102" spans="2:65" s="1" customFormat="1" ht="16.5" customHeight="1">
      <c r="B102" s="131"/>
      <c r="C102" s="132" t="s">
        <v>89</v>
      </c>
      <c r="D102" s="132" t="s">
        <v>164</v>
      </c>
      <c r="E102" s="133" t="s">
        <v>1682</v>
      </c>
      <c r="F102" s="134" t="s">
        <v>1683</v>
      </c>
      <c r="G102" s="135" t="s">
        <v>1281</v>
      </c>
      <c r="H102" s="136">
        <v>150</v>
      </c>
      <c r="I102" s="137"/>
      <c r="J102" s="138">
        <f t="shared" si="0"/>
        <v>0</v>
      </c>
      <c r="K102" s="134" t="s">
        <v>3</v>
      </c>
      <c r="L102" s="32"/>
      <c r="M102" s="139" t="s">
        <v>3</v>
      </c>
      <c r="N102" s="140" t="s">
        <v>40</v>
      </c>
      <c r="P102" s="141">
        <f t="shared" si="1"/>
        <v>0</v>
      </c>
      <c r="Q102" s="141">
        <v>0</v>
      </c>
      <c r="R102" s="141">
        <f t="shared" si="2"/>
        <v>0</v>
      </c>
      <c r="S102" s="141">
        <v>0</v>
      </c>
      <c r="T102" s="142">
        <f t="shared" si="3"/>
        <v>0</v>
      </c>
      <c r="AR102" s="143" t="s">
        <v>178</v>
      </c>
      <c r="AT102" s="143" t="s">
        <v>164</v>
      </c>
      <c r="AU102" s="143" t="s">
        <v>77</v>
      </c>
      <c r="AY102" s="17" t="s">
        <v>161</v>
      </c>
      <c r="BE102" s="144">
        <f t="shared" si="4"/>
        <v>0</v>
      </c>
      <c r="BF102" s="144">
        <f t="shared" si="5"/>
        <v>0</v>
      </c>
      <c r="BG102" s="144">
        <f t="shared" si="6"/>
        <v>0</v>
      </c>
      <c r="BH102" s="144">
        <f t="shared" si="7"/>
        <v>0</v>
      </c>
      <c r="BI102" s="144">
        <f t="shared" si="8"/>
        <v>0</v>
      </c>
      <c r="BJ102" s="17" t="s">
        <v>15</v>
      </c>
      <c r="BK102" s="144">
        <f t="shared" si="9"/>
        <v>0</v>
      </c>
      <c r="BL102" s="17" t="s">
        <v>178</v>
      </c>
      <c r="BM102" s="143" t="s">
        <v>1684</v>
      </c>
    </row>
    <row r="103" spans="2:65" s="1" customFormat="1" ht="16.5" customHeight="1">
      <c r="B103" s="131"/>
      <c r="C103" s="132" t="s">
        <v>92</v>
      </c>
      <c r="D103" s="132" t="s">
        <v>164</v>
      </c>
      <c r="E103" s="133" t="s">
        <v>1685</v>
      </c>
      <c r="F103" s="134" t="s">
        <v>1686</v>
      </c>
      <c r="G103" s="135" t="s">
        <v>1281</v>
      </c>
      <c r="H103" s="136">
        <v>1</v>
      </c>
      <c r="I103" s="137"/>
      <c r="J103" s="138">
        <f t="shared" si="0"/>
        <v>0</v>
      </c>
      <c r="K103" s="134" t="s">
        <v>3</v>
      </c>
      <c r="L103" s="32"/>
      <c r="M103" s="139" t="s">
        <v>3</v>
      </c>
      <c r="N103" s="140" t="s">
        <v>40</v>
      </c>
      <c r="P103" s="141">
        <f t="shared" si="1"/>
        <v>0</v>
      </c>
      <c r="Q103" s="141">
        <v>0</v>
      </c>
      <c r="R103" s="141">
        <f t="shared" si="2"/>
        <v>0</v>
      </c>
      <c r="S103" s="141">
        <v>0</v>
      </c>
      <c r="T103" s="142">
        <f t="shared" si="3"/>
        <v>0</v>
      </c>
      <c r="AR103" s="143" t="s">
        <v>178</v>
      </c>
      <c r="AT103" s="143" t="s">
        <v>164</v>
      </c>
      <c r="AU103" s="143" t="s">
        <v>77</v>
      </c>
      <c r="AY103" s="17" t="s">
        <v>161</v>
      </c>
      <c r="BE103" s="144">
        <f t="shared" si="4"/>
        <v>0</v>
      </c>
      <c r="BF103" s="144">
        <f t="shared" si="5"/>
        <v>0</v>
      </c>
      <c r="BG103" s="144">
        <f t="shared" si="6"/>
        <v>0</v>
      </c>
      <c r="BH103" s="144">
        <f t="shared" si="7"/>
        <v>0</v>
      </c>
      <c r="BI103" s="144">
        <f t="shared" si="8"/>
        <v>0</v>
      </c>
      <c r="BJ103" s="17" t="s">
        <v>15</v>
      </c>
      <c r="BK103" s="144">
        <f t="shared" si="9"/>
        <v>0</v>
      </c>
      <c r="BL103" s="17" t="s">
        <v>178</v>
      </c>
      <c r="BM103" s="143" t="s">
        <v>1687</v>
      </c>
    </row>
    <row r="104" spans="2:65" s="1" customFormat="1" ht="16.5" customHeight="1">
      <c r="B104" s="131"/>
      <c r="C104" s="132" t="s">
        <v>95</v>
      </c>
      <c r="D104" s="132" t="s">
        <v>164</v>
      </c>
      <c r="E104" s="133" t="s">
        <v>1688</v>
      </c>
      <c r="F104" s="134" t="s">
        <v>1689</v>
      </c>
      <c r="G104" s="135" t="s">
        <v>1281</v>
      </c>
      <c r="H104" s="136">
        <v>18</v>
      </c>
      <c r="I104" s="137"/>
      <c r="J104" s="138">
        <f t="shared" si="0"/>
        <v>0</v>
      </c>
      <c r="K104" s="134" t="s">
        <v>3</v>
      </c>
      <c r="L104" s="32"/>
      <c r="M104" s="139" t="s">
        <v>3</v>
      </c>
      <c r="N104" s="140" t="s">
        <v>40</v>
      </c>
      <c r="P104" s="141">
        <f t="shared" si="1"/>
        <v>0</v>
      </c>
      <c r="Q104" s="141">
        <v>0</v>
      </c>
      <c r="R104" s="141">
        <f t="shared" si="2"/>
        <v>0</v>
      </c>
      <c r="S104" s="141">
        <v>0</v>
      </c>
      <c r="T104" s="142">
        <f t="shared" si="3"/>
        <v>0</v>
      </c>
      <c r="AR104" s="143" t="s">
        <v>178</v>
      </c>
      <c r="AT104" s="143" t="s">
        <v>164</v>
      </c>
      <c r="AU104" s="143" t="s">
        <v>77</v>
      </c>
      <c r="AY104" s="17" t="s">
        <v>161</v>
      </c>
      <c r="BE104" s="144">
        <f t="shared" si="4"/>
        <v>0</v>
      </c>
      <c r="BF104" s="144">
        <f t="shared" si="5"/>
        <v>0</v>
      </c>
      <c r="BG104" s="144">
        <f t="shared" si="6"/>
        <v>0</v>
      </c>
      <c r="BH104" s="144">
        <f t="shared" si="7"/>
        <v>0</v>
      </c>
      <c r="BI104" s="144">
        <f t="shared" si="8"/>
        <v>0</v>
      </c>
      <c r="BJ104" s="17" t="s">
        <v>15</v>
      </c>
      <c r="BK104" s="144">
        <f t="shared" si="9"/>
        <v>0</v>
      </c>
      <c r="BL104" s="17" t="s">
        <v>178</v>
      </c>
      <c r="BM104" s="143" t="s">
        <v>1690</v>
      </c>
    </row>
    <row r="105" spans="2:65" s="1" customFormat="1" ht="16.5" customHeight="1">
      <c r="B105" s="131"/>
      <c r="C105" s="132" t="s">
        <v>110</v>
      </c>
      <c r="D105" s="132" t="s">
        <v>164</v>
      </c>
      <c r="E105" s="133" t="s">
        <v>1691</v>
      </c>
      <c r="F105" s="134" t="s">
        <v>1692</v>
      </c>
      <c r="G105" s="135" t="s">
        <v>1281</v>
      </c>
      <c r="H105" s="136">
        <v>150</v>
      </c>
      <c r="I105" s="137"/>
      <c r="J105" s="138">
        <f t="shared" si="0"/>
        <v>0</v>
      </c>
      <c r="K105" s="134" t="s">
        <v>3</v>
      </c>
      <c r="L105" s="32"/>
      <c r="M105" s="139" t="s">
        <v>3</v>
      </c>
      <c r="N105" s="140" t="s">
        <v>40</v>
      </c>
      <c r="P105" s="141">
        <f t="shared" si="1"/>
        <v>0</v>
      </c>
      <c r="Q105" s="141">
        <v>0</v>
      </c>
      <c r="R105" s="141">
        <f t="shared" si="2"/>
        <v>0</v>
      </c>
      <c r="S105" s="141">
        <v>0</v>
      </c>
      <c r="T105" s="142">
        <f t="shared" si="3"/>
        <v>0</v>
      </c>
      <c r="AR105" s="143" t="s">
        <v>178</v>
      </c>
      <c r="AT105" s="143" t="s">
        <v>164</v>
      </c>
      <c r="AU105" s="143" t="s">
        <v>77</v>
      </c>
      <c r="AY105" s="17" t="s">
        <v>161</v>
      </c>
      <c r="BE105" s="144">
        <f t="shared" si="4"/>
        <v>0</v>
      </c>
      <c r="BF105" s="144">
        <f t="shared" si="5"/>
        <v>0</v>
      </c>
      <c r="BG105" s="144">
        <f t="shared" si="6"/>
        <v>0</v>
      </c>
      <c r="BH105" s="144">
        <f t="shared" si="7"/>
        <v>0</v>
      </c>
      <c r="BI105" s="144">
        <f t="shared" si="8"/>
        <v>0</v>
      </c>
      <c r="BJ105" s="17" t="s">
        <v>15</v>
      </c>
      <c r="BK105" s="144">
        <f t="shared" si="9"/>
        <v>0</v>
      </c>
      <c r="BL105" s="17" t="s">
        <v>178</v>
      </c>
      <c r="BM105" s="143" t="s">
        <v>1693</v>
      </c>
    </row>
    <row r="106" spans="2:63" s="11" customFormat="1" ht="22.9" customHeight="1">
      <c r="B106" s="119"/>
      <c r="D106" s="120" t="s">
        <v>68</v>
      </c>
      <c r="E106" s="129" t="s">
        <v>1290</v>
      </c>
      <c r="F106" s="129" t="s">
        <v>1320</v>
      </c>
      <c r="I106" s="122"/>
      <c r="J106" s="130">
        <f>BK106</f>
        <v>0</v>
      </c>
      <c r="L106" s="119"/>
      <c r="M106" s="124"/>
      <c r="P106" s="125">
        <f>SUM(P107:P108)</f>
        <v>0</v>
      </c>
      <c r="R106" s="125">
        <f>SUM(R107:R108)</f>
        <v>0</v>
      </c>
      <c r="T106" s="126">
        <f>SUM(T107:T108)</f>
        <v>0</v>
      </c>
      <c r="AR106" s="120" t="s">
        <v>77</v>
      </c>
      <c r="AT106" s="127" t="s">
        <v>68</v>
      </c>
      <c r="AU106" s="127" t="s">
        <v>15</v>
      </c>
      <c r="AY106" s="120" t="s">
        <v>161</v>
      </c>
      <c r="BK106" s="128">
        <f>SUM(BK107:BK108)</f>
        <v>0</v>
      </c>
    </row>
    <row r="107" spans="2:65" s="1" customFormat="1" ht="16.5" customHeight="1">
      <c r="B107" s="131"/>
      <c r="C107" s="132" t="s">
        <v>243</v>
      </c>
      <c r="D107" s="132" t="s">
        <v>164</v>
      </c>
      <c r="E107" s="133" t="s">
        <v>1694</v>
      </c>
      <c r="F107" s="134" t="s">
        <v>1695</v>
      </c>
      <c r="G107" s="135" t="s">
        <v>1288</v>
      </c>
      <c r="H107" s="136">
        <v>1</v>
      </c>
      <c r="I107" s="137"/>
      <c r="J107" s="138">
        <f>ROUND(I107*H107,2)</f>
        <v>0</v>
      </c>
      <c r="K107" s="134" t="s">
        <v>3</v>
      </c>
      <c r="L107" s="32"/>
      <c r="M107" s="139" t="s">
        <v>3</v>
      </c>
      <c r="N107" s="140" t="s">
        <v>40</v>
      </c>
      <c r="P107" s="141">
        <f>O107*H107</f>
        <v>0</v>
      </c>
      <c r="Q107" s="141">
        <v>0</v>
      </c>
      <c r="R107" s="141">
        <f>Q107*H107</f>
        <v>0</v>
      </c>
      <c r="S107" s="141">
        <v>0</v>
      </c>
      <c r="T107" s="142">
        <f>S107*H107</f>
        <v>0</v>
      </c>
      <c r="AR107" s="143" t="s">
        <v>178</v>
      </c>
      <c r="AT107" s="143" t="s">
        <v>164</v>
      </c>
      <c r="AU107" s="143" t="s">
        <v>77</v>
      </c>
      <c r="AY107" s="17" t="s">
        <v>161</v>
      </c>
      <c r="BE107" s="144">
        <f>IF(N107="základní",J107,0)</f>
        <v>0</v>
      </c>
      <c r="BF107" s="144">
        <f>IF(N107="snížená",J107,0)</f>
        <v>0</v>
      </c>
      <c r="BG107" s="144">
        <f>IF(N107="zákl. přenesená",J107,0)</f>
        <v>0</v>
      </c>
      <c r="BH107" s="144">
        <f>IF(N107="sníž. přenesená",J107,0)</f>
        <v>0</v>
      </c>
      <c r="BI107" s="144">
        <f>IF(N107="nulová",J107,0)</f>
        <v>0</v>
      </c>
      <c r="BJ107" s="17" t="s">
        <v>15</v>
      </c>
      <c r="BK107" s="144">
        <f>ROUND(I107*H107,2)</f>
        <v>0</v>
      </c>
      <c r="BL107" s="17" t="s">
        <v>178</v>
      </c>
      <c r="BM107" s="143" t="s">
        <v>1696</v>
      </c>
    </row>
    <row r="108" spans="2:65" s="1" customFormat="1" ht="16.5" customHeight="1">
      <c r="B108" s="131"/>
      <c r="C108" s="132" t="s">
        <v>162</v>
      </c>
      <c r="D108" s="132" t="s">
        <v>164</v>
      </c>
      <c r="E108" s="133" t="s">
        <v>1697</v>
      </c>
      <c r="F108" s="134" t="s">
        <v>1698</v>
      </c>
      <c r="G108" s="135" t="s">
        <v>1288</v>
      </c>
      <c r="H108" s="136">
        <v>1</v>
      </c>
      <c r="I108" s="137"/>
      <c r="J108" s="138">
        <f>ROUND(I108*H108,2)</f>
        <v>0</v>
      </c>
      <c r="K108" s="134" t="s">
        <v>3</v>
      </c>
      <c r="L108" s="32"/>
      <c r="M108" s="139" t="s">
        <v>3</v>
      </c>
      <c r="N108" s="140" t="s">
        <v>40</v>
      </c>
      <c r="P108" s="141">
        <f>O108*H108</f>
        <v>0</v>
      </c>
      <c r="Q108" s="141">
        <v>0</v>
      </c>
      <c r="R108" s="141">
        <f>Q108*H108</f>
        <v>0</v>
      </c>
      <c r="S108" s="141">
        <v>0</v>
      </c>
      <c r="T108" s="142">
        <f>S108*H108</f>
        <v>0</v>
      </c>
      <c r="AR108" s="143" t="s">
        <v>178</v>
      </c>
      <c r="AT108" s="143" t="s">
        <v>164</v>
      </c>
      <c r="AU108" s="143" t="s">
        <v>77</v>
      </c>
      <c r="AY108" s="17" t="s">
        <v>161</v>
      </c>
      <c r="BE108" s="144">
        <f>IF(N108="základní",J108,0)</f>
        <v>0</v>
      </c>
      <c r="BF108" s="144">
        <f>IF(N108="snížená",J108,0)</f>
        <v>0</v>
      </c>
      <c r="BG108" s="144">
        <f>IF(N108="zákl. přenesená",J108,0)</f>
        <v>0</v>
      </c>
      <c r="BH108" s="144">
        <f>IF(N108="sníž. přenesená",J108,0)</f>
        <v>0</v>
      </c>
      <c r="BI108" s="144">
        <f>IF(N108="nulová",J108,0)</f>
        <v>0</v>
      </c>
      <c r="BJ108" s="17" t="s">
        <v>15</v>
      </c>
      <c r="BK108" s="144">
        <f>ROUND(I108*H108,2)</f>
        <v>0</v>
      </c>
      <c r="BL108" s="17" t="s">
        <v>178</v>
      </c>
      <c r="BM108" s="143" t="s">
        <v>1699</v>
      </c>
    </row>
    <row r="109" spans="2:63" s="11" customFormat="1" ht="22.9" customHeight="1">
      <c r="B109" s="119"/>
      <c r="D109" s="120" t="s">
        <v>68</v>
      </c>
      <c r="E109" s="129" t="s">
        <v>1319</v>
      </c>
      <c r="F109" s="129" t="s">
        <v>1335</v>
      </c>
      <c r="I109" s="122"/>
      <c r="J109" s="130">
        <f>BK109</f>
        <v>0</v>
      </c>
      <c r="L109" s="119"/>
      <c r="M109" s="124"/>
      <c r="P109" s="125">
        <f>SUM(P110:P131)</f>
        <v>0</v>
      </c>
      <c r="R109" s="125">
        <f>SUM(R110:R131)</f>
        <v>0</v>
      </c>
      <c r="T109" s="126">
        <f>SUM(T110:T131)</f>
        <v>0</v>
      </c>
      <c r="AR109" s="120" t="s">
        <v>77</v>
      </c>
      <c r="AT109" s="127" t="s">
        <v>68</v>
      </c>
      <c r="AU109" s="127" t="s">
        <v>15</v>
      </c>
      <c r="AY109" s="120" t="s">
        <v>161</v>
      </c>
      <c r="BK109" s="128">
        <f>SUM(BK110:BK131)</f>
        <v>0</v>
      </c>
    </row>
    <row r="110" spans="2:65" s="1" customFormat="1" ht="16.5" customHeight="1">
      <c r="B110" s="131"/>
      <c r="C110" s="132" t="s">
        <v>257</v>
      </c>
      <c r="D110" s="132" t="s">
        <v>164</v>
      </c>
      <c r="E110" s="133" t="s">
        <v>1700</v>
      </c>
      <c r="F110" s="134" t="s">
        <v>1701</v>
      </c>
      <c r="G110" s="135" t="s">
        <v>1281</v>
      </c>
      <c r="H110" s="136">
        <v>1</v>
      </c>
      <c r="I110" s="137"/>
      <c r="J110" s="138">
        <f aca="true" t="shared" si="10" ref="J110:J131">ROUND(I110*H110,2)</f>
        <v>0</v>
      </c>
      <c r="K110" s="134" t="s">
        <v>3</v>
      </c>
      <c r="L110" s="32"/>
      <c r="M110" s="139" t="s">
        <v>3</v>
      </c>
      <c r="N110" s="140" t="s">
        <v>40</v>
      </c>
      <c r="P110" s="141">
        <f aca="true" t="shared" si="11" ref="P110:P131">O110*H110</f>
        <v>0</v>
      </c>
      <c r="Q110" s="141">
        <v>0</v>
      </c>
      <c r="R110" s="141">
        <f aca="true" t="shared" si="12" ref="R110:R131">Q110*H110</f>
        <v>0</v>
      </c>
      <c r="S110" s="141">
        <v>0</v>
      </c>
      <c r="T110" s="142">
        <f aca="true" t="shared" si="13" ref="T110:T131">S110*H110</f>
        <v>0</v>
      </c>
      <c r="AR110" s="143" t="s">
        <v>178</v>
      </c>
      <c r="AT110" s="143" t="s">
        <v>164</v>
      </c>
      <c r="AU110" s="143" t="s">
        <v>77</v>
      </c>
      <c r="AY110" s="17" t="s">
        <v>161</v>
      </c>
      <c r="BE110" s="144">
        <f aca="true" t="shared" si="14" ref="BE110:BE131">IF(N110="základní",J110,0)</f>
        <v>0</v>
      </c>
      <c r="BF110" s="144">
        <f aca="true" t="shared" si="15" ref="BF110:BF131">IF(N110="snížená",J110,0)</f>
        <v>0</v>
      </c>
      <c r="BG110" s="144">
        <f aca="true" t="shared" si="16" ref="BG110:BG131">IF(N110="zákl. přenesená",J110,0)</f>
        <v>0</v>
      </c>
      <c r="BH110" s="144">
        <f aca="true" t="shared" si="17" ref="BH110:BH131">IF(N110="sníž. přenesená",J110,0)</f>
        <v>0</v>
      </c>
      <c r="BI110" s="144">
        <f aca="true" t="shared" si="18" ref="BI110:BI131">IF(N110="nulová",J110,0)</f>
        <v>0</v>
      </c>
      <c r="BJ110" s="17" t="s">
        <v>15</v>
      </c>
      <c r="BK110" s="144">
        <f aca="true" t="shared" si="19" ref="BK110:BK131">ROUND(I110*H110,2)</f>
        <v>0</v>
      </c>
      <c r="BL110" s="17" t="s">
        <v>178</v>
      </c>
      <c r="BM110" s="143" t="s">
        <v>1702</v>
      </c>
    </row>
    <row r="111" spans="2:65" s="1" customFormat="1" ht="16.5" customHeight="1">
      <c r="B111" s="131"/>
      <c r="C111" s="132" t="s">
        <v>73</v>
      </c>
      <c r="D111" s="132" t="s">
        <v>164</v>
      </c>
      <c r="E111" s="133" t="s">
        <v>1703</v>
      </c>
      <c r="F111" s="134" t="s">
        <v>1680</v>
      </c>
      <c r="G111" s="135" t="s">
        <v>267</v>
      </c>
      <c r="H111" s="136">
        <v>32</v>
      </c>
      <c r="I111" s="137"/>
      <c r="J111" s="138">
        <f t="shared" si="10"/>
        <v>0</v>
      </c>
      <c r="K111" s="134" t="s">
        <v>3</v>
      </c>
      <c r="L111" s="32"/>
      <c r="M111" s="139" t="s">
        <v>3</v>
      </c>
      <c r="N111" s="140" t="s">
        <v>40</v>
      </c>
      <c r="P111" s="141">
        <f t="shared" si="11"/>
        <v>0</v>
      </c>
      <c r="Q111" s="141">
        <v>0</v>
      </c>
      <c r="R111" s="141">
        <f t="shared" si="12"/>
        <v>0</v>
      </c>
      <c r="S111" s="141">
        <v>0</v>
      </c>
      <c r="T111" s="142">
        <f t="shared" si="13"/>
        <v>0</v>
      </c>
      <c r="AR111" s="143" t="s">
        <v>178</v>
      </c>
      <c r="AT111" s="143" t="s">
        <v>164</v>
      </c>
      <c r="AU111" s="143" t="s">
        <v>77</v>
      </c>
      <c r="AY111" s="17" t="s">
        <v>161</v>
      </c>
      <c r="BE111" s="144">
        <f t="shared" si="14"/>
        <v>0</v>
      </c>
      <c r="BF111" s="144">
        <f t="shared" si="15"/>
        <v>0</v>
      </c>
      <c r="BG111" s="144">
        <f t="shared" si="16"/>
        <v>0</v>
      </c>
      <c r="BH111" s="144">
        <f t="shared" si="17"/>
        <v>0</v>
      </c>
      <c r="BI111" s="144">
        <f t="shared" si="18"/>
        <v>0</v>
      </c>
      <c r="BJ111" s="17" t="s">
        <v>15</v>
      </c>
      <c r="BK111" s="144">
        <f t="shared" si="19"/>
        <v>0</v>
      </c>
      <c r="BL111" s="17" t="s">
        <v>178</v>
      </c>
      <c r="BM111" s="143" t="s">
        <v>1704</v>
      </c>
    </row>
    <row r="112" spans="2:65" s="1" customFormat="1" ht="16.5" customHeight="1">
      <c r="B112" s="131"/>
      <c r="C112" s="132" t="s">
        <v>117</v>
      </c>
      <c r="D112" s="132" t="s">
        <v>164</v>
      </c>
      <c r="E112" s="133" t="s">
        <v>1705</v>
      </c>
      <c r="F112" s="134" t="s">
        <v>1706</v>
      </c>
      <c r="G112" s="135" t="s">
        <v>1281</v>
      </c>
      <c r="H112" s="136">
        <v>324</v>
      </c>
      <c r="I112" s="137"/>
      <c r="J112" s="138">
        <f t="shared" si="10"/>
        <v>0</v>
      </c>
      <c r="K112" s="134" t="s">
        <v>3</v>
      </c>
      <c r="L112" s="32"/>
      <c r="M112" s="139" t="s">
        <v>3</v>
      </c>
      <c r="N112" s="140" t="s">
        <v>40</v>
      </c>
      <c r="P112" s="141">
        <f t="shared" si="11"/>
        <v>0</v>
      </c>
      <c r="Q112" s="141">
        <v>0</v>
      </c>
      <c r="R112" s="141">
        <f t="shared" si="12"/>
        <v>0</v>
      </c>
      <c r="S112" s="141">
        <v>0</v>
      </c>
      <c r="T112" s="142">
        <f t="shared" si="13"/>
        <v>0</v>
      </c>
      <c r="AR112" s="143" t="s">
        <v>178</v>
      </c>
      <c r="AT112" s="143" t="s">
        <v>164</v>
      </c>
      <c r="AU112" s="143" t="s">
        <v>77</v>
      </c>
      <c r="AY112" s="17" t="s">
        <v>161</v>
      </c>
      <c r="BE112" s="144">
        <f t="shared" si="14"/>
        <v>0</v>
      </c>
      <c r="BF112" s="144">
        <f t="shared" si="15"/>
        <v>0</v>
      </c>
      <c r="BG112" s="144">
        <f t="shared" si="16"/>
        <v>0</v>
      </c>
      <c r="BH112" s="144">
        <f t="shared" si="17"/>
        <v>0</v>
      </c>
      <c r="BI112" s="144">
        <f t="shared" si="18"/>
        <v>0</v>
      </c>
      <c r="BJ112" s="17" t="s">
        <v>15</v>
      </c>
      <c r="BK112" s="144">
        <f t="shared" si="19"/>
        <v>0</v>
      </c>
      <c r="BL112" s="17" t="s">
        <v>178</v>
      </c>
      <c r="BM112" s="143" t="s">
        <v>1707</v>
      </c>
    </row>
    <row r="113" spans="2:65" s="1" customFormat="1" ht="16.5" customHeight="1">
      <c r="B113" s="131"/>
      <c r="C113" s="132" t="s">
        <v>318</v>
      </c>
      <c r="D113" s="132" t="s">
        <v>164</v>
      </c>
      <c r="E113" s="133" t="s">
        <v>1708</v>
      </c>
      <c r="F113" s="134" t="s">
        <v>1709</v>
      </c>
      <c r="G113" s="135" t="s">
        <v>1281</v>
      </c>
      <c r="H113" s="136">
        <v>75</v>
      </c>
      <c r="I113" s="137"/>
      <c r="J113" s="138">
        <f t="shared" si="10"/>
        <v>0</v>
      </c>
      <c r="K113" s="134" t="s">
        <v>3</v>
      </c>
      <c r="L113" s="32"/>
      <c r="M113" s="139" t="s">
        <v>3</v>
      </c>
      <c r="N113" s="140" t="s">
        <v>40</v>
      </c>
      <c r="P113" s="141">
        <f t="shared" si="11"/>
        <v>0</v>
      </c>
      <c r="Q113" s="141">
        <v>0</v>
      </c>
      <c r="R113" s="141">
        <f t="shared" si="12"/>
        <v>0</v>
      </c>
      <c r="S113" s="141">
        <v>0</v>
      </c>
      <c r="T113" s="142">
        <f t="shared" si="13"/>
        <v>0</v>
      </c>
      <c r="AR113" s="143" t="s">
        <v>178</v>
      </c>
      <c r="AT113" s="143" t="s">
        <v>164</v>
      </c>
      <c r="AU113" s="143" t="s">
        <v>77</v>
      </c>
      <c r="AY113" s="17" t="s">
        <v>161</v>
      </c>
      <c r="BE113" s="144">
        <f t="shared" si="14"/>
        <v>0</v>
      </c>
      <c r="BF113" s="144">
        <f t="shared" si="15"/>
        <v>0</v>
      </c>
      <c r="BG113" s="144">
        <f t="shared" si="16"/>
        <v>0</v>
      </c>
      <c r="BH113" s="144">
        <f t="shared" si="17"/>
        <v>0</v>
      </c>
      <c r="BI113" s="144">
        <f t="shared" si="18"/>
        <v>0</v>
      </c>
      <c r="BJ113" s="17" t="s">
        <v>15</v>
      </c>
      <c r="BK113" s="144">
        <f t="shared" si="19"/>
        <v>0</v>
      </c>
      <c r="BL113" s="17" t="s">
        <v>178</v>
      </c>
      <c r="BM113" s="143" t="s">
        <v>1710</v>
      </c>
    </row>
    <row r="114" spans="2:65" s="1" customFormat="1" ht="16.5" customHeight="1">
      <c r="B114" s="131"/>
      <c r="C114" s="132" t="s">
        <v>326</v>
      </c>
      <c r="D114" s="132" t="s">
        <v>164</v>
      </c>
      <c r="E114" s="133" t="s">
        <v>1711</v>
      </c>
      <c r="F114" s="134" t="s">
        <v>1712</v>
      </c>
      <c r="G114" s="135" t="s">
        <v>1281</v>
      </c>
      <c r="H114" s="136">
        <v>18</v>
      </c>
      <c r="I114" s="137"/>
      <c r="J114" s="138">
        <f t="shared" si="10"/>
        <v>0</v>
      </c>
      <c r="K114" s="134" t="s">
        <v>3</v>
      </c>
      <c r="L114" s="32"/>
      <c r="M114" s="139" t="s">
        <v>3</v>
      </c>
      <c r="N114" s="140" t="s">
        <v>40</v>
      </c>
      <c r="P114" s="141">
        <f t="shared" si="11"/>
        <v>0</v>
      </c>
      <c r="Q114" s="141">
        <v>0</v>
      </c>
      <c r="R114" s="141">
        <f t="shared" si="12"/>
        <v>0</v>
      </c>
      <c r="S114" s="141">
        <v>0</v>
      </c>
      <c r="T114" s="142">
        <f t="shared" si="13"/>
        <v>0</v>
      </c>
      <c r="AR114" s="143" t="s">
        <v>178</v>
      </c>
      <c r="AT114" s="143" t="s">
        <v>164</v>
      </c>
      <c r="AU114" s="143" t="s">
        <v>77</v>
      </c>
      <c r="AY114" s="17" t="s">
        <v>161</v>
      </c>
      <c r="BE114" s="144">
        <f t="shared" si="14"/>
        <v>0</v>
      </c>
      <c r="BF114" s="144">
        <f t="shared" si="15"/>
        <v>0</v>
      </c>
      <c r="BG114" s="144">
        <f t="shared" si="16"/>
        <v>0</v>
      </c>
      <c r="BH114" s="144">
        <f t="shared" si="17"/>
        <v>0</v>
      </c>
      <c r="BI114" s="144">
        <f t="shared" si="18"/>
        <v>0</v>
      </c>
      <c r="BJ114" s="17" t="s">
        <v>15</v>
      </c>
      <c r="BK114" s="144">
        <f t="shared" si="19"/>
        <v>0</v>
      </c>
      <c r="BL114" s="17" t="s">
        <v>178</v>
      </c>
      <c r="BM114" s="143" t="s">
        <v>1713</v>
      </c>
    </row>
    <row r="115" spans="2:65" s="1" customFormat="1" ht="16.5" customHeight="1">
      <c r="B115" s="131"/>
      <c r="C115" s="132" t="s">
        <v>9</v>
      </c>
      <c r="D115" s="132" t="s">
        <v>164</v>
      </c>
      <c r="E115" s="133" t="s">
        <v>1714</v>
      </c>
      <c r="F115" s="134" t="s">
        <v>1715</v>
      </c>
      <c r="G115" s="135" t="s">
        <v>1281</v>
      </c>
      <c r="H115" s="136">
        <v>324</v>
      </c>
      <c r="I115" s="137"/>
      <c r="J115" s="138">
        <f t="shared" si="10"/>
        <v>0</v>
      </c>
      <c r="K115" s="134" t="s">
        <v>3</v>
      </c>
      <c r="L115" s="32"/>
      <c r="M115" s="139" t="s">
        <v>3</v>
      </c>
      <c r="N115" s="140" t="s">
        <v>40</v>
      </c>
      <c r="P115" s="141">
        <f t="shared" si="11"/>
        <v>0</v>
      </c>
      <c r="Q115" s="141">
        <v>0</v>
      </c>
      <c r="R115" s="141">
        <f t="shared" si="12"/>
        <v>0</v>
      </c>
      <c r="S115" s="141">
        <v>0</v>
      </c>
      <c r="T115" s="142">
        <f t="shared" si="13"/>
        <v>0</v>
      </c>
      <c r="AR115" s="143" t="s">
        <v>178</v>
      </c>
      <c r="AT115" s="143" t="s">
        <v>164</v>
      </c>
      <c r="AU115" s="143" t="s">
        <v>77</v>
      </c>
      <c r="AY115" s="17" t="s">
        <v>161</v>
      </c>
      <c r="BE115" s="144">
        <f t="shared" si="14"/>
        <v>0</v>
      </c>
      <c r="BF115" s="144">
        <f t="shared" si="15"/>
        <v>0</v>
      </c>
      <c r="BG115" s="144">
        <f t="shared" si="16"/>
        <v>0</v>
      </c>
      <c r="BH115" s="144">
        <f t="shared" si="17"/>
        <v>0</v>
      </c>
      <c r="BI115" s="144">
        <f t="shared" si="18"/>
        <v>0</v>
      </c>
      <c r="BJ115" s="17" t="s">
        <v>15</v>
      </c>
      <c r="BK115" s="144">
        <f t="shared" si="19"/>
        <v>0</v>
      </c>
      <c r="BL115" s="17" t="s">
        <v>178</v>
      </c>
      <c r="BM115" s="143" t="s">
        <v>1716</v>
      </c>
    </row>
    <row r="116" spans="2:65" s="1" customFormat="1" ht="16.5" customHeight="1">
      <c r="B116" s="131"/>
      <c r="C116" s="132" t="s">
        <v>178</v>
      </c>
      <c r="D116" s="132" t="s">
        <v>164</v>
      </c>
      <c r="E116" s="133" t="s">
        <v>1717</v>
      </c>
      <c r="F116" s="134" t="s">
        <v>1718</v>
      </c>
      <c r="G116" s="135" t="s">
        <v>1281</v>
      </c>
      <c r="H116" s="136">
        <v>18</v>
      </c>
      <c r="I116" s="137"/>
      <c r="J116" s="138">
        <f t="shared" si="10"/>
        <v>0</v>
      </c>
      <c r="K116" s="134" t="s">
        <v>3</v>
      </c>
      <c r="L116" s="32"/>
      <c r="M116" s="139" t="s">
        <v>3</v>
      </c>
      <c r="N116" s="140" t="s">
        <v>40</v>
      </c>
      <c r="P116" s="141">
        <f t="shared" si="11"/>
        <v>0</v>
      </c>
      <c r="Q116" s="141">
        <v>0</v>
      </c>
      <c r="R116" s="141">
        <f t="shared" si="12"/>
        <v>0</v>
      </c>
      <c r="S116" s="141">
        <v>0</v>
      </c>
      <c r="T116" s="142">
        <f t="shared" si="13"/>
        <v>0</v>
      </c>
      <c r="AR116" s="143" t="s">
        <v>178</v>
      </c>
      <c r="AT116" s="143" t="s">
        <v>164</v>
      </c>
      <c r="AU116" s="143" t="s">
        <v>77</v>
      </c>
      <c r="AY116" s="17" t="s">
        <v>161</v>
      </c>
      <c r="BE116" s="144">
        <f t="shared" si="14"/>
        <v>0</v>
      </c>
      <c r="BF116" s="144">
        <f t="shared" si="15"/>
        <v>0</v>
      </c>
      <c r="BG116" s="144">
        <f t="shared" si="16"/>
        <v>0</v>
      </c>
      <c r="BH116" s="144">
        <f t="shared" si="17"/>
        <v>0</v>
      </c>
      <c r="BI116" s="144">
        <f t="shared" si="18"/>
        <v>0</v>
      </c>
      <c r="BJ116" s="17" t="s">
        <v>15</v>
      </c>
      <c r="BK116" s="144">
        <f t="shared" si="19"/>
        <v>0</v>
      </c>
      <c r="BL116" s="17" t="s">
        <v>178</v>
      </c>
      <c r="BM116" s="143" t="s">
        <v>1719</v>
      </c>
    </row>
    <row r="117" spans="2:65" s="1" customFormat="1" ht="16.5" customHeight="1">
      <c r="B117" s="131"/>
      <c r="C117" s="132" t="s">
        <v>339</v>
      </c>
      <c r="D117" s="132" t="s">
        <v>164</v>
      </c>
      <c r="E117" s="133" t="s">
        <v>1720</v>
      </c>
      <c r="F117" s="134" t="s">
        <v>1721</v>
      </c>
      <c r="G117" s="135" t="s">
        <v>1281</v>
      </c>
      <c r="H117" s="136">
        <v>2</v>
      </c>
      <c r="I117" s="137"/>
      <c r="J117" s="138">
        <f t="shared" si="10"/>
        <v>0</v>
      </c>
      <c r="K117" s="134" t="s">
        <v>3</v>
      </c>
      <c r="L117" s="32"/>
      <c r="M117" s="139" t="s">
        <v>3</v>
      </c>
      <c r="N117" s="140" t="s">
        <v>40</v>
      </c>
      <c r="P117" s="141">
        <f t="shared" si="11"/>
        <v>0</v>
      </c>
      <c r="Q117" s="141">
        <v>0</v>
      </c>
      <c r="R117" s="141">
        <f t="shared" si="12"/>
        <v>0</v>
      </c>
      <c r="S117" s="141">
        <v>0</v>
      </c>
      <c r="T117" s="142">
        <f t="shared" si="13"/>
        <v>0</v>
      </c>
      <c r="AR117" s="143" t="s">
        <v>178</v>
      </c>
      <c r="AT117" s="143" t="s">
        <v>164</v>
      </c>
      <c r="AU117" s="143" t="s">
        <v>77</v>
      </c>
      <c r="AY117" s="17" t="s">
        <v>161</v>
      </c>
      <c r="BE117" s="144">
        <f t="shared" si="14"/>
        <v>0</v>
      </c>
      <c r="BF117" s="144">
        <f t="shared" si="15"/>
        <v>0</v>
      </c>
      <c r="BG117" s="144">
        <f t="shared" si="16"/>
        <v>0</v>
      </c>
      <c r="BH117" s="144">
        <f t="shared" si="17"/>
        <v>0</v>
      </c>
      <c r="BI117" s="144">
        <f t="shared" si="18"/>
        <v>0</v>
      </c>
      <c r="BJ117" s="17" t="s">
        <v>15</v>
      </c>
      <c r="BK117" s="144">
        <f t="shared" si="19"/>
        <v>0</v>
      </c>
      <c r="BL117" s="17" t="s">
        <v>178</v>
      </c>
      <c r="BM117" s="143" t="s">
        <v>1722</v>
      </c>
    </row>
    <row r="118" spans="2:65" s="1" customFormat="1" ht="16.5" customHeight="1">
      <c r="B118" s="131"/>
      <c r="C118" s="132" t="s">
        <v>344</v>
      </c>
      <c r="D118" s="132" t="s">
        <v>164</v>
      </c>
      <c r="E118" s="133" t="s">
        <v>1723</v>
      </c>
      <c r="F118" s="134" t="s">
        <v>1677</v>
      </c>
      <c r="G118" s="135" t="s">
        <v>1281</v>
      </c>
      <c r="H118" s="136">
        <v>18</v>
      </c>
      <c r="I118" s="137"/>
      <c r="J118" s="138">
        <f t="shared" si="10"/>
        <v>0</v>
      </c>
      <c r="K118" s="134" t="s">
        <v>3</v>
      </c>
      <c r="L118" s="32"/>
      <c r="M118" s="139" t="s">
        <v>3</v>
      </c>
      <c r="N118" s="140" t="s">
        <v>40</v>
      </c>
      <c r="P118" s="141">
        <f t="shared" si="11"/>
        <v>0</v>
      </c>
      <c r="Q118" s="141">
        <v>0</v>
      </c>
      <c r="R118" s="141">
        <f t="shared" si="12"/>
        <v>0</v>
      </c>
      <c r="S118" s="141">
        <v>0</v>
      </c>
      <c r="T118" s="142">
        <f t="shared" si="13"/>
        <v>0</v>
      </c>
      <c r="AR118" s="143" t="s">
        <v>178</v>
      </c>
      <c r="AT118" s="143" t="s">
        <v>164</v>
      </c>
      <c r="AU118" s="143" t="s">
        <v>77</v>
      </c>
      <c r="AY118" s="17" t="s">
        <v>161</v>
      </c>
      <c r="BE118" s="144">
        <f t="shared" si="14"/>
        <v>0</v>
      </c>
      <c r="BF118" s="144">
        <f t="shared" si="15"/>
        <v>0</v>
      </c>
      <c r="BG118" s="144">
        <f t="shared" si="16"/>
        <v>0</v>
      </c>
      <c r="BH118" s="144">
        <f t="shared" si="17"/>
        <v>0</v>
      </c>
      <c r="BI118" s="144">
        <f t="shared" si="18"/>
        <v>0</v>
      </c>
      <c r="BJ118" s="17" t="s">
        <v>15</v>
      </c>
      <c r="BK118" s="144">
        <f t="shared" si="19"/>
        <v>0</v>
      </c>
      <c r="BL118" s="17" t="s">
        <v>178</v>
      </c>
      <c r="BM118" s="143" t="s">
        <v>1724</v>
      </c>
    </row>
    <row r="119" spans="2:65" s="1" customFormat="1" ht="16.5" customHeight="1">
      <c r="B119" s="131"/>
      <c r="C119" s="132" t="s">
        <v>349</v>
      </c>
      <c r="D119" s="132" t="s">
        <v>164</v>
      </c>
      <c r="E119" s="133" t="s">
        <v>1725</v>
      </c>
      <c r="F119" s="134" t="s">
        <v>1726</v>
      </c>
      <c r="G119" s="135" t="s">
        <v>1281</v>
      </c>
      <c r="H119" s="136">
        <v>1</v>
      </c>
      <c r="I119" s="137"/>
      <c r="J119" s="138">
        <f t="shared" si="10"/>
        <v>0</v>
      </c>
      <c r="K119" s="134" t="s">
        <v>3</v>
      </c>
      <c r="L119" s="32"/>
      <c r="M119" s="139" t="s">
        <v>3</v>
      </c>
      <c r="N119" s="140" t="s">
        <v>40</v>
      </c>
      <c r="P119" s="141">
        <f t="shared" si="11"/>
        <v>0</v>
      </c>
      <c r="Q119" s="141">
        <v>0</v>
      </c>
      <c r="R119" s="141">
        <f t="shared" si="12"/>
        <v>0</v>
      </c>
      <c r="S119" s="141">
        <v>0</v>
      </c>
      <c r="T119" s="142">
        <f t="shared" si="13"/>
        <v>0</v>
      </c>
      <c r="AR119" s="143" t="s">
        <v>178</v>
      </c>
      <c r="AT119" s="143" t="s">
        <v>164</v>
      </c>
      <c r="AU119" s="143" t="s">
        <v>77</v>
      </c>
      <c r="AY119" s="17" t="s">
        <v>161</v>
      </c>
      <c r="BE119" s="144">
        <f t="shared" si="14"/>
        <v>0</v>
      </c>
      <c r="BF119" s="144">
        <f t="shared" si="15"/>
        <v>0</v>
      </c>
      <c r="BG119" s="144">
        <f t="shared" si="16"/>
        <v>0</v>
      </c>
      <c r="BH119" s="144">
        <f t="shared" si="17"/>
        <v>0</v>
      </c>
      <c r="BI119" s="144">
        <f t="shared" si="18"/>
        <v>0</v>
      </c>
      <c r="BJ119" s="17" t="s">
        <v>15</v>
      </c>
      <c r="BK119" s="144">
        <f t="shared" si="19"/>
        <v>0</v>
      </c>
      <c r="BL119" s="17" t="s">
        <v>178</v>
      </c>
      <c r="BM119" s="143" t="s">
        <v>1727</v>
      </c>
    </row>
    <row r="120" spans="2:65" s="1" customFormat="1" ht="16.5" customHeight="1">
      <c r="B120" s="131"/>
      <c r="C120" s="132" t="s">
        <v>354</v>
      </c>
      <c r="D120" s="132" t="s">
        <v>164</v>
      </c>
      <c r="E120" s="133" t="s">
        <v>1728</v>
      </c>
      <c r="F120" s="134" t="s">
        <v>1729</v>
      </c>
      <c r="G120" s="135" t="s">
        <v>1281</v>
      </c>
      <c r="H120" s="136">
        <v>7</v>
      </c>
      <c r="I120" s="137"/>
      <c r="J120" s="138">
        <f t="shared" si="10"/>
        <v>0</v>
      </c>
      <c r="K120" s="134" t="s">
        <v>3</v>
      </c>
      <c r="L120" s="32"/>
      <c r="M120" s="139" t="s">
        <v>3</v>
      </c>
      <c r="N120" s="140" t="s">
        <v>40</v>
      </c>
      <c r="P120" s="141">
        <f t="shared" si="11"/>
        <v>0</v>
      </c>
      <c r="Q120" s="141">
        <v>0</v>
      </c>
      <c r="R120" s="141">
        <f t="shared" si="12"/>
        <v>0</v>
      </c>
      <c r="S120" s="141">
        <v>0</v>
      </c>
      <c r="T120" s="142">
        <f t="shared" si="13"/>
        <v>0</v>
      </c>
      <c r="AR120" s="143" t="s">
        <v>178</v>
      </c>
      <c r="AT120" s="143" t="s">
        <v>164</v>
      </c>
      <c r="AU120" s="143" t="s">
        <v>77</v>
      </c>
      <c r="AY120" s="17" t="s">
        <v>161</v>
      </c>
      <c r="BE120" s="144">
        <f t="shared" si="14"/>
        <v>0</v>
      </c>
      <c r="BF120" s="144">
        <f t="shared" si="15"/>
        <v>0</v>
      </c>
      <c r="BG120" s="144">
        <f t="shared" si="16"/>
        <v>0</v>
      </c>
      <c r="BH120" s="144">
        <f t="shared" si="17"/>
        <v>0</v>
      </c>
      <c r="BI120" s="144">
        <f t="shared" si="18"/>
        <v>0</v>
      </c>
      <c r="BJ120" s="17" t="s">
        <v>15</v>
      </c>
      <c r="BK120" s="144">
        <f t="shared" si="19"/>
        <v>0</v>
      </c>
      <c r="BL120" s="17" t="s">
        <v>178</v>
      </c>
      <c r="BM120" s="143" t="s">
        <v>1730</v>
      </c>
    </row>
    <row r="121" spans="2:65" s="1" customFormat="1" ht="24.2" customHeight="1">
      <c r="B121" s="131"/>
      <c r="C121" s="132" t="s">
        <v>8</v>
      </c>
      <c r="D121" s="132" t="s">
        <v>164</v>
      </c>
      <c r="E121" s="133" t="s">
        <v>1731</v>
      </c>
      <c r="F121" s="134" t="s">
        <v>1732</v>
      </c>
      <c r="G121" s="135" t="s">
        <v>1281</v>
      </c>
      <c r="H121" s="136">
        <v>110</v>
      </c>
      <c r="I121" s="137"/>
      <c r="J121" s="138">
        <f t="shared" si="10"/>
        <v>0</v>
      </c>
      <c r="K121" s="134" t="s">
        <v>3</v>
      </c>
      <c r="L121" s="32"/>
      <c r="M121" s="139" t="s">
        <v>3</v>
      </c>
      <c r="N121" s="140" t="s">
        <v>40</v>
      </c>
      <c r="P121" s="141">
        <f t="shared" si="11"/>
        <v>0</v>
      </c>
      <c r="Q121" s="141">
        <v>0</v>
      </c>
      <c r="R121" s="141">
        <f t="shared" si="12"/>
        <v>0</v>
      </c>
      <c r="S121" s="141">
        <v>0</v>
      </c>
      <c r="T121" s="142">
        <f t="shared" si="13"/>
        <v>0</v>
      </c>
      <c r="AR121" s="143" t="s">
        <v>178</v>
      </c>
      <c r="AT121" s="143" t="s">
        <v>164</v>
      </c>
      <c r="AU121" s="143" t="s">
        <v>77</v>
      </c>
      <c r="AY121" s="17" t="s">
        <v>161</v>
      </c>
      <c r="BE121" s="144">
        <f t="shared" si="14"/>
        <v>0</v>
      </c>
      <c r="BF121" s="144">
        <f t="shared" si="15"/>
        <v>0</v>
      </c>
      <c r="BG121" s="144">
        <f t="shared" si="16"/>
        <v>0</v>
      </c>
      <c r="BH121" s="144">
        <f t="shared" si="17"/>
        <v>0</v>
      </c>
      <c r="BI121" s="144">
        <f t="shared" si="18"/>
        <v>0</v>
      </c>
      <c r="BJ121" s="17" t="s">
        <v>15</v>
      </c>
      <c r="BK121" s="144">
        <f t="shared" si="19"/>
        <v>0</v>
      </c>
      <c r="BL121" s="17" t="s">
        <v>178</v>
      </c>
      <c r="BM121" s="143" t="s">
        <v>1733</v>
      </c>
    </row>
    <row r="122" spans="2:65" s="1" customFormat="1" ht="24.2" customHeight="1">
      <c r="B122" s="131"/>
      <c r="C122" s="132" t="s">
        <v>363</v>
      </c>
      <c r="D122" s="132" t="s">
        <v>164</v>
      </c>
      <c r="E122" s="133" t="s">
        <v>1734</v>
      </c>
      <c r="F122" s="134" t="s">
        <v>1735</v>
      </c>
      <c r="G122" s="135" t="s">
        <v>1281</v>
      </c>
      <c r="H122" s="136">
        <v>39</v>
      </c>
      <c r="I122" s="137"/>
      <c r="J122" s="138">
        <f t="shared" si="10"/>
        <v>0</v>
      </c>
      <c r="K122" s="134" t="s">
        <v>3</v>
      </c>
      <c r="L122" s="32"/>
      <c r="M122" s="139" t="s">
        <v>3</v>
      </c>
      <c r="N122" s="140" t="s">
        <v>40</v>
      </c>
      <c r="P122" s="141">
        <f t="shared" si="11"/>
        <v>0</v>
      </c>
      <c r="Q122" s="141">
        <v>0</v>
      </c>
      <c r="R122" s="141">
        <f t="shared" si="12"/>
        <v>0</v>
      </c>
      <c r="S122" s="141">
        <v>0</v>
      </c>
      <c r="T122" s="142">
        <f t="shared" si="13"/>
        <v>0</v>
      </c>
      <c r="AR122" s="143" t="s">
        <v>178</v>
      </c>
      <c r="AT122" s="143" t="s">
        <v>164</v>
      </c>
      <c r="AU122" s="143" t="s">
        <v>77</v>
      </c>
      <c r="AY122" s="17" t="s">
        <v>161</v>
      </c>
      <c r="BE122" s="144">
        <f t="shared" si="14"/>
        <v>0</v>
      </c>
      <c r="BF122" s="144">
        <f t="shared" si="15"/>
        <v>0</v>
      </c>
      <c r="BG122" s="144">
        <f t="shared" si="16"/>
        <v>0</v>
      </c>
      <c r="BH122" s="144">
        <f t="shared" si="17"/>
        <v>0</v>
      </c>
      <c r="BI122" s="144">
        <f t="shared" si="18"/>
        <v>0</v>
      </c>
      <c r="BJ122" s="17" t="s">
        <v>15</v>
      </c>
      <c r="BK122" s="144">
        <f t="shared" si="19"/>
        <v>0</v>
      </c>
      <c r="BL122" s="17" t="s">
        <v>178</v>
      </c>
      <c r="BM122" s="143" t="s">
        <v>1736</v>
      </c>
    </row>
    <row r="123" spans="2:65" s="1" customFormat="1" ht="16.5" customHeight="1">
      <c r="B123" s="131"/>
      <c r="C123" s="132" t="s">
        <v>368</v>
      </c>
      <c r="D123" s="132" t="s">
        <v>164</v>
      </c>
      <c r="E123" s="133" t="s">
        <v>1737</v>
      </c>
      <c r="F123" s="134" t="s">
        <v>1738</v>
      </c>
      <c r="G123" s="135" t="s">
        <v>1281</v>
      </c>
      <c r="H123" s="136">
        <v>1</v>
      </c>
      <c r="I123" s="137"/>
      <c r="J123" s="138">
        <f t="shared" si="10"/>
        <v>0</v>
      </c>
      <c r="K123" s="134" t="s">
        <v>3</v>
      </c>
      <c r="L123" s="32"/>
      <c r="M123" s="139" t="s">
        <v>3</v>
      </c>
      <c r="N123" s="140" t="s">
        <v>40</v>
      </c>
      <c r="P123" s="141">
        <f t="shared" si="11"/>
        <v>0</v>
      </c>
      <c r="Q123" s="141">
        <v>0</v>
      </c>
      <c r="R123" s="141">
        <f t="shared" si="12"/>
        <v>0</v>
      </c>
      <c r="S123" s="141">
        <v>0</v>
      </c>
      <c r="T123" s="142">
        <f t="shared" si="13"/>
        <v>0</v>
      </c>
      <c r="AR123" s="143" t="s">
        <v>178</v>
      </c>
      <c r="AT123" s="143" t="s">
        <v>164</v>
      </c>
      <c r="AU123" s="143" t="s">
        <v>77</v>
      </c>
      <c r="AY123" s="17" t="s">
        <v>161</v>
      </c>
      <c r="BE123" s="144">
        <f t="shared" si="14"/>
        <v>0</v>
      </c>
      <c r="BF123" s="144">
        <f t="shared" si="15"/>
        <v>0</v>
      </c>
      <c r="BG123" s="144">
        <f t="shared" si="16"/>
        <v>0</v>
      </c>
      <c r="BH123" s="144">
        <f t="shared" si="17"/>
        <v>0</v>
      </c>
      <c r="BI123" s="144">
        <f t="shared" si="18"/>
        <v>0</v>
      </c>
      <c r="BJ123" s="17" t="s">
        <v>15</v>
      </c>
      <c r="BK123" s="144">
        <f t="shared" si="19"/>
        <v>0</v>
      </c>
      <c r="BL123" s="17" t="s">
        <v>178</v>
      </c>
      <c r="BM123" s="143" t="s">
        <v>1739</v>
      </c>
    </row>
    <row r="124" spans="2:65" s="1" customFormat="1" ht="16.5" customHeight="1">
      <c r="B124" s="131"/>
      <c r="C124" s="132" t="s">
        <v>383</v>
      </c>
      <c r="D124" s="132" t="s">
        <v>164</v>
      </c>
      <c r="E124" s="133" t="s">
        <v>1740</v>
      </c>
      <c r="F124" s="134" t="s">
        <v>1741</v>
      </c>
      <c r="G124" s="135" t="s">
        <v>1281</v>
      </c>
      <c r="H124" s="136">
        <v>3</v>
      </c>
      <c r="I124" s="137"/>
      <c r="J124" s="138">
        <f t="shared" si="10"/>
        <v>0</v>
      </c>
      <c r="K124" s="134" t="s">
        <v>3</v>
      </c>
      <c r="L124" s="32"/>
      <c r="M124" s="139" t="s">
        <v>3</v>
      </c>
      <c r="N124" s="140" t="s">
        <v>40</v>
      </c>
      <c r="P124" s="141">
        <f t="shared" si="11"/>
        <v>0</v>
      </c>
      <c r="Q124" s="141">
        <v>0</v>
      </c>
      <c r="R124" s="141">
        <f t="shared" si="12"/>
        <v>0</v>
      </c>
      <c r="S124" s="141">
        <v>0</v>
      </c>
      <c r="T124" s="142">
        <f t="shared" si="13"/>
        <v>0</v>
      </c>
      <c r="AR124" s="143" t="s">
        <v>178</v>
      </c>
      <c r="AT124" s="143" t="s">
        <v>164</v>
      </c>
      <c r="AU124" s="143" t="s">
        <v>77</v>
      </c>
      <c r="AY124" s="17" t="s">
        <v>161</v>
      </c>
      <c r="BE124" s="144">
        <f t="shared" si="14"/>
        <v>0</v>
      </c>
      <c r="BF124" s="144">
        <f t="shared" si="15"/>
        <v>0</v>
      </c>
      <c r="BG124" s="144">
        <f t="shared" si="16"/>
        <v>0</v>
      </c>
      <c r="BH124" s="144">
        <f t="shared" si="17"/>
        <v>0</v>
      </c>
      <c r="BI124" s="144">
        <f t="shared" si="18"/>
        <v>0</v>
      </c>
      <c r="BJ124" s="17" t="s">
        <v>15</v>
      </c>
      <c r="BK124" s="144">
        <f t="shared" si="19"/>
        <v>0</v>
      </c>
      <c r="BL124" s="17" t="s">
        <v>178</v>
      </c>
      <c r="BM124" s="143" t="s">
        <v>1742</v>
      </c>
    </row>
    <row r="125" spans="2:65" s="1" customFormat="1" ht="16.5" customHeight="1">
      <c r="B125" s="131"/>
      <c r="C125" s="132" t="s">
        <v>388</v>
      </c>
      <c r="D125" s="132" t="s">
        <v>164</v>
      </c>
      <c r="E125" s="133" t="s">
        <v>1743</v>
      </c>
      <c r="F125" s="134" t="s">
        <v>1744</v>
      </c>
      <c r="G125" s="135" t="s">
        <v>1281</v>
      </c>
      <c r="H125" s="136">
        <v>1</v>
      </c>
      <c r="I125" s="137"/>
      <c r="J125" s="138">
        <f t="shared" si="10"/>
        <v>0</v>
      </c>
      <c r="K125" s="134" t="s">
        <v>3</v>
      </c>
      <c r="L125" s="32"/>
      <c r="M125" s="139" t="s">
        <v>3</v>
      </c>
      <c r="N125" s="140" t="s">
        <v>40</v>
      </c>
      <c r="P125" s="141">
        <f t="shared" si="11"/>
        <v>0</v>
      </c>
      <c r="Q125" s="141">
        <v>0</v>
      </c>
      <c r="R125" s="141">
        <f t="shared" si="12"/>
        <v>0</v>
      </c>
      <c r="S125" s="141">
        <v>0</v>
      </c>
      <c r="T125" s="142">
        <f t="shared" si="13"/>
        <v>0</v>
      </c>
      <c r="AR125" s="143" t="s">
        <v>178</v>
      </c>
      <c r="AT125" s="143" t="s">
        <v>164</v>
      </c>
      <c r="AU125" s="143" t="s">
        <v>77</v>
      </c>
      <c r="AY125" s="17" t="s">
        <v>161</v>
      </c>
      <c r="BE125" s="144">
        <f t="shared" si="14"/>
        <v>0</v>
      </c>
      <c r="BF125" s="144">
        <f t="shared" si="15"/>
        <v>0</v>
      </c>
      <c r="BG125" s="144">
        <f t="shared" si="16"/>
        <v>0</v>
      </c>
      <c r="BH125" s="144">
        <f t="shared" si="17"/>
        <v>0</v>
      </c>
      <c r="BI125" s="144">
        <f t="shared" si="18"/>
        <v>0</v>
      </c>
      <c r="BJ125" s="17" t="s">
        <v>15</v>
      </c>
      <c r="BK125" s="144">
        <f t="shared" si="19"/>
        <v>0</v>
      </c>
      <c r="BL125" s="17" t="s">
        <v>178</v>
      </c>
      <c r="BM125" s="143" t="s">
        <v>1745</v>
      </c>
    </row>
    <row r="126" spans="2:65" s="1" customFormat="1" ht="16.5" customHeight="1">
      <c r="B126" s="131"/>
      <c r="C126" s="132" t="s">
        <v>373</v>
      </c>
      <c r="D126" s="132" t="s">
        <v>164</v>
      </c>
      <c r="E126" s="133" t="s">
        <v>1746</v>
      </c>
      <c r="F126" s="134" t="s">
        <v>1747</v>
      </c>
      <c r="G126" s="135" t="s">
        <v>1281</v>
      </c>
      <c r="H126" s="136">
        <v>2</v>
      </c>
      <c r="I126" s="137"/>
      <c r="J126" s="138">
        <f t="shared" si="10"/>
        <v>0</v>
      </c>
      <c r="K126" s="134" t="s">
        <v>3</v>
      </c>
      <c r="L126" s="32"/>
      <c r="M126" s="139" t="s">
        <v>3</v>
      </c>
      <c r="N126" s="140" t="s">
        <v>40</v>
      </c>
      <c r="P126" s="141">
        <f t="shared" si="11"/>
        <v>0</v>
      </c>
      <c r="Q126" s="141">
        <v>0</v>
      </c>
      <c r="R126" s="141">
        <f t="shared" si="12"/>
        <v>0</v>
      </c>
      <c r="S126" s="141">
        <v>0</v>
      </c>
      <c r="T126" s="142">
        <f t="shared" si="13"/>
        <v>0</v>
      </c>
      <c r="AR126" s="143" t="s">
        <v>178</v>
      </c>
      <c r="AT126" s="143" t="s">
        <v>164</v>
      </c>
      <c r="AU126" s="143" t="s">
        <v>77</v>
      </c>
      <c r="AY126" s="17" t="s">
        <v>161</v>
      </c>
      <c r="BE126" s="144">
        <f t="shared" si="14"/>
        <v>0</v>
      </c>
      <c r="BF126" s="144">
        <f t="shared" si="15"/>
        <v>0</v>
      </c>
      <c r="BG126" s="144">
        <f t="shared" si="16"/>
        <v>0</v>
      </c>
      <c r="BH126" s="144">
        <f t="shared" si="17"/>
        <v>0</v>
      </c>
      <c r="BI126" s="144">
        <f t="shared" si="18"/>
        <v>0</v>
      </c>
      <c r="BJ126" s="17" t="s">
        <v>15</v>
      </c>
      <c r="BK126" s="144">
        <f t="shared" si="19"/>
        <v>0</v>
      </c>
      <c r="BL126" s="17" t="s">
        <v>178</v>
      </c>
      <c r="BM126" s="143" t="s">
        <v>1748</v>
      </c>
    </row>
    <row r="127" spans="2:65" s="1" customFormat="1" ht="16.5" customHeight="1">
      <c r="B127" s="131"/>
      <c r="C127" s="132" t="s">
        <v>378</v>
      </c>
      <c r="D127" s="132" t="s">
        <v>164</v>
      </c>
      <c r="E127" s="133" t="s">
        <v>1749</v>
      </c>
      <c r="F127" s="134" t="s">
        <v>1750</v>
      </c>
      <c r="G127" s="135" t="s">
        <v>1281</v>
      </c>
      <c r="H127" s="136">
        <v>1</v>
      </c>
      <c r="I127" s="137"/>
      <c r="J127" s="138">
        <f t="shared" si="10"/>
        <v>0</v>
      </c>
      <c r="K127" s="134" t="s">
        <v>3</v>
      </c>
      <c r="L127" s="32"/>
      <c r="M127" s="139" t="s">
        <v>3</v>
      </c>
      <c r="N127" s="140" t="s">
        <v>40</v>
      </c>
      <c r="P127" s="141">
        <f t="shared" si="11"/>
        <v>0</v>
      </c>
      <c r="Q127" s="141">
        <v>0</v>
      </c>
      <c r="R127" s="141">
        <f t="shared" si="12"/>
        <v>0</v>
      </c>
      <c r="S127" s="141">
        <v>0</v>
      </c>
      <c r="T127" s="142">
        <f t="shared" si="13"/>
        <v>0</v>
      </c>
      <c r="AR127" s="143" t="s">
        <v>178</v>
      </c>
      <c r="AT127" s="143" t="s">
        <v>164</v>
      </c>
      <c r="AU127" s="143" t="s">
        <v>77</v>
      </c>
      <c r="AY127" s="17" t="s">
        <v>161</v>
      </c>
      <c r="BE127" s="144">
        <f t="shared" si="14"/>
        <v>0</v>
      </c>
      <c r="BF127" s="144">
        <f t="shared" si="15"/>
        <v>0</v>
      </c>
      <c r="BG127" s="144">
        <f t="shared" si="16"/>
        <v>0</v>
      </c>
      <c r="BH127" s="144">
        <f t="shared" si="17"/>
        <v>0</v>
      </c>
      <c r="BI127" s="144">
        <f t="shared" si="18"/>
        <v>0</v>
      </c>
      <c r="BJ127" s="17" t="s">
        <v>15</v>
      </c>
      <c r="BK127" s="144">
        <f t="shared" si="19"/>
        <v>0</v>
      </c>
      <c r="BL127" s="17" t="s">
        <v>178</v>
      </c>
      <c r="BM127" s="143" t="s">
        <v>1751</v>
      </c>
    </row>
    <row r="128" spans="2:65" s="1" customFormat="1" ht="16.5" customHeight="1">
      <c r="B128" s="131"/>
      <c r="C128" s="132" t="s">
        <v>591</v>
      </c>
      <c r="D128" s="132" t="s">
        <v>164</v>
      </c>
      <c r="E128" s="133" t="s">
        <v>1752</v>
      </c>
      <c r="F128" s="134" t="s">
        <v>1753</v>
      </c>
      <c r="G128" s="135" t="s">
        <v>1281</v>
      </c>
      <c r="H128" s="136">
        <v>6</v>
      </c>
      <c r="I128" s="137"/>
      <c r="J128" s="138">
        <f t="shared" si="10"/>
        <v>0</v>
      </c>
      <c r="K128" s="134" t="s">
        <v>3</v>
      </c>
      <c r="L128" s="32"/>
      <c r="M128" s="139" t="s">
        <v>3</v>
      </c>
      <c r="N128" s="140" t="s">
        <v>40</v>
      </c>
      <c r="P128" s="141">
        <f t="shared" si="11"/>
        <v>0</v>
      </c>
      <c r="Q128" s="141">
        <v>0</v>
      </c>
      <c r="R128" s="141">
        <f t="shared" si="12"/>
        <v>0</v>
      </c>
      <c r="S128" s="141">
        <v>0</v>
      </c>
      <c r="T128" s="142">
        <f t="shared" si="13"/>
        <v>0</v>
      </c>
      <c r="AR128" s="143" t="s">
        <v>178</v>
      </c>
      <c r="AT128" s="143" t="s">
        <v>164</v>
      </c>
      <c r="AU128" s="143" t="s">
        <v>77</v>
      </c>
      <c r="AY128" s="17" t="s">
        <v>161</v>
      </c>
      <c r="BE128" s="144">
        <f t="shared" si="14"/>
        <v>0</v>
      </c>
      <c r="BF128" s="144">
        <f t="shared" si="15"/>
        <v>0</v>
      </c>
      <c r="BG128" s="144">
        <f t="shared" si="16"/>
        <v>0</v>
      </c>
      <c r="BH128" s="144">
        <f t="shared" si="17"/>
        <v>0</v>
      </c>
      <c r="BI128" s="144">
        <f t="shared" si="18"/>
        <v>0</v>
      </c>
      <c r="BJ128" s="17" t="s">
        <v>15</v>
      </c>
      <c r="BK128" s="144">
        <f t="shared" si="19"/>
        <v>0</v>
      </c>
      <c r="BL128" s="17" t="s">
        <v>178</v>
      </c>
      <c r="BM128" s="143" t="s">
        <v>1754</v>
      </c>
    </row>
    <row r="129" spans="2:65" s="1" customFormat="1" ht="16.5" customHeight="1">
      <c r="B129" s="131"/>
      <c r="C129" s="132" t="s">
        <v>598</v>
      </c>
      <c r="D129" s="132" t="s">
        <v>164</v>
      </c>
      <c r="E129" s="133" t="s">
        <v>1755</v>
      </c>
      <c r="F129" s="134" t="s">
        <v>1756</v>
      </c>
      <c r="G129" s="135" t="s">
        <v>1281</v>
      </c>
      <c r="H129" s="136">
        <v>1</v>
      </c>
      <c r="I129" s="137"/>
      <c r="J129" s="138">
        <f t="shared" si="10"/>
        <v>0</v>
      </c>
      <c r="K129" s="134" t="s">
        <v>3</v>
      </c>
      <c r="L129" s="32"/>
      <c r="M129" s="139" t="s">
        <v>3</v>
      </c>
      <c r="N129" s="140" t="s">
        <v>40</v>
      </c>
      <c r="P129" s="141">
        <f t="shared" si="11"/>
        <v>0</v>
      </c>
      <c r="Q129" s="141">
        <v>0</v>
      </c>
      <c r="R129" s="141">
        <f t="shared" si="12"/>
        <v>0</v>
      </c>
      <c r="S129" s="141">
        <v>0</v>
      </c>
      <c r="T129" s="142">
        <f t="shared" si="13"/>
        <v>0</v>
      </c>
      <c r="AR129" s="143" t="s">
        <v>178</v>
      </c>
      <c r="AT129" s="143" t="s">
        <v>164</v>
      </c>
      <c r="AU129" s="143" t="s">
        <v>77</v>
      </c>
      <c r="AY129" s="17" t="s">
        <v>161</v>
      </c>
      <c r="BE129" s="144">
        <f t="shared" si="14"/>
        <v>0</v>
      </c>
      <c r="BF129" s="144">
        <f t="shared" si="15"/>
        <v>0</v>
      </c>
      <c r="BG129" s="144">
        <f t="shared" si="16"/>
        <v>0</v>
      </c>
      <c r="BH129" s="144">
        <f t="shared" si="17"/>
        <v>0</v>
      </c>
      <c r="BI129" s="144">
        <f t="shared" si="18"/>
        <v>0</v>
      </c>
      <c r="BJ129" s="17" t="s">
        <v>15</v>
      </c>
      <c r="BK129" s="144">
        <f t="shared" si="19"/>
        <v>0</v>
      </c>
      <c r="BL129" s="17" t="s">
        <v>178</v>
      </c>
      <c r="BM129" s="143" t="s">
        <v>1757</v>
      </c>
    </row>
    <row r="130" spans="2:65" s="1" customFormat="1" ht="16.5" customHeight="1">
      <c r="B130" s="131"/>
      <c r="C130" s="132" t="s">
        <v>607</v>
      </c>
      <c r="D130" s="132" t="s">
        <v>164</v>
      </c>
      <c r="E130" s="133" t="s">
        <v>1758</v>
      </c>
      <c r="F130" s="134" t="s">
        <v>1759</v>
      </c>
      <c r="G130" s="135" t="s">
        <v>1281</v>
      </c>
      <c r="H130" s="136">
        <v>1</v>
      </c>
      <c r="I130" s="137"/>
      <c r="J130" s="138">
        <f t="shared" si="10"/>
        <v>0</v>
      </c>
      <c r="K130" s="134" t="s">
        <v>3</v>
      </c>
      <c r="L130" s="32"/>
      <c r="M130" s="139" t="s">
        <v>3</v>
      </c>
      <c r="N130" s="140" t="s">
        <v>40</v>
      </c>
      <c r="P130" s="141">
        <f t="shared" si="11"/>
        <v>0</v>
      </c>
      <c r="Q130" s="141">
        <v>0</v>
      </c>
      <c r="R130" s="141">
        <f t="shared" si="12"/>
        <v>0</v>
      </c>
      <c r="S130" s="141">
        <v>0</v>
      </c>
      <c r="T130" s="142">
        <f t="shared" si="13"/>
        <v>0</v>
      </c>
      <c r="AR130" s="143" t="s">
        <v>178</v>
      </c>
      <c r="AT130" s="143" t="s">
        <v>164</v>
      </c>
      <c r="AU130" s="143" t="s">
        <v>77</v>
      </c>
      <c r="AY130" s="17" t="s">
        <v>161</v>
      </c>
      <c r="BE130" s="144">
        <f t="shared" si="14"/>
        <v>0</v>
      </c>
      <c r="BF130" s="144">
        <f t="shared" si="15"/>
        <v>0</v>
      </c>
      <c r="BG130" s="144">
        <f t="shared" si="16"/>
        <v>0</v>
      </c>
      <c r="BH130" s="144">
        <f t="shared" si="17"/>
        <v>0</v>
      </c>
      <c r="BI130" s="144">
        <f t="shared" si="18"/>
        <v>0</v>
      </c>
      <c r="BJ130" s="17" t="s">
        <v>15</v>
      </c>
      <c r="BK130" s="144">
        <f t="shared" si="19"/>
        <v>0</v>
      </c>
      <c r="BL130" s="17" t="s">
        <v>178</v>
      </c>
      <c r="BM130" s="143" t="s">
        <v>1760</v>
      </c>
    </row>
    <row r="131" spans="2:65" s="1" customFormat="1" ht="16.5" customHeight="1">
      <c r="B131" s="131"/>
      <c r="C131" s="132" t="s">
        <v>612</v>
      </c>
      <c r="D131" s="132" t="s">
        <v>164</v>
      </c>
      <c r="E131" s="133" t="s">
        <v>1761</v>
      </c>
      <c r="F131" s="134" t="s">
        <v>1762</v>
      </c>
      <c r="G131" s="135" t="s">
        <v>1281</v>
      </c>
      <c r="H131" s="136">
        <v>150</v>
      </c>
      <c r="I131" s="137"/>
      <c r="J131" s="138">
        <f t="shared" si="10"/>
        <v>0</v>
      </c>
      <c r="K131" s="134" t="s">
        <v>3</v>
      </c>
      <c r="L131" s="32"/>
      <c r="M131" s="139" t="s">
        <v>3</v>
      </c>
      <c r="N131" s="140" t="s">
        <v>40</v>
      </c>
      <c r="P131" s="141">
        <f t="shared" si="11"/>
        <v>0</v>
      </c>
      <c r="Q131" s="141">
        <v>0</v>
      </c>
      <c r="R131" s="141">
        <f t="shared" si="12"/>
        <v>0</v>
      </c>
      <c r="S131" s="141">
        <v>0</v>
      </c>
      <c r="T131" s="142">
        <f t="shared" si="13"/>
        <v>0</v>
      </c>
      <c r="AR131" s="143" t="s">
        <v>178</v>
      </c>
      <c r="AT131" s="143" t="s">
        <v>164</v>
      </c>
      <c r="AU131" s="143" t="s">
        <v>77</v>
      </c>
      <c r="AY131" s="17" t="s">
        <v>161</v>
      </c>
      <c r="BE131" s="144">
        <f t="shared" si="14"/>
        <v>0</v>
      </c>
      <c r="BF131" s="144">
        <f t="shared" si="15"/>
        <v>0</v>
      </c>
      <c r="BG131" s="144">
        <f t="shared" si="16"/>
        <v>0</v>
      </c>
      <c r="BH131" s="144">
        <f t="shared" si="17"/>
        <v>0</v>
      </c>
      <c r="BI131" s="144">
        <f t="shared" si="18"/>
        <v>0</v>
      </c>
      <c r="BJ131" s="17" t="s">
        <v>15</v>
      </c>
      <c r="BK131" s="144">
        <f t="shared" si="19"/>
        <v>0</v>
      </c>
      <c r="BL131" s="17" t="s">
        <v>178</v>
      </c>
      <c r="BM131" s="143" t="s">
        <v>1763</v>
      </c>
    </row>
    <row r="132" spans="2:63" s="11" customFormat="1" ht="22.9" customHeight="1">
      <c r="B132" s="119"/>
      <c r="D132" s="120" t="s">
        <v>68</v>
      </c>
      <c r="E132" s="129" t="s">
        <v>1334</v>
      </c>
      <c r="F132" s="129" t="s">
        <v>1364</v>
      </c>
      <c r="I132" s="122"/>
      <c r="J132" s="130">
        <f>BK132</f>
        <v>0</v>
      </c>
      <c r="L132" s="119"/>
      <c r="M132" s="124"/>
      <c r="P132" s="125">
        <f>SUM(P133:P135)</f>
        <v>0</v>
      </c>
      <c r="R132" s="125">
        <f>SUM(R133:R135)</f>
        <v>0</v>
      </c>
      <c r="T132" s="126">
        <f>SUM(T133:T135)</f>
        <v>0</v>
      </c>
      <c r="AR132" s="120" t="s">
        <v>77</v>
      </c>
      <c r="AT132" s="127" t="s">
        <v>68</v>
      </c>
      <c r="AU132" s="127" t="s">
        <v>15</v>
      </c>
      <c r="AY132" s="120" t="s">
        <v>161</v>
      </c>
      <c r="BK132" s="128">
        <f>SUM(BK133:BK135)</f>
        <v>0</v>
      </c>
    </row>
    <row r="133" spans="2:65" s="1" customFormat="1" ht="16.5" customHeight="1">
      <c r="B133" s="131"/>
      <c r="C133" s="132" t="s">
        <v>196</v>
      </c>
      <c r="D133" s="132" t="s">
        <v>164</v>
      </c>
      <c r="E133" s="133" t="s">
        <v>1365</v>
      </c>
      <c r="F133" s="134" t="s">
        <v>1366</v>
      </c>
      <c r="G133" s="135" t="s">
        <v>1288</v>
      </c>
      <c r="H133" s="136">
        <v>1</v>
      </c>
      <c r="I133" s="137"/>
      <c r="J133" s="138">
        <f>ROUND(I133*H133,2)</f>
        <v>0</v>
      </c>
      <c r="K133" s="134" t="s">
        <v>3</v>
      </c>
      <c r="L133" s="32"/>
      <c r="M133" s="139" t="s">
        <v>3</v>
      </c>
      <c r="N133" s="140" t="s">
        <v>40</v>
      </c>
      <c r="P133" s="141">
        <f>O133*H133</f>
        <v>0</v>
      </c>
      <c r="Q133" s="141">
        <v>0</v>
      </c>
      <c r="R133" s="141">
        <f>Q133*H133</f>
        <v>0</v>
      </c>
      <c r="S133" s="141">
        <v>0</v>
      </c>
      <c r="T133" s="142">
        <f>S133*H133</f>
        <v>0</v>
      </c>
      <c r="AR133" s="143" t="s">
        <v>178</v>
      </c>
      <c r="AT133" s="143" t="s">
        <v>164</v>
      </c>
      <c r="AU133" s="143" t="s">
        <v>77</v>
      </c>
      <c r="AY133" s="17" t="s">
        <v>161</v>
      </c>
      <c r="BE133" s="144">
        <f>IF(N133="základní",J133,0)</f>
        <v>0</v>
      </c>
      <c r="BF133" s="144">
        <f>IF(N133="snížená",J133,0)</f>
        <v>0</v>
      </c>
      <c r="BG133" s="144">
        <f>IF(N133="zákl. přenesená",J133,0)</f>
        <v>0</v>
      </c>
      <c r="BH133" s="144">
        <f>IF(N133="sníž. přenesená",J133,0)</f>
        <v>0</v>
      </c>
      <c r="BI133" s="144">
        <f>IF(N133="nulová",J133,0)</f>
        <v>0</v>
      </c>
      <c r="BJ133" s="17" t="s">
        <v>15</v>
      </c>
      <c r="BK133" s="144">
        <f>ROUND(I133*H133,2)</f>
        <v>0</v>
      </c>
      <c r="BL133" s="17" t="s">
        <v>178</v>
      </c>
      <c r="BM133" s="143" t="s">
        <v>1764</v>
      </c>
    </row>
    <row r="134" spans="2:65" s="1" customFormat="1" ht="16.5" customHeight="1">
      <c r="B134" s="131"/>
      <c r="C134" s="132" t="s">
        <v>624</v>
      </c>
      <c r="D134" s="132" t="s">
        <v>164</v>
      </c>
      <c r="E134" s="133" t="s">
        <v>1368</v>
      </c>
      <c r="F134" s="134" t="s">
        <v>1369</v>
      </c>
      <c r="G134" s="135" t="s">
        <v>1288</v>
      </c>
      <c r="H134" s="136">
        <v>1</v>
      </c>
      <c r="I134" s="137"/>
      <c r="J134" s="138">
        <f>ROUND(I134*H134,2)</f>
        <v>0</v>
      </c>
      <c r="K134" s="134" t="s">
        <v>3</v>
      </c>
      <c r="L134" s="32"/>
      <c r="M134" s="139" t="s">
        <v>3</v>
      </c>
      <c r="N134" s="140" t="s">
        <v>40</v>
      </c>
      <c r="P134" s="141">
        <f>O134*H134</f>
        <v>0</v>
      </c>
      <c r="Q134" s="141">
        <v>0</v>
      </c>
      <c r="R134" s="141">
        <f>Q134*H134</f>
        <v>0</v>
      </c>
      <c r="S134" s="141">
        <v>0</v>
      </c>
      <c r="T134" s="142">
        <f>S134*H134</f>
        <v>0</v>
      </c>
      <c r="AR134" s="143" t="s">
        <v>178</v>
      </c>
      <c r="AT134" s="143" t="s">
        <v>164</v>
      </c>
      <c r="AU134" s="143" t="s">
        <v>77</v>
      </c>
      <c r="AY134" s="17" t="s">
        <v>161</v>
      </c>
      <c r="BE134" s="144">
        <f>IF(N134="základní",J134,0)</f>
        <v>0</v>
      </c>
      <c r="BF134" s="144">
        <f>IF(N134="snížená",J134,0)</f>
        <v>0</v>
      </c>
      <c r="BG134" s="144">
        <f>IF(N134="zákl. přenesená",J134,0)</f>
        <v>0</v>
      </c>
      <c r="BH134" s="144">
        <f>IF(N134="sníž. přenesená",J134,0)</f>
        <v>0</v>
      </c>
      <c r="BI134" s="144">
        <f>IF(N134="nulová",J134,0)</f>
        <v>0</v>
      </c>
      <c r="BJ134" s="17" t="s">
        <v>15</v>
      </c>
      <c r="BK134" s="144">
        <f>ROUND(I134*H134,2)</f>
        <v>0</v>
      </c>
      <c r="BL134" s="17" t="s">
        <v>178</v>
      </c>
      <c r="BM134" s="143" t="s">
        <v>1765</v>
      </c>
    </row>
    <row r="135" spans="2:65" s="1" customFormat="1" ht="24.2" customHeight="1">
      <c r="B135" s="131"/>
      <c r="C135" s="132" t="s">
        <v>635</v>
      </c>
      <c r="D135" s="132" t="s">
        <v>164</v>
      </c>
      <c r="E135" s="133" t="s">
        <v>1371</v>
      </c>
      <c r="F135" s="134" t="s">
        <v>1372</v>
      </c>
      <c r="G135" s="135" t="s">
        <v>1288</v>
      </c>
      <c r="H135" s="136">
        <v>1</v>
      </c>
      <c r="I135" s="137"/>
      <c r="J135" s="138">
        <f>ROUND(I135*H135,2)</f>
        <v>0</v>
      </c>
      <c r="K135" s="134" t="s">
        <v>3</v>
      </c>
      <c r="L135" s="32"/>
      <c r="M135" s="187" t="s">
        <v>3</v>
      </c>
      <c r="N135" s="188" t="s">
        <v>40</v>
      </c>
      <c r="O135" s="181"/>
      <c r="P135" s="189">
        <f>O135*H135</f>
        <v>0</v>
      </c>
      <c r="Q135" s="189">
        <v>0</v>
      </c>
      <c r="R135" s="189">
        <f>Q135*H135</f>
        <v>0</v>
      </c>
      <c r="S135" s="189">
        <v>0</v>
      </c>
      <c r="T135" s="190">
        <f>S135*H135</f>
        <v>0</v>
      </c>
      <c r="AR135" s="143" t="s">
        <v>178</v>
      </c>
      <c r="AT135" s="143" t="s">
        <v>164</v>
      </c>
      <c r="AU135" s="143" t="s">
        <v>77</v>
      </c>
      <c r="AY135" s="17" t="s">
        <v>161</v>
      </c>
      <c r="BE135" s="144">
        <f>IF(N135="základní",J135,0)</f>
        <v>0</v>
      </c>
      <c r="BF135" s="144">
        <f>IF(N135="snížená",J135,0)</f>
        <v>0</v>
      </c>
      <c r="BG135" s="144">
        <f>IF(N135="zákl. přenesená",J135,0)</f>
        <v>0</v>
      </c>
      <c r="BH135" s="144">
        <f>IF(N135="sníž. přenesená",J135,0)</f>
        <v>0</v>
      </c>
      <c r="BI135" s="144">
        <f>IF(N135="nulová",J135,0)</f>
        <v>0</v>
      </c>
      <c r="BJ135" s="17" t="s">
        <v>15</v>
      </c>
      <c r="BK135" s="144">
        <f>ROUND(I135*H135,2)</f>
        <v>0</v>
      </c>
      <c r="BL135" s="17" t="s">
        <v>178</v>
      </c>
      <c r="BM135" s="143" t="s">
        <v>1766</v>
      </c>
    </row>
    <row r="136" spans="2:12" s="1" customFormat="1" ht="6.95" customHeight="1">
      <c r="B136" s="41"/>
      <c r="C136" s="42"/>
      <c r="D136" s="42"/>
      <c r="E136" s="42"/>
      <c r="F136" s="42"/>
      <c r="G136" s="42"/>
      <c r="H136" s="42"/>
      <c r="I136" s="42"/>
      <c r="J136" s="42"/>
      <c r="K136" s="42"/>
      <c r="L136" s="32"/>
    </row>
  </sheetData>
  <autoFilter ref="C95:K135"/>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9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130</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 customHeight="1">
      <c r="B8" s="20"/>
      <c r="D8" s="27" t="s">
        <v>132</v>
      </c>
      <c r="L8" s="20"/>
    </row>
    <row r="9" spans="2:12" s="1" customFormat="1" ht="16.5" customHeight="1">
      <c r="B9" s="32"/>
      <c r="E9" s="313" t="s">
        <v>133</v>
      </c>
      <c r="F9" s="315"/>
      <c r="G9" s="315"/>
      <c r="H9" s="315"/>
      <c r="L9" s="32"/>
    </row>
    <row r="10" spans="2:12" s="1" customFormat="1" ht="12" customHeight="1">
      <c r="B10" s="32"/>
      <c r="D10" s="27" t="s">
        <v>134</v>
      </c>
      <c r="L10" s="32"/>
    </row>
    <row r="11" spans="2:12" s="1" customFormat="1" ht="16.5" customHeight="1">
      <c r="B11" s="32"/>
      <c r="E11" s="309" t="s">
        <v>1767</v>
      </c>
      <c r="F11" s="315"/>
      <c r="G11" s="315"/>
      <c r="H11" s="315"/>
      <c r="L11" s="32"/>
    </row>
    <row r="12" spans="2:12" s="1" customFormat="1" ht="12">
      <c r="B12" s="32"/>
      <c r="L12" s="32"/>
    </row>
    <row r="13" spans="2:12" s="1" customFormat="1" ht="12" customHeight="1">
      <c r="B13" s="32"/>
      <c r="D13" s="27" t="s">
        <v>19</v>
      </c>
      <c r="F13" s="25" t="s">
        <v>3</v>
      </c>
      <c r="I13" s="27" t="s">
        <v>20</v>
      </c>
      <c r="J13" s="25" t="s">
        <v>3</v>
      </c>
      <c r="L13" s="32"/>
    </row>
    <row r="14" spans="2:12" s="1" customFormat="1" ht="12" customHeight="1">
      <c r="B14" s="32"/>
      <c r="D14" s="27" t="s">
        <v>21</v>
      </c>
      <c r="F14" s="25" t="s">
        <v>22</v>
      </c>
      <c r="I14" s="27" t="s">
        <v>23</v>
      </c>
      <c r="J14" s="49" t="str">
        <f>'Rekapitulace stavby'!AN8</f>
        <v>9. 11. 2022</v>
      </c>
      <c r="L14" s="32"/>
    </row>
    <row r="15" spans="2:12" s="1" customFormat="1" ht="10.9" customHeight="1">
      <c r="B15" s="32"/>
      <c r="L15" s="32"/>
    </row>
    <row r="16" spans="2:12" s="1" customFormat="1" ht="12" customHeight="1">
      <c r="B16" s="32"/>
      <c r="D16" s="27" t="s">
        <v>25</v>
      </c>
      <c r="I16" s="27" t="s">
        <v>26</v>
      </c>
      <c r="J16" s="25" t="str">
        <f>IF('Rekapitulace stavby'!AN10="","",'Rekapitulace stavby'!AN10)</f>
        <v/>
      </c>
      <c r="L16" s="32"/>
    </row>
    <row r="17" spans="2:12" s="1" customFormat="1" ht="18" customHeight="1">
      <c r="B17" s="32"/>
      <c r="E17" s="25" t="str">
        <f>IF('Rekapitulace stavby'!E11="","",'Rekapitulace stavby'!E11)</f>
        <v xml:space="preserve"> </v>
      </c>
      <c r="I17" s="27" t="s">
        <v>27</v>
      </c>
      <c r="J17" s="25" t="str">
        <f>IF('Rekapitulace stavby'!AN11="","",'Rekapitulace stavby'!AN11)</f>
        <v/>
      </c>
      <c r="L17" s="32"/>
    </row>
    <row r="18" spans="2:12" s="1" customFormat="1" ht="6.95" customHeight="1">
      <c r="B18" s="32"/>
      <c r="L18" s="32"/>
    </row>
    <row r="19" spans="2:12" s="1" customFormat="1" ht="12" customHeight="1">
      <c r="B19" s="32"/>
      <c r="D19" s="27" t="s">
        <v>28</v>
      </c>
      <c r="I19" s="27" t="s">
        <v>26</v>
      </c>
      <c r="J19" s="28" t="str">
        <f>'Rekapitulace stavby'!AN13</f>
        <v>Vyplň údaj</v>
      </c>
      <c r="L19" s="32"/>
    </row>
    <row r="20" spans="2:12" s="1" customFormat="1" ht="18" customHeight="1">
      <c r="B20" s="32"/>
      <c r="E20" s="316" t="str">
        <f>'Rekapitulace stavby'!E14</f>
        <v>Vyplň údaj</v>
      </c>
      <c r="F20" s="286"/>
      <c r="G20" s="286"/>
      <c r="H20" s="286"/>
      <c r="I20" s="27" t="s">
        <v>27</v>
      </c>
      <c r="J20" s="28" t="str">
        <f>'Rekapitulace stavby'!AN14</f>
        <v>Vyplň údaj</v>
      </c>
      <c r="L20" s="32"/>
    </row>
    <row r="21" spans="2:12" s="1" customFormat="1" ht="6.95" customHeight="1">
      <c r="B21" s="32"/>
      <c r="L21" s="32"/>
    </row>
    <row r="22" spans="2:12" s="1" customFormat="1" ht="12" customHeight="1">
      <c r="B22" s="32"/>
      <c r="D22" s="27" t="s">
        <v>30</v>
      </c>
      <c r="I22" s="27" t="s">
        <v>26</v>
      </c>
      <c r="J22" s="25" t="str">
        <f>IF('Rekapitulace stavby'!AN16="","",'Rekapitulace stavby'!AN16)</f>
        <v/>
      </c>
      <c r="L22" s="32"/>
    </row>
    <row r="23" spans="2:12" s="1" customFormat="1" ht="18" customHeight="1">
      <c r="B23" s="32"/>
      <c r="E23" s="25" t="str">
        <f>IF('Rekapitulace stavby'!E17="","",'Rekapitulace stavby'!E17)</f>
        <v xml:space="preserve"> </v>
      </c>
      <c r="I23" s="27" t="s">
        <v>27</v>
      </c>
      <c r="J23" s="25" t="str">
        <f>IF('Rekapitulace stavby'!AN17="","",'Rekapitulace stavby'!AN17)</f>
        <v/>
      </c>
      <c r="L23" s="32"/>
    </row>
    <row r="24" spans="2:12" s="1" customFormat="1" ht="6.95" customHeight="1">
      <c r="B24" s="32"/>
      <c r="L24" s="32"/>
    </row>
    <row r="25" spans="2:12" s="1" customFormat="1" ht="12" customHeight="1">
      <c r="B25" s="32"/>
      <c r="D25" s="27" t="s">
        <v>32</v>
      </c>
      <c r="I25" s="27" t="s">
        <v>26</v>
      </c>
      <c r="J25" s="25" t="str">
        <f>IF('Rekapitulace stavby'!AN19="","",'Rekapitulace stavby'!AN19)</f>
        <v/>
      </c>
      <c r="L25" s="32"/>
    </row>
    <row r="26" spans="2:12" s="1" customFormat="1" ht="18" customHeight="1">
      <c r="B26" s="32"/>
      <c r="E26" s="25" t="str">
        <f>IF('Rekapitulace stavby'!E20="","",'Rekapitulace stavby'!E20)</f>
        <v xml:space="preserve"> </v>
      </c>
      <c r="I26" s="27" t="s">
        <v>27</v>
      </c>
      <c r="J26" s="25" t="str">
        <f>IF('Rekapitulace stavby'!AN20="","",'Rekapitulace stavby'!AN20)</f>
        <v/>
      </c>
      <c r="L26" s="32"/>
    </row>
    <row r="27" spans="2:12" s="1" customFormat="1" ht="6.95" customHeight="1">
      <c r="B27" s="32"/>
      <c r="L27" s="32"/>
    </row>
    <row r="28" spans="2:12" s="1" customFormat="1" ht="12" customHeight="1">
      <c r="B28" s="32"/>
      <c r="D28" s="27" t="s">
        <v>33</v>
      </c>
      <c r="L28" s="32"/>
    </row>
    <row r="29" spans="2:12" s="7" customFormat="1" ht="16.5" customHeight="1">
      <c r="B29" s="91"/>
      <c r="E29" s="290" t="s">
        <v>3</v>
      </c>
      <c r="F29" s="290"/>
      <c r="G29" s="290"/>
      <c r="H29" s="290"/>
      <c r="L29" s="91"/>
    </row>
    <row r="30" spans="2:12" s="1" customFormat="1" ht="6.95" customHeight="1">
      <c r="B30" s="32"/>
      <c r="L30" s="32"/>
    </row>
    <row r="31" spans="2:12" s="1" customFormat="1" ht="6.95" customHeight="1">
      <c r="B31" s="32"/>
      <c r="D31" s="50"/>
      <c r="E31" s="50"/>
      <c r="F31" s="50"/>
      <c r="G31" s="50"/>
      <c r="H31" s="50"/>
      <c r="I31" s="50"/>
      <c r="J31" s="50"/>
      <c r="K31" s="50"/>
      <c r="L31" s="32"/>
    </row>
    <row r="32" spans="2:12" s="1" customFormat="1" ht="25.35" customHeight="1">
      <c r="B32" s="32"/>
      <c r="D32" s="92" t="s">
        <v>35</v>
      </c>
      <c r="J32" s="63">
        <f>ROUND(J86,2)</f>
        <v>0</v>
      </c>
      <c r="L32" s="32"/>
    </row>
    <row r="33" spans="2:12" s="1" customFormat="1" ht="6.95" customHeight="1">
      <c r="B33" s="32"/>
      <c r="D33" s="50"/>
      <c r="E33" s="50"/>
      <c r="F33" s="50"/>
      <c r="G33" s="50"/>
      <c r="H33" s="50"/>
      <c r="I33" s="50"/>
      <c r="J33" s="50"/>
      <c r="K33" s="50"/>
      <c r="L33" s="32"/>
    </row>
    <row r="34" spans="2:12" s="1" customFormat="1" ht="14.45" customHeight="1">
      <c r="B34" s="32"/>
      <c r="F34" s="35" t="s">
        <v>37</v>
      </c>
      <c r="I34" s="35" t="s">
        <v>36</v>
      </c>
      <c r="J34" s="35" t="s">
        <v>38</v>
      </c>
      <c r="L34" s="32"/>
    </row>
    <row r="35" spans="2:12" s="1" customFormat="1" ht="14.45" customHeight="1">
      <c r="B35" s="32"/>
      <c r="D35" s="52" t="s">
        <v>39</v>
      </c>
      <c r="E35" s="27" t="s">
        <v>40</v>
      </c>
      <c r="F35" s="82">
        <f>ROUND((SUM(BE86:BE93)),2)</f>
        <v>0</v>
      </c>
      <c r="I35" s="93">
        <v>0.21</v>
      </c>
      <c r="J35" s="82">
        <f>ROUND(((SUM(BE86:BE93))*I35),2)</f>
        <v>0</v>
      </c>
      <c r="L35" s="32"/>
    </row>
    <row r="36" spans="2:12" s="1" customFormat="1" ht="14.45" customHeight="1">
      <c r="B36" s="32"/>
      <c r="E36" s="27" t="s">
        <v>41</v>
      </c>
      <c r="F36" s="82">
        <f>ROUND((SUM(BF86:BF93)),2)</f>
        <v>0</v>
      </c>
      <c r="I36" s="93">
        <v>0.15</v>
      </c>
      <c r="J36" s="82">
        <f>ROUND(((SUM(BF86:BF93))*I36),2)</f>
        <v>0</v>
      </c>
      <c r="L36" s="32"/>
    </row>
    <row r="37" spans="2:12" s="1" customFormat="1" ht="14.45" customHeight="1" hidden="1">
      <c r="B37" s="32"/>
      <c r="E37" s="27" t="s">
        <v>42</v>
      </c>
      <c r="F37" s="82">
        <f>ROUND((SUM(BG86:BG93)),2)</f>
        <v>0</v>
      </c>
      <c r="I37" s="93">
        <v>0.21</v>
      </c>
      <c r="J37" s="82">
        <f>0</f>
        <v>0</v>
      </c>
      <c r="L37" s="32"/>
    </row>
    <row r="38" spans="2:12" s="1" customFormat="1" ht="14.45" customHeight="1" hidden="1">
      <c r="B38" s="32"/>
      <c r="E38" s="27" t="s">
        <v>43</v>
      </c>
      <c r="F38" s="82">
        <f>ROUND((SUM(BH86:BH93)),2)</f>
        <v>0</v>
      </c>
      <c r="I38" s="93">
        <v>0.15</v>
      </c>
      <c r="J38" s="82">
        <f>0</f>
        <v>0</v>
      </c>
      <c r="L38" s="32"/>
    </row>
    <row r="39" spans="2:12" s="1" customFormat="1" ht="14.45" customHeight="1" hidden="1">
      <c r="B39" s="32"/>
      <c r="E39" s="27" t="s">
        <v>44</v>
      </c>
      <c r="F39" s="82">
        <f>ROUND((SUM(BI86:BI93)),2)</f>
        <v>0</v>
      </c>
      <c r="I39" s="93">
        <v>0</v>
      </c>
      <c r="J39" s="82">
        <f>0</f>
        <v>0</v>
      </c>
      <c r="L39" s="32"/>
    </row>
    <row r="40" spans="2:12" s="1" customFormat="1" ht="6.95" customHeight="1">
      <c r="B40" s="32"/>
      <c r="L40" s="32"/>
    </row>
    <row r="41" spans="2:12" s="1" customFormat="1" ht="25.35" customHeight="1">
      <c r="B41" s="32"/>
      <c r="C41" s="94"/>
      <c r="D41" s="95" t="s">
        <v>45</v>
      </c>
      <c r="E41" s="54"/>
      <c r="F41" s="54"/>
      <c r="G41" s="96" t="s">
        <v>46</v>
      </c>
      <c r="H41" s="97" t="s">
        <v>47</v>
      </c>
      <c r="I41" s="54"/>
      <c r="J41" s="98">
        <f>SUM(J32:J39)</f>
        <v>0</v>
      </c>
      <c r="K41" s="99"/>
      <c r="L41" s="32"/>
    </row>
    <row r="42" spans="2:12" s="1" customFormat="1" ht="14.45" customHeight="1">
      <c r="B42" s="41"/>
      <c r="C42" s="42"/>
      <c r="D42" s="42"/>
      <c r="E42" s="42"/>
      <c r="F42" s="42"/>
      <c r="G42" s="42"/>
      <c r="H42" s="42"/>
      <c r="I42" s="42"/>
      <c r="J42" s="42"/>
      <c r="K42" s="42"/>
      <c r="L42" s="32"/>
    </row>
    <row r="46" spans="2:12" s="1" customFormat="1" ht="6.95" customHeight="1">
      <c r="B46" s="43"/>
      <c r="C46" s="44"/>
      <c r="D46" s="44"/>
      <c r="E46" s="44"/>
      <c r="F46" s="44"/>
      <c r="G46" s="44"/>
      <c r="H46" s="44"/>
      <c r="I46" s="44"/>
      <c r="J46" s="44"/>
      <c r="K46" s="44"/>
      <c r="L46" s="32"/>
    </row>
    <row r="47" spans="2:12" s="1" customFormat="1" ht="24.95" customHeight="1">
      <c r="B47" s="32"/>
      <c r="C47" s="21" t="s">
        <v>138</v>
      </c>
      <c r="L47" s="32"/>
    </row>
    <row r="48" spans="2:12" s="1" customFormat="1" ht="6.95" customHeight="1">
      <c r="B48" s="32"/>
      <c r="L48" s="32"/>
    </row>
    <row r="49" spans="2:12" s="1" customFormat="1" ht="12" customHeight="1">
      <c r="B49" s="32"/>
      <c r="C49" s="27" t="s">
        <v>17</v>
      </c>
      <c r="L49" s="32"/>
    </row>
    <row r="50" spans="2:12" s="1" customFormat="1" ht="16.5" customHeight="1">
      <c r="B50" s="32"/>
      <c r="E50" s="313" t="str">
        <f>E7</f>
        <v>Pozemní (stavební) objekt Koleje Jarov</v>
      </c>
      <c r="F50" s="314"/>
      <c r="G50" s="314"/>
      <c r="H50" s="314"/>
      <c r="L50" s="32"/>
    </row>
    <row r="51" spans="2:12" ht="12" customHeight="1">
      <c r="B51" s="20"/>
      <c r="C51" s="27" t="s">
        <v>132</v>
      </c>
      <c r="L51" s="20"/>
    </row>
    <row r="52" spans="2:12" s="1" customFormat="1" ht="16.5" customHeight="1">
      <c r="B52" s="32"/>
      <c r="E52" s="313" t="s">
        <v>133</v>
      </c>
      <c r="F52" s="315"/>
      <c r="G52" s="315"/>
      <c r="H52" s="315"/>
      <c r="L52" s="32"/>
    </row>
    <row r="53" spans="2:12" s="1" customFormat="1" ht="12" customHeight="1">
      <c r="B53" s="32"/>
      <c r="C53" s="27" t="s">
        <v>134</v>
      </c>
      <c r="L53" s="32"/>
    </row>
    <row r="54" spans="2:12" s="1" customFormat="1" ht="16.5" customHeight="1">
      <c r="B54" s="32"/>
      <c r="E54" s="309" t="str">
        <f>E11</f>
        <v>VRN - Ostatní a vedlejší náklady</v>
      </c>
      <c r="F54" s="315"/>
      <c r="G54" s="315"/>
      <c r="H54" s="315"/>
      <c r="L54" s="32"/>
    </row>
    <row r="55" spans="2:12" s="1" customFormat="1" ht="6.95" customHeight="1">
      <c r="B55" s="32"/>
      <c r="L55" s="32"/>
    </row>
    <row r="56" spans="2:12" s="1" customFormat="1" ht="12" customHeight="1">
      <c r="B56" s="32"/>
      <c r="C56" s="27" t="s">
        <v>21</v>
      </c>
      <c r="F56" s="25" t="str">
        <f>F14</f>
        <v xml:space="preserve"> </v>
      </c>
      <c r="I56" s="27" t="s">
        <v>23</v>
      </c>
      <c r="J56" s="49" t="str">
        <f>IF(J14="","",J14)</f>
        <v>9. 11. 2022</v>
      </c>
      <c r="L56" s="32"/>
    </row>
    <row r="57" spans="2:12" s="1" customFormat="1" ht="6.95" customHeight="1">
      <c r="B57" s="32"/>
      <c r="L57" s="32"/>
    </row>
    <row r="58" spans="2:12" s="1" customFormat="1" ht="15.2" customHeight="1">
      <c r="B58" s="32"/>
      <c r="C58" s="27" t="s">
        <v>25</v>
      </c>
      <c r="F58" s="25" t="str">
        <f>E17</f>
        <v xml:space="preserve"> </v>
      </c>
      <c r="I58" s="27" t="s">
        <v>30</v>
      </c>
      <c r="J58" s="30" t="str">
        <f>E23</f>
        <v xml:space="preserve"> </v>
      </c>
      <c r="L58" s="32"/>
    </row>
    <row r="59" spans="2:12" s="1" customFormat="1" ht="15.2" customHeight="1">
      <c r="B59" s="32"/>
      <c r="C59" s="27" t="s">
        <v>28</v>
      </c>
      <c r="F59" s="25" t="str">
        <f>IF(E20="","",E20)</f>
        <v>Vyplň údaj</v>
      </c>
      <c r="I59" s="27" t="s">
        <v>32</v>
      </c>
      <c r="J59" s="30" t="str">
        <f>E26</f>
        <v xml:space="preserve"> </v>
      </c>
      <c r="L59" s="32"/>
    </row>
    <row r="60" spans="2:12" s="1" customFormat="1" ht="10.35" customHeight="1">
      <c r="B60" s="32"/>
      <c r="L60" s="32"/>
    </row>
    <row r="61" spans="2:12" s="1" customFormat="1" ht="29.25" customHeight="1">
      <c r="B61" s="32"/>
      <c r="C61" s="100" t="s">
        <v>139</v>
      </c>
      <c r="D61" s="94"/>
      <c r="E61" s="94"/>
      <c r="F61" s="94"/>
      <c r="G61" s="94"/>
      <c r="H61" s="94"/>
      <c r="I61" s="94"/>
      <c r="J61" s="101" t="s">
        <v>140</v>
      </c>
      <c r="K61" s="94"/>
      <c r="L61" s="32"/>
    </row>
    <row r="62" spans="2:12" s="1" customFormat="1" ht="10.35" customHeight="1">
      <c r="B62" s="32"/>
      <c r="L62" s="32"/>
    </row>
    <row r="63" spans="2:47" s="1" customFormat="1" ht="22.9" customHeight="1">
      <c r="B63" s="32"/>
      <c r="C63" s="102" t="s">
        <v>67</v>
      </c>
      <c r="J63" s="63">
        <f>J86</f>
        <v>0</v>
      </c>
      <c r="L63" s="32"/>
      <c r="AU63" s="17" t="s">
        <v>141</v>
      </c>
    </row>
    <row r="64" spans="2:12" s="8" customFormat="1" ht="24.95" customHeight="1">
      <c r="B64" s="103"/>
      <c r="D64" s="104" t="s">
        <v>1768</v>
      </c>
      <c r="E64" s="105"/>
      <c r="F64" s="105"/>
      <c r="G64" s="105"/>
      <c r="H64" s="105"/>
      <c r="I64" s="105"/>
      <c r="J64" s="106">
        <f>J87</f>
        <v>0</v>
      </c>
      <c r="L64" s="103"/>
    </row>
    <row r="65" spans="2:12" s="1" customFormat="1" ht="21.75" customHeight="1">
      <c r="B65" s="32"/>
      <c r="L65" s="32"/>
    </row>
    <row r="66" spans="2:12" s="1" customFormat="1" ht="6.95" customHeight="1">
      <c r="B66" s="41"/>
      <c r="C66" s="42"/>
      <c r="D66" s="42"/>
      <c r="E66" s="42"/>
      <c r="F66" s="42"/>
      <c r="G66" s="42"/>
      <c r="H66" s="42"/>
      <c r="I66" s="42"/>
      <c r="J66" s="42"/>
      <c r="K66" s="42"/>
      <c r="L66" s="32"/>
    </row>
    <row r="70" spans="2:12" s="1" customFormat="1" ht="6.95" customHeight="1">
      <c r="B70" s="43"/>
      <c r="C70" s="44"/>
      <c r="D70" s="44"/>
      <c r="E70" s="44"/>
      <c r="F70" s="44"/>
      <c r="G70" s="44"/>
      <c r="H70" s="44"/>
      <c r="I70" s="44"/>
      <c r="J70" s="44"/>
      <c r="K70" s="44"/>
      <c r="L70" s="32"/>
    </row>
    <row r="71" spans="2:12" s="1" customFormat="1" ht="24.95" customHeight="1">
      <c r="B71" s="32"/>
      <c r="C71" s="21" t="s">
        <v>146</v>
      </c>
      <c r="L71" s="32"/>
    </row>
    <row r="72" spans="2:12" s="1" customFormat="1" ht="6.95" customHeight="1">
      <c r="B72" s="32"/>
      <c r="L72" s="32"/>
    </row>
    <row r="73" spans="2:12" s="1" customFormat="1" ht="12" customHeight="1">
      <c r="B73" s="32"/>
      <c r="C73" s="27" t="s">
        <v>17</v>
      </c>
      <c r="L73" s="32"/>
    </row>
    <row r="74" spans="2:12" s="1" customFormat="1" ht="16.5" customHeight="1">
      <c r="B74" s="32"/>
      <c r="E74" s="313" t="str">
        <f>E7</f>
        <v>Pozemní (stavební) objekt Koleje Jarov</v>
      </c>
      <c r="F74" s="314"/>
      <c r="G74" s="314"/>
      <c r="H74" s="314"/>
      <c r="L74" s="32"/>
    </row>
    <row r="75" spans="2:12" ht="12" customHeight="1">
      <c r="B75" s="20"/>
      <c r="C75" s="27" t="s">
        <v>132</v>
      </c>
      <c r="L75" s="20"/>
    </row>
    <row r="76" spans="2:12" s="1" customFormat="1" ht="16.5" customHeight="1">
      <c r="B76" s="32"/>
      <c r="E76" s="313" t="s">
        <v>133</v>
      </c>
      <c r="F76" s="315"/>
      <c r="G76" s="315"/>
      <c r="H76" s="315"/>
      <c r="L76" s="32"/>
    </row>
    <row r="77" spans="2:12" s="1" customFormat="1" ht="12" customHeight="1">
      <c r="B77" s="32"/>
      <c r="C77" s="27" t="s">
        <v>134</v>
      </c>
      <c r="L77" s="32"/>
    </row>
    <row r="78" spans="2:12" s="1" customFormat="1" ht="16.5" customHeight="1">
      <c r="B78" s="32"/>
      <c r="E78" s="309" t="str">
        <f>E11</f>
        <v>VRN - Ostatní a vedlejší náklady</v>
      </c>
      <c r="F78" s="315"/>
      <c r="G78" s="315"/>
      <c r="H78" s="315"/>
      <c r="L78" s="32"/>
    </row>
    <row r="79" spans="2:12" s="1" customFormat="1" ht="6.95" customHeight="1">
      <c r="B79" s="32"/>
      <c r="L79" s="32"/>
    </row>
    <row r="80" spans="2:12" s="1" customFormat="1" ht="12" customHeight="1">
      <c r="B80" s="32"/>
      <c r="C80" s="27" t="s">
        <v>21</v>
      </c>
      <c r="F80" s="25" t="str">
        <f>F14</f>
        <v xml:space="preserve"> </v>
      </c>
      <c r="I80" s="27" t="s">
        <v>23</v>
      </c>
      <c r="J80" s="49" t="str">
        <f>IF(J14="","",J14)</f>
        <v>9. 11. 2022</v>
      </c>
      <c r="L80" s="32"/>
    </row>
    <row r="81" spans="2:12" s="1" customFormat="1" ht="6.95" customHeight="1">
      <c r="B81" s="32"/>
      <c r="L81" s="32"/>
    </row>
    <row r="82" spans="2:12" s="1" customFormat="1" ht="15.2" customHeight="1">
      <c r="B82" s="32"/>
      <c r="C82" s="27" t="s">
        <v>25</v>
      </c>
      <c r="F82" s="25" t="str">
        <f>E17</f>
        <v xml:space="preserve"> </v>
      </c>
      <c r="I82" s="27" t="s">
        <v>30</v>
      </c>
      <c r="J82" s="30" t="str">
        <f>E23</f>
        <v xml:space="preserve"> </v>
      </c>
      <c r="L82" s="32"/>
    </row>
    <row r="83" spans="2:12" s="1" customFormat="1" ht="15.2" customHeight="1">
      <c r="B83" s="32"/>
      <c r="C83" s="27" t="s">
        <v>28</v>
      </c>
      <c r="F83" s="25" t="str">
        <f>IF(E20="","",E20)</f>
        <v>Vyplň údaj</v>
      </c>
      <c r="I83" s="27" t="s">
        <v>32</v>
      </c>
      <c r="J83" s="30" t="str">
        <f>E26</f>
        <v xml:space="preserve"> </v>
      </c>
      <c r="L83" s="32"/>
    </row>
    <row r="84" spans="2:12" s="1" customFormat="1" ht="10.35" customHeight="1">
      <c r="B84" s="32"/>
      <c r="L84" s="32"/>
    </row>
    <row r="85" spans="2:20" s="10" customFormat="1" ht="29.25" customHeight="1">
      <c r="B85" s="111"/>
      <c r="C85" s="112" t="s">
        <v>147</v>
      </c>
      <c r="D85" s="113" t="s">
        <v>54</v>
      </c>
      <c r="E85" s="113" t="s">
        <v>50</v>
      </c>
      <c r="F85" s="113" t="s">
        <v>51</v>
      </c>
      <c r="G85" s="113" t="s">
        <v>148</v>
      </c>
      <c r="H85" s="113" t="s">
        <v>149</v>
      </c>
      <c r="I85" s="113" t="s">
        <v>150</v>
      </c>
      <c r="J85" s="113" t="s">
        <v>140</v>
      </c>
      <c r="K85" s="114" t="s">
        <v>151</v>
      </c>
      <c r="L85" s="111"/>
      <c r="M85" s="56" t="s">
        <v>3</v>
      </c>
      <c r="N85" s="57" t="s">
        <v>39</v>
      </c>
      <c r="O85" s="57" t="s">
        <v>152</v>
      </c>
      <c r="P85" s="57" t="s">
        <v>153</v>
      </c>
      <c r="Q85" s="57" t="s">
        <v>154</v>
      </c>
      <c r="R85" s="57" t="s">
        <v>155</v>
      </c>
      <c r="S85" s="57" t="s">
        <v>156</v>
      </c>
      <c r="T85" s="58" t="s">
        <v>157</v>
      </c>
    </row>
    <row r="86" spans="2:63" s="1" customFormat="1" ht="22.9" customHeight="1">
      <c r="B86" s="32"/>
      <c r="C86" s="61" t="s">
        <v>158</v>
      </c>
      <c r="J86" s="115">
        <f>BK86</f>
        <v>0</v>
      </c>
      <c r="L86" s="32"/>
      <c r="M86" s="59"/>
      <c r="N86" s="50"/>
      <c r="O86" s="50"/>
      <c r="P86" s="116">
        <f>P87</f>
        <v>0</v>
      </c>
      <c r="Q86" s="50"/>
      <c r="R86" s="116">
        <f>R87</f>
        <v>0</v>
      </c>
      <c r="S86" s="50"/>
      <c r="T86" s="117">
        <f>T87</f>
        <v>0</v>
      </c>
      <c r="AT86" s="17" t="s">
        <v>68</v>
      </c>
      <c r="AU86" s="17" t="s">
        <v>141</v>
      </c>
      <c r="BK86" s="118">
        <f>BK87</f>
        <v>0</v>
      </c>
    </row>
    <row r="87" spans="2:63" s="11" customFormat="1" ht="25.9" customHeight="1">
      <c r="B87" s="119"/>
      <c r="D87" s="120" t="s">
        <v>68</v>
      </c>
      <c r="E87" s="121" t="s">
        <v>128</v>
      </c>
      <c r="F87" s="121" t="s">
        <v>1769</v>
      </c>
      <c r="I87" s="122"/>
      <c r="J87" s="123">
        <f>BK87</f>
        <v>0</v>
      </c>
      <c r="L87" s="119"/>
      <c r="M87" s="124"/>
      <c r="P87" s="125">
        <f>SUM(P88:P93)</f>
        <v>0</v>
      </c>
      <c r="R87" s="125">
        <f>SUM(R88:R93)</f>
        <v>0</v>
      </c>
      <c r="T87" s="126">
        <f>SUM(T88:T93)</f>
        <v>0</v>
      </c>
      <c r="AR87" s="120" t="s">
        <v>92</v>
      </c>
      <c r="AT87" s="127" t="s">
        <v>68</v>
      </c>
      <c r="AU87" s="127" t="s">
        <v>69</v>
      </c>
      <c r="AY87" s="120" t="s">
        <v>161</v>
      </c>
      <c r="BK87" s="128">
        <f>SUM(BK88:BK93)</f>
        <v>0</v>
      </c>
    </row>
    <row r="88" spans="2:65" s="1" customFormat="1" ht="16.5" customHeight="1">
      <c r="B88" s="131"/>
      <c r="C88" s="132" t="s">
        <v>15</v>
      </c>
      <c r="D88" s="132" t="s">
        <v>164</v>
      </c>
      <c r="E88" s="133" t="s">
        <v>1770</v>
      </c>
      <c r="F88" s="134" t="s">
        <v>1771</v>
      </c>
      <c r="G88" s="135" t="s">
        <v>1288</v>
      </c>
      <c r="H88" s="136">
        <v>1</v>
      </c>
      <c r="I88" s="137"/>
      <c r="J88" s="138">
        <f aca="true" t="shared" si="0" ref="J88:J93">ROUND(I88*H88,2)</f>
        <v>0</v>
      </c>
      <c r="K88" s="134" t="s">
        <v>3</v>
      </c>
      <c r="L88" s="32"/>
      <c r="M88" s="139" t="s">
        <v>3</v>
      </c>
      <c r="N88" s="140" t="s">
        <v>40</v>
      </c>
      <c r="P88" s="141">
        <f aca="true" t="shared" si="1" ref="P88:P93">O88*H88</f>
        <v>0</v>
      </c>
      <c r="Q88" s="141">
        <v>0</v>
      </c>
      <c r="R88" s="141">
        <f aca="true" t="shared" si="2" ref="R88:R93">Q88*H88</f>
        <v>0</v>
      </c>
      <c r="S88" s="141">
        <v>0</v>
      </c>
      <c r="T88" s="142">
        <f aca="true" t="shared" si="3" ref="T88:T93">S88*H88</f>
        <v>0</v>
      </c>
      <c r="AR88" s="143" t="s">
        <v>89</v>
      </c>
      <c r="AT88" s="143" t="s">
        <v>164</v>
      </c>
      <c r="AU88" s="143" t="s">
        <v>15</v>
      </c>
      <c r="AY88" s="17" t="s">
        <v>161</v>
      </c>
      <c r="BE88" s="144">
        <f aca="true" t="shared" si="4" ref="BE88:BE93">IF(N88="základní",J88,0)</f>
        <v>0</v>
      </c>
      <c r="BF88" s="144">
        <f aca="true" t="shared" si="5" ref="BF88:BF93">IF(N88="snížená",J88,0)</f>
        <v>0</v>
      </c>
      <c r="BG88" s="144">
        <f aca="true" t="shared" si="6" ref="BG88:BG93">IF(N88="zákl. přenesená",J88,0)</f>
        <v>0</v>
      </c>
      <c r="BH88" s="144">
        <f aca="true" t="shared" si="7" ref="BH88:BH93">IF(N88="sníž. přenesená",J88,0)</f>
        <v>0</v>
      </c>
      <c r="BI88" s="144">
        <f aca="true" t="shared" si="8" ref="BI88:BI93">IF(N88="nulová",J88,0)</f>
        <v>0</v>
      </c>
      <c r="BJ88" s="17" t="s">
        <v>15</v>
      </c>
      <c r="BK88" s="144">
        <f aca="true" t="shared" si="9" ref="BK88:BK93">ROUND(I88*H88,2)</f>
        <v>0</v>
      </c>
      <c r="BL88" s="17" t="s">
        <v>89</v>
      </c>
      <c r="BM88" s="143" t="s">
        <v>1772</v>
      </c>
    </row>
    <row r="89" spans="2:65" s="1" customFormat="1" ht="16.5" customHeight="1">
      <c r="B89" s="131"/>
      <c r="C89" s="132" t="s">
        <v>77</v>
      </c>
      <c r="D89" s="132" t="s">
        <v>164</v>
      </c>
      <c r="E89" s="133" t="s">
        <v>1773</v>
      </c>
      <c r="F89" s="134" t="s">
        <v>1774</v>
      </c>
      <c r="G89" s="135" t="s">
        <v>1288</v>
      </c>
      <c r="H89" s="136">
        <v>1</v>
      </c>
      <c r="I89" s="137"/>
      <c r="J89" s="138">
        <f t="shared" si="0"/>
        <v>0</v>
      </c>
      <c r="K89" s="134" t="s">
        <v>3</v>
      </c>
      <c r="L89" s="32"/>
      <c r="M89" s="139" t="s">
        <v>3</v>
      </c>
      <c r="N89" s="140" t="s">
        <v>40</v>
      </c>
      <c r="P89" s="141">
        <f t="shared" si="1"/>
        <v>0</v>
      </c>
      <c r="Q89" s="141">
        <v>0</v>
      </c>
      <c r="R89" s="141">
        <f t="shared" si="2"/>
        <v>0</v>
      </c>
      <c r="S89" s="141">
        <v>0</v>
      </c>
      <c r="T89" s="142">
        <f t="shared" si="3"/>
        <v>0</v>
      </c>
      <c r="AR89" s="143" t="s">
        <v>89</v>
      </c>
      <c r="AT89" s="143" t="s">
        <v>164</v>
      </c>
      <c r="AU89" s="143" t="s">
        <v>15</v>
      </c>
      <c r="AY89" s="17" t="s">
        <v>161</v>
      </c>
      <c r="BE89" s="144">
        <f t="shared" si="4"/>
        <v>0</v>
      </c>
      <c r="BF89" s="144">
        <f t="shared" si="5"/>
        <v>0</v>
      </c>
      <c r="BG89" s="144">
        <f t="shared" si="6"/>
        <v>0</v>
      </c>
      <c r="BH89" s="144">
        <f t="shared" si="7"/>
        <v>0</v>
      </c>
      <c r="BI89" s="144">
        <f t="shared" si="8"/>
        <v>0</v>
      </c>
      <c r="BJ89" s="17" t="s">
        <v>15</v>
      </c>
      <c r="BK89" s="144">
        <f t="shared" si="9"/>
        <v>0</v>
      </c>
      <c r="BL89" s="17" t="s">
        <v>89</v>
      </c>
      <c r="BM89" s="143" t="s">
        <v>1775</v>
      </c>
    </row>
    <row r="90" spans="2:65" s="1" customFormat="1" ht="232.15" customHeight="1">
      <c r="B90" s="131"/>
      <c r="C90" s="132" t="s">
        <v>83</v>
      </c>
      <c r="D90" s="132" t="s">
        <v>164</v>
      </c>
      <c r="E90" s="133" t="s">
        <v>1776</v>
      </c>
      <c r="F90" s="134" t="s">
        <v>1777</v>
      </c>
      <c r="G90" s="135" t="s">
        <v>1288</v>
      </c>
      <c r="H90" s="136">
        <v>1</v>
      </c>
      <c r="I90" s="137"/>
      <c r="J90" s="138">
        <f t="shared" si="0"/>
        <v>0</v>
      </c>
      <c r="K90" s="134" t="s">
        <v>3</v>
      </c>
      <c r="L90" s="32"/>
      <c r="M90" s="139" t="s">
        <v>3</v>
      </c>
      <c r="N90" s="140" t="s">
        <v>40</v>
      </c>
      <c r="P90" s="141">
        <f t="shared" si="1"/>
        <v>0</v>
      </c>
      <c r="Q90" s="141">
        <v>0</v>
      </c>
      <c r="R90" s="141">
        <f t="shared" si="2"/>
        <v>0</v>
      </c>
      <c r="S90" s="141">
        <v>0</v>
      </c>
      <c r="T90" s="142">
        <f t="shared" si="3"/>
        <v>0</v>
      </c>
      <c r="AR90" s="143" t="s">
        <v>89</v>
      </c>
      <c r="AT90" s="143" t="s">
        <v>164</v>
      </c>
      <c r="AU90" s="143" t="s">
        <v>15</v>
      </c>
      <c r="AY90" s="17" t="s">
        <v>161</v>
      </c>
      <c r="BE90" s="144">
        <f t="shared" si="4"/>
        <v>0</v>
      </c>
      <c r="BF90" s="144">
        <f t="shared" si="5"/>
        <v>0</v>
      </c>
      <c r="BG90" s="144">
        <f t="shared" si="6"/>
        <v>0</v>
      </c>
      <c r="BH90" s="144">
        <f t="shared" si="7"/>
        <v>0</v>
      </c>
      <c r="BI90" s="144">
        <f t="shared" si="8"/>
        <v>0</v>
      </c>
      <c r="BJ90" s="17" t="s">
        <v>15</v>
      </c>
      <c r="BK90" s="144">
        <f t="shared" si="9"/>
        <v>0</v>
      </c>
      <c r="BL90" s="17" t="s">
        <v>89</v>
      </c>
      <c r="BM90" s="143" t="s">
        <v>1778</v>
      </c>
    </row>
    <row r="91" spans="2:65" s="1" customFormat="1" ht="204.95" customHeight="1">
      <c r="B91" s="131"/>
      <c r="C91" s="132" t="s">
        <v>89</v>
      </c>
      <c r="D91" s="132" t="s">
        <v>164</v>
      </c>
      <c r="E91" s="133" t="s">
        <v>1779</v>
      </c>
      <c r="F91" s="134" t="s">
        <v>1780</v>
      </c>
      <c r="G91" s="135" t="s">
        <v>1288</v>
      </c>
      <c r="H91" s="136">
        <v>1</v>
      </c>
      <c r="I91" s="137"/>
      <c r="J91" s="138">
        <f t="shared" si="0"/>
        <v>0</v>
      </c>
      <c r="K91" s="134" t="s">
        <v>3</v>
      </c>
      <c r="L91" s="32"/>
      <c r="M91" s="139" t="s">
        <v>3</v>
      </c>
      <c r="N91" s="140" t="s">
        <v>40</v>
      </c>
      <c r="P91" s="141">
        <f t="shared" si="1"/>
        <v>0</v>
      </c>
      <c r="Q91" s="141">
        <v>0</v>
      </c>
      <c r="R91" s="141">
        <f t="shared" si="2"/>
        <v>0</v>
      </c>
      <c r="S91" s="141">
        <v>0</v>
      </c>
      <c r="T91" s="142">
        <f t="shared" si="3"/>
        <v>0</v>
      </c>
      <c r="AR91" s="143" t="s">
        <v>89</v>
      </c>
      <c r="AT91" s="143" t="s">
        <v>164</v>
      </c>
      <c r="AU91" s="143" t="s">
        <v>15</v>
      </c>
      <c r="AY91" s="17" t="s">
        <v>161</v>
      </c>
      <c r="BE91" s="144">
        <f t="shared" si="4"/>
        <v>0</v>
      </c>
      <c r="BF91" s="144">
        <f t="shared" si="5"/>
        <v>0</v>
      </c>
      <c r="BG91" s="144">
        <f t="shared" si="6"/>
        <v>0</v>
      </c>
      <c r="BH91" s="144">
        <f t="shared" si="7"/>
        <v>0</v>
      </c>
      <c r="BI91" s="144">
        <f t="shared" si="8"/>
        <v>0</v>
      </c>
      <c r="BJ91" s="17" t="s">
        <v>15</v>
      </c>
      <c r="BK91" s="144">
        <f t="shared" si="9"/>
        <v>0</v>
      </c>
      <c r="BL91" s="17" t="s">
        <v>89</v>
      </c>
      <c r="BM91" s="143" t="s">
        <v>1781</v>
      </c>
    </row>
    <row r="92" spans="2:65" s="1" customFormat="1" ht="271.5" customHeight="1">
      <c r="B92" s="131"/>
      <c r="C92" s="132" t="s">
        <v>92</v>
      </c>
      <c r="D92" s="132" t="s">
        <v>164</v>
      </c>
      <c r="E92" s="133" t="s">
        <v>1782</v>
      </c>
      <c r="F92" s="134" t="s">
        <v>1783</v>
      </c>
      <c r="G92" s="135" t="s">
        <v>1288</v>
      </c>
      <c r="H92" s="136">
        <v>1</v>
      </c>
      <c r="I92" s="137"/>
      <c r="J92" s="138">
        <f t="shared" si="0"/>
        <v>0</v>
      </c>
      <c r="K92" s="134" t="s">
        <v>3</v>
      </c>
      <c r="L92" s="32"/>
      <c r="M92" s="139" t="s">
        <v>3</v>
      </c>
      <c r="N92" s="140" t="s">
        <v>40</v>
      </c>
      <c r="P92" s="141">
        <f t="shared" si="1"/>
        <v>0</v>
      </c>
      <c r="Q92" s="141">
        <v>0</v>
      </c>
      <c r="R92" s="141">
        <f t="shared" si="2"/>
        <v>0</v>
      </c>
      <c r="S92" s="141">
        <v>0</v>
      </c>
      <c r="T92" s="142">
        <f t="shared" si="3"/>
        <v>0</v>
      </c>
      <c r="AR92" s="143" t="s">
        <v>89</v>
      </c>
      <c r="AT92" s="143" t="s">
        <v>164</v>
      </c>
      <c r="AU92" s="143" t="s">
        <v>15</v>
      </c>
      <c r="AY92" s="17" t="s">
        <v>161</v>
      </c>
      <c r="BE92" s="144">
        <f t="shared" si="4"/>
        <v>0</v>
      </c>
      <c r="BF92" s="144">
        <f t="shared" si="5"/>
        <v>0</v>
      </c>
      <c r="BG92" s="144">
        <f t="shared" si="6"/>
        <v>0</v>
      </c>
      <c r="BH92" s="144">
        <f t="shared" si="7"/>
        <v>0</v>
      </c>
      <c r="BI92" s="144">
        <f t="shared" si="8"/>
        <v>0</v>
      </c>
      <c r="BJ92" s="17" t="s">
        <v>15</v>
      </c>
      <c r="BK92" s="144">
        <f t="shared" si="9"/>
        <v>0</v>
      </c>
      <c r="BL92" s="17" t="s">
        <v>89</v>
      </c>
      <c r="BM92" s="143" t="s">
        <v>1784</v>
      </c>
    </row>
    <row r="93" spans="2:65" s="1" customFormat="1" ht="167.85" customHeight="1">
      <c r="B93" s="131"/>
      <c r="C93" s="132" t="s">
        <v>95</v>
      </c>
      <c r="D93" s="132" t="s">
        <v>164</v>
      </c>
      <c r="E93" s="133" t="s">
        <v>1785</v>
      </c>
      <c r="F93" s="134" t="s">
        <v>1786</v>
      </c>
      <c r="G93" s="135" t="s">
        <v>1288</v>
      </c>
      <c r="H93" s="136">
        <v>1</v>
      </c>
      <c r="I93" s="137"/>
      <c r="J93" s="138">
        <f t="shared" si="0"/>
        <v>0</v>
      </c>
      <c r="K93" s="134" t="s">
        <v>3</v>
      </c>
      <c r="L93" s="32"/>
      <c r="M93" s="187" t="s">
        <v>3</v>
      </c>
      <c r="N93" s="188" t="s">
        <v>40</v>
      </c>
      <c r="O93" s="181"/>
      <c r="P93" s="189">
        <f t="shared" si="1"/>
        <v>0</v>
      </c>
      <c r="Q93" s="189">
        <v>0</v>
      </c>
      <c r="R93" s="189">
        <f t="shared" si="2"/>
        <v>0</v>
      </c>
      <c r="S93" s="189">
        <v>0</v>
      </c>
      <c r="T93" s="190">
        <f t="shared" si="3"/>
        <v>0</v>
      </c>
      <c r="AR93" s="143" t="s">
        <v>89</v>
      </c>
      <c r="AT93" s="143" t="s">
        <v>164</v>
      </c>
      <c r="AU93" s="143" t="s">
        <v>15</v>
      </c>
      <c r="AY93" s="17" t="s">
        <v>161</v>
      </c>
      <c r="BE93" s="144">
        <f t="shared" si="4"/>
        <v>0</v>
      </c>
      <c r="BF93" s="144">
        <f t="shared" si="5"/>
        <v>0</v>
      </c>
      <c r="BG93" s="144">
        <f t="shared" si="6"/>
        <v>0</v>
      </c>
      <c r="BH93" s="144">
        <f t="shared" si="7"/>
        <v>0</v>
      </c>
      <c r="BI93" s="144">
        <f t="shared" si="8"/>
        <v>0</v>
      </c>
      <c r="BJ93" s="17" t="s">
        <v>15</v>
      </c>
      <c r="BK93" s="144">
        <f t="shared" si="9"/>
        <v>0</v>
      </c>
      <c r="BL93" s="17" t="s">
        <v>89</v>
      </c>
      <c r="BM93" s="143" t="s">
        <v>1787</v>
      </c>
    </row>
    <row r="94" spans="2:12" s="1" customFormat="1" ht="6.95" customHeight="1">
      <c r="B94" s="41"/>
      <c r="C94" s="42"/>
      <c r="D94" s="42"/>
      <c r="E94" s="42"/>
      <c r="F94" s="42"/>
      <c r="G94" s="42"/>
      <c r="H94" s="42"/>
      <c r="I94" s="42"/>
      <c r="J94" s="42"/>
      <c r="K94" s="42"/>
      <c r="L94" s="32"/>
    </row>
  </sheetData>
  <autoFilter ref="C85:K93"/>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9"/>
  <sheetViews>
    <sheetView showGridLines="0" workbookViewId="0" topLeftCell="A102"/>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84</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135</v>
      </c>
      <c r="F11" s="315"/>
      <c r="G11" s="315"/>
      <c r="H11" s="315"/>
      <c r="L11" s="32"/>
    </row>
    <row r="12" spans="2:12" s="1" customFormat="1" ht="12" customHeight="1">
      <c r="B12" s="32"/>
      <c r="D12" s="27" t="s">
        <v>136</v>
      </c>
      <c r="L12" s="32"/>
    </row>
    <row r="13" spans="2:12" s="1" customFormat="1" ht="16.5" customHeight="1">
      <c r="B13" s="32"/>
      <c r="E13" s="309" t="s">
        <v>137</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ROUND(J95,2)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ROUND((SUM(BE95:BE118)),2)</f>
        <v>0</v>
      </c>
      <c r="I37" s="93">
        <v>0.21</v>
      </c>
      <c r="J37" s="82">
        <f>ROUND(((SUM(BE95:BE118))*I37),2)</f>
        <v>0</v>
      </c>
      <c r="L37" s="32"/>
    </row>
    <row r="38" spans="2:12" s="1" customFormat="1" ht="14.45" customHeight="1">
      <c r="B38" s="32"/>
      <c r="E38" s="27" t="s">
        <v>41</v>
      </c>
      <c r="F38" s="82">
        <f>ROUND((SUM(BF95:BF118)),2)</f>
        <v>0</v>
      </c>
      <c r="I38" s="93">
        <v>0.15</v>
      </c>
      <c r="J38" s="82">
        <f>ROUND(((SUM(BF95:BF118))*I38),2)</f>
        <v>0</v>
      </c>
      <c r="L38" s="32"/>
    </row>
    <row r="39" spans="2:12" s="1" customFormat="1" ht="14.45" customHeight="1" hidden="1">
      <c r="B39" s="32"/>
      <c r="E39" s="27" t="s">
        <v>42</v>
      </c>
      <c r="F39" s="82">
        <f>ROUND((SUM(BG95:BG118)),2)</f>
        <v>0</v>
      </c>
      <c r="I39" s="93">
        <v>0.21</v>
      </c>
      <c r="J39" s="82">
        <f>0</f>
        <v>0</v>
      </c>
      <c r="L39" s="32"/>
    </row>
    <row r="40" spans="2:12" s="1" customFormat="1" ht="14.45" customHeight="1" hidden="1">
      <c r="B40" s="32"/>
      <c r="E40" s="27" t="s">
        <v>43</v>
      </c>
      <c r="F40" s="82">
        <f>ROUND((SUM(BH95:BH118)),2)</f>
        <v>0</v>
      </c>
      <c r="I40" s="93">
        <v>0.15</v>
      </c>
      <c r="J40" s="82">
        <f>0</f>
        <v>0</v>
      </c>
      <c r="L40" s="32"/>
    </row>
    <row r="41" spans="2:12" s="1" customFormat="1" ht="14.45" customHeight="1" hidden="1">
      <c r="B41" s="32"/>
      <c r="E41" s="27" t="s">
        <v>44</v>
      </c>
      <c r="F41" s="82">
        <f>ROUND((SUM(BI95:BI118)),2)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135</v>
      </c>
      <c r="F56" s="315"/>
      <c r="G56" s="315"/>
      <c r="H56" s="315"/>
      <c r="L56" s="32"/>
    </row>
    <row r="57" spans="2:12" s="1" customFormat="1" ht="12" customHeight="1">
      <c r="B57" s="32"/>
      <c r="C57" s="27" t="s">
        <v>136</v>
      </c>
      <c r="L57" s="32"/>
    </row>
    <row r="58" spans="2:12" s="1" customFormat="1" ht="16.5" customHeight="1">
      <c r="B58" s="32"/>
      <c r="E58" s="309" t="str">
        <f>E13</f>
        <v>1 - Protipožární podhled na chodbách</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J95</f>
        <v>0</v>
      </c>
      <c r="L67" s="32"/>
      <c r="AU67" s="17" t="s">
        <v>141</v>
      </c>
    </row>
    <row r="68" spans="2:12" s="8" customFormat="1" ht="24.95" customHeight="1">
      <c r="B68" s="103"/>
      <c r="D68" s="104" t="s">
        <v>142</v>
      </c>
      <c r="E68" s="105"/>
      <c r="F68" s="105"/>
      <c r="G68" s="105"/>
      <c r="H68" s="105"/>
      <c r="I68" s="105"/>
      <c r="J68" s="106">
        <f>J96</f>
        <v>0</v>
      </c>
      <c r="L68" s="103"/>
    </row>
    <row r="69" spans="2:12" s="9" customFormat="1" ht="19.9" customHeight="1">
      <c r="B69" s="107"/>
      <c r="D69" s="108" t="s">
        <v>143</v>
      </c>
      <c r="E69" s="109"/>
      <c r="F69" s="109"/>
      <c r="G69" s="109"/>
      <c r="H69" s="109"/>
      <c r="I69" s="109"/>
      <c r="J69" s="110">
        <f>J97</f>
        <v>0</v>
      </c>
      <c r="L69" s="107"/>
    </row>
    <row r="70" spans="2:12" s="8" customFormat="1" ht="24.95" customHeight="1">
      <c r="B70" s="103"/>
      <c r="D70" s="104" t="s">
        <v>144</v>
      </c>
      <c r="E70" s="105"/>
      <c r="F70" s="105"/>
      <c r="G70" s="105"/>
      <c r="H70" s="105"/>
      <c r="I70" s="105"/>
      <c r="J70" s="106">
        <f>J100</f>
        <v>0</v>
      </c>
      <c r="L70" s="103"/>
    </row>
    <row r="71" spans="2:12" s="9" customFormat="1" ht="19.9" customHeight="1">
      <c r="B71" s="107"/>
      <c r="D71" s="108" t="s">
        <v>145</v>
      </c>
      <c r="E71" s="109"/>
      <c r="F71" s="109"/>
      <c r="G71" s="109"/>
      <c r="H71" s="109"/>
      <c r="I71" s="109"/>
      <c r="J71" s="110">
        <f>J101</f>
        <v>0</v>
      </c>
      <c r="L71" s="107"/>
    </row>
    <row r="72" spans="2:12" s="1" customFormat="1" ht="21.75" customHeight="1">
      <c r="B72" s="32"/>
      <c r="L72" s="32"/>
    </row>
    <row r="73" spans="2:12" s="1" customFormat="1" ht="6.95" customHeight="1">
      <c r="B73" s="41"/>
      <c r="C73" s="42"/>
      <c r="D73" s="42"/>
      <c r="E73" s="42"/>
      <c r="F73" s="42"/>
      <c r="G73" s="42"/>
      <c r="H73" s="42"/>
      <c r="I73" s="42"/>
      <c r="J73" s="42"/>
      <c r="K73" s="42"/>
      <c r="L73" s="32"/>
    </row>
    <row r="77" spans="2:12" s="1" customFormat="1" ht="6.95" customHeight="1">
      <c r="B77" s="43"/>
      <c r="C77" s="44"/>
      <c r="D77" s="44"/>
      <c r="E77" s="44"/>
      <c r="F77" s="44"/>
      <c r="G77" s="44"/>
      <c r="H77" s="44"/>
      <c r="I77" s="44"/>
      <c r="J77" s="44"/>
      <c r="K77" s="44"/>
      <c r="L77" s="32"/>
    </row>
    <row r="78" spans="2:12" s="1" customFormat="1" ht="24.95" customHeight="1">
      <c r="B78" s="32"/>
      <c r="C78" s="21" t="s">
        <v>146</v>
      </c>
      <c r="L78" s="32"/>
    </row>
    <row r="79" spans="2:12" s="1" customFormat="1" ht="6.95" customHeight="1">
      <c r="B79" s="32"/>
      <c r="L79" s="32"/>
    </row>
    <row r="80" spans="2:12" s="1" customFormat="1" ht="12" customHeight="1">
      <c r="B80" s="32"/>
      <c r="C80" s="27" t="s">
        <v>17</v>
      </c>
      <c r="L80" s="32"/>
    </row>
    <row r="81" spans="2:12" s="1" customFormat="1" ht="16.5" customHeight="1">
      <c r="B81" s="32"/>
      <c r="E81" s="313" t="str">
        <f>E7</f>
        <v>Pozemní (stavební) objekt Koleje Jarov</v>
      </c>
      <c r="F81" s="314"/>
      <c r="G81" s="314"/>
      <c r="H81" s="314"/>
      <c r="L81" s="32"/>
    </row>
    <row r="82" spans="2:12" ht="12" customHeight="1">
      <c r="B82" s="20"/>
      <c r="C82" s="27" t="s">
        <v>132</v>
      </c>
      <c r="L82" s="20"/>
    </row>
    <row r="83" spans="2:12" ht="16.5" customHeight="1">
      <c r="B83" s="20"/>
      <c r="E83" s="313" t="s">
        <v>133</v>
      </c>
      <c r="F83" s="282"/>
      <c r="G83" s="282"/>
      <c r="H83" s="282"/>
      <c r="L83" s="20"/>
    </row>
    <row r="84" spans="2:12" ht="12" customHeight="1">
      <c r="B84" s="20"/>
      <c r="C84" s="27" t="s">
        <v>134</v>
      </c>
      <c r="L84" s="20"/>
    </row>
    <row r="85" spans="2:12" s="1" customFormat="1" ht="16.5" customHeight="1">
      <c r="B85" s="32"/>
      <c r="E85" s="300" t="s">
        <v>135</v>
      </c>
      <c r="F85" s="315"/>
      <c r="G85" s="315"/>
      <c r="H85" s="315"/>
      <c r="L85" s="32"/>
    </row>
    <row r="86" spans="2:12" s="1" customFormat="1" ht="12" customHeight="1">
      <c r="B86" s="32"/>
      <c r="C86" s="27" t="s">
        <v>136</v>
      </c>
      <c r="L86" s="32"/>
    </row>
    <row r="87" spans="2:12" s="1" customFormat="1" ht="16.5" customHeight="1">
      <c r="B87" s="32"/>
      <c r="E87" s="309" t="str">
        <f>E13</f>
        <v>1 - Protipožární podhled na chodbách</v>
      </c>
      <c r="F87" s="315"/>
      <c r="G87" s="315"/>
      <c r="H87" s="315"/>
      <c r="L87" s="32"/>
    </row>
    <row r="88" spans="2:12" s="1" customFormat="1" ht="6.95" customHeight="1">
      <c r="B88" s="32"/>
      <c r="L88" s="32"/>
    </row>
    <row r="89" spans="2:12" s="1" customFormat="1" ht="12" customHeight="1">
      <c r="B89" s="32"/>
      <c r="C89" s="27" t="s">
        <v>21</v>
      </c>
      <c r="F89" s="25" t="str">
        <f>F16</f>
        <v xml:space="preserve"> </v>
      </c>
      <c r="I89" s="27" t="s">
        <v>23</v>
      </c>
      <c r="J89" s="49" t="str">
        <f>IF(J16="","",J16)</f>
        <v>9. 11. 2022</v>
      </c>
      <c r="L89" s="32"/>
    </row>
    <row r="90" spans="2:12" s="1" customFormat="1" ht="6.95" customHeight="1">
      <c r="B90" s="32"/>
      <c r="L90" s="32"/>
    </row>
    <row r="91" spans="2:12" s="1" customFormat="1" ht="15.2" customHeight="1">
      <c r="B91" s="32"/>
      <c r="C91" s="27" t="s">
        <v>25</v>
      </c>
      <c r="F91" s="25" t="str">
        <f>E19</f>
        <v xml:space="preserve"> </v>
      </c>
      <c r="I91" s="27" t="s">
        <v>30</v>
      </c>
      <c r="J91" s="30" t="str">
        <f>E25</f>
        <v xml:space="preserve"> </v>
      </c>
      <c r="L91" s="32"/>
    </row>
    <row r="92" spans="2:12" s="1" customFormat="1" ht="15.2" customHeight="1">
      <c r="B92" s="32"/>
      <c r="C92" s="27" t="s">
        <v>28</v>
      </c>
      <c r="F92" s="25" t="str">
        <f>IF(E22="","",E22)</f>
        <v>Vyplň údaj</v>
      </c>
      <c r="I92" s="27" t="s">
        <v>32</v>
      </c>
      <c r="J92" s="30" t="str">
        <f>E28</f>
        <v xml:space="preserve"> </v>
      </c>
      <c r="L92" s="32"/>
    </row>
    <row r="93" spans="2:12" s="1" customFormat="1" ht="10.35" customHeight="1">
      <c r="B93" s="32"/>
      <c r="L93" s="32"/>
    </row>
    <row r="94" spans="2:20" s="10" customFormat="1" ht="29.25" customHeight="1">
      <c r="B94" s="111"/>
      <c r="C94" s="112" t="s">
        <v>147</v>
      </c>
      <c r="D94" s="113" t="s">
        <v>54</v>
      </c>
      <c r="E94" s="113" t="s">
        <v>50</v>
      </c>
      <c r="F94" s="113" t="s">
        <v>51</v>
      </c>
      <c r="G94" s="113" t="s">
        <v>148</v>
      </c>
      <c r="H94" s="113" t="s">
        <v>149</v>
      </c>
      <c r="I94" s="113" t="s">
        <v>150</v>
      </c>
      <c r="J94" s="113" t="s">
        <v>140</v>
      </c>
      <c r="K94" s="114" t="s">
        <v>151</v>
      </c>
      <c r="L94" s="111"/>
      <c r="M94" s="56" t="s">
        <v>3</v>
      </c>
      <c r="N94" s="57" t="s">
        <v>39</v>
      </c>
      <c r="O94" s="57" t="s">
        <v>152</v>
      </c>
      <c r="P94" s="57" t="s">
        <v>153</v>
      </c>
      <c r="Q94" s="57" t="s">
        <v>154</v>
      </c>
      <c r="R94" s="57" t="s">
        <v>155</v>
      </c>
      <c r="S94" s="57" t="s">
        <v>156</v>
      </c>
      <c r="T94" s="58" t="s">
        <v>157</v>
      </c>
    </row>
    <row r="95" spans="2:63" s="1" customFormat="1" ht="22.9" customHeight="1">
      <c r="B95" s="32"/>
      <c r="C95" s="61" t="s">
        <v>158</v>
      </c>
      <c r="J95" s="115">
        <f>BK95</f>
        <v>0</v>
      </c>
      <c r="L95" s="32"/>
      <c r="M95" s="59"/>
      <c r="N95" s="50"/>
      <c r="O95" s="50"/>
      <c r="P95" s="116">
        <f>P96+P100</f>
        <v>0</v>
      </c>
      <c r="Q95" s="50"/>
      <c r="R95" s="116">
        <f>R96+R100</f>
        <v>8.794796999999999</v>
      </c>
      <c r="S95" s="50"/>
      <c r="T95" s="117">
        <f>T96+T100</f>
        <v>0</v>
      </c>
      <c r="AT95" s="17" t="s">
        <v>68</v>
      </c>
      <c r="AU95" s="17" t="s">
        <v>141</v>
      </c>
      <c r="BK95" s="118">
        <f>BK96+BK100</f>
        <v>0</v>
      </c>
    </row>
    <row r="96" spans="2:63" s="11" customFormat="1" ht="25.9" customHeight="1">
      <c r="B96" s="119"/>
      <c r="D96" s="120" t="s">
        <v>68</v>
      </c>
      <c r="E96" s="121" t="s">
        <v>159</v>
      </c>
      <c r="F96" s="121" t="s">
        <v>160</v>
      </c>
      <c r="I96" s="122"/>
      <c r="J96" s="123">
        <f>BK96</f>
        <v>0</v>
      </c>
      <c r="L96" s="119"/>
      <c r="M96" s="124"/>
      <c r="P96" s="125">
        <f>P97</f>
        <v>0</v>
      </c>
      <c r="R96" s="125">
        <f>R97</f>
        <v>0.05679699999999999</v>
      </c>
      <c r="T96" s="126">
        <f>T97</f>
        <v>0</v>
      </c>
      <c r="AR96" s="120" t="s">
        <v>15</v>
      </c>
      <c r="AT96" s="127" t="s">
        <v>68</v>
      </c>
      <c r="AU96" s="127" t="s">
        <v>69</v>
      </c>
      <c r="AY96" s="120" t="s">
        <v>161</v>
      </c>
      <c r="BK96" s="128">
        <f>BK97</f>
        <v>0</v>
      </c>
    </row>
    <row r="97" spans="2:63" s="11" customFormat="1" ht="22.9" customHeight="1">
      <c r="B97" s="119"/>
      <c r="D97" s="120" t="s">
        <v>68</v>
      </c>
      <c r="E97" s="129" t="s">
        <v>162</v>
      </c>
      <c r="F97" s="129" t="s">
        <v>163</v>
      </c>
      <c r="I97" s="122"/>
      <c r="J97" s="130">
        <f>BK97</f>
        <v>0</v>
      </c>
      <c r="L97" s="119"/>
      <c r="M97" s="124"/>
      <c r="P97" s="125">
        <f>SUM(P98:P99)</f>
        <v>0</v>
      </c>
      <c r="R97" s="125">
        <f>SUM(R98:R99)</f>
        <v>0.05679699999999999</v>
      </c>
      <c r="T97" s="126">
        <f>SUM(T98:T99)</f>
        <v>0</v>
      </c>
      <c r="AR97" s="120" t="s">
        <v>15</v>
      </c>
      <c r="AT97" s="127" t="s">
        <v>68</v>
      </c>
      <c r="AU97" s="127" t="s">
        <v>15</v>
      </c>
      <c r="AY97" s="120" t="s">
        <v>161</v>
      </c>
      <c r="BK97" s="128">
        <f>SUM(BK98:BK99)</f>
        <v>0</v>
      </c>
    </row>
    <row r="98" spans="2:65" s="1" customFormat="1" ht="37.9" customHeight="1">
      <c r="B98" s="131"/>
      <c r="C98" s="132" t="s">
        <v>15</v>
      </c>
      <c r="D98" s="132" t="s">
        <v>164</v>
      </c>
      <c r="E98" s="133" t="s">
        <v>165</v>
      </c>
      <c r="F98" s="134" t="s">
        <v>166</v>
      </c>
      <c r="G98" s="135" t="s">
        <v>167</v>
      </c>
      <c r="H98" s="136">
        <v>436.9</v>
      </c>
      <c r="I98" s="137"/>
      <c r="J98" s="138">
        <f>ROUND(I98*H98,2)</f>
        <v>0</v>
      </c>
      <c r="K98" s="134" t="s">
        <v>168</v>
      </c>
      <c r="L98" s="32"/>
      <c r="M98" s="139" t="s">
        <v>3</v>
      </c>
      <c r="N98" s="140" t="s">
        <v>40</v>
      </c>
      <c r="P98" s="141">
        <f>O98*H98</f>
        <v>0</v>
      </c>
      <c r="Q98" s="141">
        <v>0.00013</v>
      </c>
      <c r="R98" s="141">
        <f>Q98*H98</f>
        <v>0.05679699999999999</v>
      </c>
      <c r="S98" s="141">
        <v>0</v>
      </c>
      <c r="T98" s="142">
        <f>S98*H98</f>
        <v>0</v>
      </c>
      <c r="AR98" s="143" t="s">
        <v>89</v>
      </c>
      <c r="AT98" s="143" t="s">
        <v>164</v>
      </c>
      <c r="AU98" s="143" t="s">
        <v>77</v>
      </c>
      <c r="AY98" s="17" t="s">
        <v>161</v>
      </c>
      <c r="BE98" s="144">
        <f>IF(N98="základní",J98,0)</f>
        <v>0</v>
      </c>
      <c r="BF98" s="144">
        <f>IF(N98="snížená",J98,0)</f>
        <v>0</v>
      </c>
      <c r="BG98" s="144">
        <f>IF(N98="zákl. přenesená",J98,0)</f>
        <v>0</v>
      </c>
      <c r="BH98" s="144">
        <f>IF(N98="sníž. přenesená",J98,0)</f>
        <v>0</v>
      </c>
      <c r="BI98" s="144">
        <f>IF(N98="nulová",J98,0)</f>
        <v>0</v>
      </c>
      <c r="BJ98" s="17" t="s">
        <v>15</v>
      </c>
      <c r="BK98" s="144">
        <f>ROUND(I98*H98,2)</f>
        <v>0</v>
      </c>
      <c r="BL98" s="17" t="s">
        <v>89</v>
      </c>
      <c r="BM98" s="143" t="s">
        <v>169</v>
      </c>
    </row>
    <row r="99" spans="2:47" s="1" customFormat="1" ht="12">
      <c r="B99" s="32"/>
      <c r="D99" s="145" t="s">
        <v>170</v>
      </c>
      <c r="F99" s="146" t="s">
        <v>171</v>
      </c>
      <c r="I99" s="147"/>
      <c r="L99" s="32"/>
      <c r="M99" s="148"/>
      <c r="T99" s="53"/>
      <c r="AT99" s="17" t="s">
        <v>170</v>
      </c>
      <c r="AU99" s="17" t="s">
        <v>77</v>
      </c>
    </row>
    <row r="100" spans="2:63" s="11" customFormat="1" ht="25.9" customHeight="1">
      <c r="B100" s="119"/>
      <c r="D100" s="120" t="s">
        <v>68</v>
      </c>
      <c r="E100" s="121" t="s">
        <v>172</v>
      </c>
      <c r="F100" s="121" t="s">
        <v>173</v>
      </c>
      <c r="I100" s="122"/>
      <c r="J100" s="123">
        <f>BK100</f>
        <v>0</v>
      </c>
      <c r="L100" s="119"/>
      <c r="M100" s="124"/>
      <c r="P100" s="125">
        <f>P101</f>
        <v>0</v>
      </c>
      <c r="R100" s="125">
        <f>R101</f>
        <v>8.738</v>
      </c>
      <c r="T100" s="126">
        <f>T101</f>
        <v>0</v>
      </c>
      <c r="AR100" s="120" t="s">
        <v>77</v>
      </c>
      <c r="AT100" s="127" t="s">
        <v>68</v>
      </c>
      <c r="AU100" s="127" t="s">
        <v>69</v>
      </c>
      <c r="AY100" s="120" t="s">
        <v>161</v>
      </c>
      <c r="BK100" s="128">
        <f>BK101</f>
        <v>0</v>
      </c>
    </row>
    <row r="101" spans="2:63" s="11" customFormat="1" ht="22.9" customHeight="1">
      <c r="B101" s="119"/>
      <c r="D101" s="120" t="s">
        <v>68</v>
      </c>
      <c r="E101" s="129" t="s">
        <v>174</v>
      </c>
      <c r="F101" s="129" t="s">
        <v>175</v>
      </c>
      <c r="I101" s="122"/>
      <c r="J101" s="130">
        <f>BK101</f>
        <v>0</v>
      </c>
      <c r="L101" s="119"/>
      <c r="M101" s="124"/>
      <c r="P101" s="125">
        <f>SUM(P102:P118)</f>
        <v>0</v>
      </c>
      <c r="R101" s="125">
        <f>SUM(R102:R118)</f>
        <v>8.738</v>
      </c>
      <c r="T101" s="126">
        <f>SUM(T102:T118)</f>
        <v>0</v>
      </c>
      <c r="AR101" s="120" t="s">
        <v>77</v>
      </c>
      <c r="AT101" s="127" t="s">
        <v>68</v>
      </c>
      <c r="AU101" s="127" t="s">
        <v>15</v>
      </c>
      <c r="AY101" s="120" t="s">
        <v>161</v>
      </c>
      <c r="BK101" s="128">
        <f>SUM(BK102:BK118)</f>
        <v>0</v>
      </c>
    </row>
    <row r="102" spans="2:65" s="1" customFormat="1" ht="49.15" customHeight="1">
      <c r="B102" s="131"/>
      <c r="C102" s="132" t="s">
        <v>77</v>
      </c>
      <c r="D102" s="132" t="s">
        <v>164</v>
      </c>
      <c r="E102" s="133" t="s">
        <v>176</v>
      </c>
      <c r="F102" s="134" t="s">
        <v>177</v>
      </c>
      <c r="G102" s="135" t="s">
        <v>167</v>
      </c>
      <c r="H102" s="136">
        <v>436.9</v>
      </c>
      <c r="I102" s="137"/>
      <c r="J102" s="138">
        <f>ROUND(I102*H102,2)</f>
        <v>0</v>
      </c>
      <c r="K102" s="134" t="s">
        <v>168</v>
      </c>
      <c r="L102" s="32"/>
      <c r="M102" s="139" t="s">
        <v>3</v>
      </c>
      <c r="N102" s="140" t="s">
        <v>40</v>
      </c>
      <c r="P102" s="141">
        <f>O102*H102</f>
        <v>0</v>
      </c>
      <c r="Q102" s="141">
        <v>0.01694</v>
      </c>
      <c r="R102" s="141">
        <f>Q102*H102</f>
        <v>7.401085999999999</v>
      </c>
      <c r="S102" s="141">
        <v>0</v>
      </c>
      <c r="T102" s="142">
        <f>S102*H102</f>
        <v>0</v>
      </c>
      <c r="AR102" s="143" t="s">
        <v>178</v>
      </c>
      <c r="AT102" s="143" t="s">
        <v>164</v>
      </c>
      <c r="AU102" s="143" t="s">
        <v>77</v>
      </c>
      <c r="AY102" s="17" t="s">
        <v>161</v>
      </c>
      <c r="BE102" s="144">
        <f>IF(N102="základní",J102,0)</f>
        <v>0</v>
      </c>
      <c r="BF102" s="144">
        <f>IF(N102="snížená",J102,0)</f>
        <v>0</v>
      </c>
      <c r="BG102" s="144">
        <f>IF(N102="zákl. přenesená",J102,0)</f>
        <v>0</v>
      </c>
      <c r="BH102" s="144">
        <f>IF(N102="sníž. přenesená",J102,0)</f>
        <v>0</v>
      </c>
      <c r="BI102" s="144">
        <f>IF(N102="nulová",J102,0)</f>
        <v>0</v>
      </c>
      <c r="BJ102" s="17" t="s">
        <v>15</v>
      </c>
      <c r="BK102" s="144">
        <f>ROUND(I102*H102,2)</f>
        <v>0</v>
      </c>
      <c r="BL102" s="17" t="s">
        <v>178</v>
      </c>
      <c r="BM102" s="143" t="s">
        <v>179</v>
      </c>
    </row>
    <row r="103" spans="2:47" s="1" customFormat="1" ht="12">
      <c r="B103" s="32"/>
      <c r="D103" s="145" t="s">
        <v>170</v>
      </c>
      <c r="F103" s="146" t="s">
        <v>180</v>
      </c>
      <c r="I103" s="147"/>
      <c r="L103" s="32"/>
      <c r="M103" s="148"/>
      <c r="T103" s="53"/>
      <c r="AT103" s="17" t="s">
        <v>170</v>
      </c>
      <c r="AU103" s="17" t="s">
        <v>77</v>
      </c>
    </row>
    <row r="104" spans="2:51" s="12" customFormat="1" ht="12">
      <c r="B104" s="149"/>
      <c r="D104" s="150" t="s">
        <v>181</v>
      </c>
      <c r="E104" s="151" t="s">
        <v>3</v>
      </c>
      <c r="F104" s="152" t="s">
        <v>182</v>
      </c>
      <c r="H104" s="151" t="s">
        <v>3</v>
      </c>
      <c r="I104" s="153"/>
      <c r="L104" s="149"/>
      <c r="M104" s="154"/>
      <c r="T104" s="155"/>
      <c r="AT104" s="151" t="s">
        <v>181</v>
      </c>
      <c r="AU104" s="151" t="s">
        <v>77</v>
      </c>
      <c r="AV104" s="12" t="s">
        <v>15</v>
      </c>
      <c r="AW104" s="12" t="s">
        <v>31</v>
      </c>
      <c r="AX104" s="12" t="s">
        <v>69</v>
      </c>
      <c r="AY104" s="151" t="s">
        <v>161</v>
      </c>
    </row>
    <row r="105" spans="2:51" s="13" customFormat="1" ht="12">
      <c r="B105" s="156"/>
      <c r="D105" s="150" t="s">
        <v>181</v>
      </c>
      <c r="E105" s="157" t="s">
        <v>3</v>
      </c>
      <c r="F105" s="158" t="s">
        <v>183</v>
      </c>
      <c r="H105" s="159">
        <v>95.5</v>
      </c>
      <c r="I105" s="160"/>
      <c r="L105" s="156"/>
      <c r="M105" s="161"/>
      <c r="T105" s="162"/>
      <c r="AT105" s="157" t="s">
        <v>181</v>
      </c>
      <c r="AU105" s="157" t="s">
        <v>77</v>
      </c>
      <c r="AV105" s="13" t="s">
        <v>77</v>
      </c>
      <c r="AW105" s="13" t="s">
        <v>31</v>
      </c>
      <c r="AX105" s="13" t="s">
        <v>69</v>
      </c>
      <c r="AY105" s="157" t="s">
        <v>161</v>
      </c>
    </row>
    <row r="106" spans="2:51" s="12" customFormat="1" ht="12">
      <c r="B106" s="149"/>
      <c r="D106" s="150" t="s">
        <v>181</v>
      </c>
      <c r="E106" s="151" t="s">
        <v>3</v>
      </c>
      <c r="F106" s="152" t="s">
        <v>184</v>
      </c>
      <c r="H106" s="151" t="s">
        <v>3</v>
      </c>
      <c r="I106" s="153"/>
      <c r="L106" s="149"/>
      <c r="M106" s="154"/>
      <c r="T106" s="155"/>
      <c r="AT106" s="151" t="s">
        <v>181</v>
      </c>
      <c r="AU106" s="151" t="s">
        <v>77</v>
      </c>
      <c r="AV106" s="12" t="s">
        <v>15</v>
      </c>
      <c r="AW106" s="12" t="s">
        <v>31</v>
      </c>
      <c r="AX106" s="12" t="s">
        <v>69</v>
      </c>
      <c r="AY106" s="151" t="s">
        <v>161</v>
      </c>
    </row>
    <row r="107" spans="2:51" s="13" customFormat="1" ht="12">
      <c r="B107" s="156"/>
      <c r="D107" s="150" t="s">
        <v>181</v>
      </c>
      <c r="E107" s="157" t="s">
        <v>3</v>
      </c>
      <c r="F107" s="158" t="s">
        <v>185</v>
      </c>
      <c r="H107" s="159">
        <v>113.8</v>
      </c>
      <c r="I107" s="160"/>
      <c r="L107" s="156"/>
      <c r="M107" s="161"/>
      <c r="T107" s="162"/>
      <c r="AT107" s="157" t="s">
        <v>181</v>
      </c>
      <c r="AU107" s="157" t="s">
        <v>77</v>
      </c>
      <c r="AV107" s="13" t="s">
        <v>77</v>
      </c>
      <c r="AW107" s="13" t="s">
        <v>31</v>
      </c>
      <c r="AX107" s="13" t="s">
        <v>69</v>
      </c>
      <c r="AY107" s="157" t="s">
        <v>161</v>
      </c>
    </row>
    <row r="108" spans="2:51" s="12" customFormat="1" ht="12">
      <c r="B108" s="149"/>
      <c r="D108" s="150" t="s">
        <v>181</v>
      </c>
      <c r="E108" s="151" t="s">
        <v>3</v>
      </c>
      <c r="F108" s="152" t="s">
        <v>186</v>
      </c>
      <c r="H108" s="151" t="s">
        <v>3</v>
      </c>
      <c r="I108" s="153"/>
      <c r="L108" s="149"/>
      <c r="M108" s="154"/>
      <c r="T108" s="155"/>
      <c r="AT108" s="151" t="s">
        <v>181</v>
      </c>
      <c r="AU108" s="151" t="s">
        <v>77</v>
      </c>
      <c r="AV108" s="12" t="s">
        <v>15</v>
      </c>
      <c r="AW108" s="12" t="s">
        <v>31</v>
      </c>
      <c r="AX108" s="12" t="s">
        <v>69</v>
      </c>
      <c r="AY108" s="151" t="s">
        <v>161</v>
      </c>
    </row>
    <row r="109" spans="2:51" s="13" customFormat="1" ht="12">
      <c r="B109" s="156"/>
      <c r="D109" s="150" t="s">
        <v>181</v>
      </c>
      <c r="E109" s="157" t="s">
        <v>3</v>
      </c>
      <c r="F109" s="158" t="s">
        <v>185</v>
      </c>
      <c r="H109" s="159">
        <v>113.8</v>
      </c>
      <c r="I109" s="160"/>
      <c r="L109" s="156"/>
      <c r="M109" s="161"/>
      <c r="T109" s="162"/>
      <c r="AT109" s="157" t="s">
        <v>181</v>
      </c>
      <c r="AU109" s="157" t="s">
        <v>77</v>
      </c>
      <c r="AV109" s="13" t="s">
        <v>77</v>
      </c>
      <c r="AW109" s="13" t="s">
        <v>31</v>
      </c>
      <c r="AX109" s="13" t="s">
        <v>69</v>
      </c>
      <c r="AY109" s="157" t="s">
        <v>161</v>
      </c>
    </row>
    <row r="110" spans="2:51" s="12" customFormat="1" ht="12">
      <c r="B110" s="149"/>
      <c r="D110" s="150" t="s">
        <v>181</v>
      </c>
      <c r="E110" s="151" t="s">
        <v>3</v>
      </c>
      <c r="F110" s="152" t="s">
        <v>187</v>
      </c>
      <c r="H110" s="151" t="s">
        <v>3</v>
      </c>
      <c r="I110" s="153"/>
      <c r="L110" s="149"/>
      <c r="M110" s="154"/>
      <c r="T110" s="155"/>
      <c r="AT110" s="151" t="s">
        <v>181</v>
      </c>
      <c r="AU110" s="151" t="s">
        <v>77</v>
      </c>
      <c r="AV110" s="12" t="s">
        <v>15</v>
      </c>
      <c r="AW110" s="12" t="s">
        <v>31</v>
      </c>
      <c r="AX110" s="12" t="s">
        <v>69</v>
      </c>
      <c r="AY110" s="151" t="s">
        <v>161</v>
      </c>
    </row>
    <row r="111" spans="2:51" s="13" customFormat="1" ht="12">
      <c r="B111" s="156"/>
      <c r="D111" s="150" t="s">
        <v>181</v>
      </c>
      <c r="E111" s="157" t="s">
        <v>3</v>
      </c>
      <c r="F111" s="158" t="s">
        <v>185</v>
      </c>
      <c r="H111" s="159">
        <v>113.8</v>
      </c>
      <c r="I111" s="160"/>
      <c r="L111" s="156"/>
      <c r="M111" s="161"/>
      <c r="T111" s="162"/>
      <c r="AT111" s="157" t="s">
        <v>181</v>
      </c>
      <c r="AU111" s="157" t="s">
        <v>77</v>
      </c>
      <c r="AV111" s="13" t="s">
        <v>77</v>
      </c>
      <c r="AW111" s="13" t="s">
        <v>31</v>
      </c>
      <c r="AX111" s="13" t="s">
        <v>69</v>
      </c>
      <c r="AY111" s="157" t="s">
        <v>161</v>
      </c>
    </row>
    <row r="112" spans="2:51" s="14" customFormat="1" ht="12">
      <c r="B112" s="163"/>
      <c r="D112" s="150" t="s">
        <v>181</v>
      </c>
      <c r="E112" s="164" t="s">
        <v>3</v>
      </c>
      <c r="F112" s="165" t="s">
        <v>188</v>
      </c>
      <c r="H112" s="166">
        <v>436.9</v>
      </c>
      <c r="I112" s="167"/>
      <c r="L112" s="163"/>
      <c r="M112" s="168"/>
      <c r="T112" s="169"/>
      <c r="AT112" s="164" t="s">
        <v>181</v>
      </c>
      <c r="AU112" s="164" t="s">
        <v>77</v>
      </c>
      <c r="AV112" s="14" t="s">
        <v>89</v>
      </c>
      <c r="AW112" s="14" t="s">
        <v>31</v>
      </c>
      <c r="AX112" s="14" t="s">
        <v>15</v>
      </c>
      <c r="AY112" s="164" t="s">
        <v>161</v>
      </c>
    </row>
    <row r="113" spans="2:65" s="1" customFormat="1" ht="44.25" customHeight="1">
      <c r="B113" s="131"/>
      <c r="C113" s="132" t="s">
        <v>83</v>
      </c>
      <c r="D113" s="132" t="s">
        <v>164</v>
      </c>
      <c r="E113" s="133" t="s">
        <v>189</v>
      </c>
      <c r="F113" s="134" t="s">
        <v>190</v>
      </c>
      <c r="G113" s="135" t="s">
        <v>167</v>
      </c>
      <c r="H113" s="136">
        <v>436.9</v>
      </c>
      <c r="I113" s="137"/>
      <c r="J113" s="138">
        <f>ROUND(I113*H113,2)</f>
        <v>0</v>
      </c>
      <c r="K113" s="134" t="s">
        <v>168</v>
      </c>
      <c r="L113" s="32"/>
      <c r="M113" s="139" t="s">
        <v>3</v>
      </c>
      <c r="N113" s="140" t="s">
        <v>40</v>
      </c>
      <c r="P113" s="141">
        <f>O113*H113</f>
        <v>0</v>
      </c>
      <c r="Q113" s="141">
        <v>0</v>
      </c>
      <c r="R113" s="141">
        <f>Q113*H113</f>
        <v>0</v>
      </c>
      <c r="S113" s="141">
        <v>0</v>
      </c>
      <c r="T113" s="142">
        <f>S113*H113</f>
        <v>0</v>
      </c>
      <c r="AR113" s="143" t="s">
        <v>178</v>
      </c>
      <c r="AT113" s="143" t="s">
        <v>164</v>
      </c>
      <c r="AU113" s="143" t="s">
        <v>77</v>
      </c>
      <c r="AY113" s="17" t="s">
        <v>161</v>
      </c>
      <c r="BE113" s="144">
        <f>IF(N113="základní",J113,0)</f>
        <v>0</v>
      </c>
      <c r="BF113" s="144">
        <f>IF(N113="snížená",J113,0)</f>
        <v>0</v>
      </c>
      <c r="BG113" s="144">
        <f>IF(N113="zákl. přenesená",J113,0)</f>
        <v>0</v>
      </c>
      <c r="BH113" s="144">
        <f>IF(N113="sníž. přenesená",J113,0)</f>
        <v>0</v>
      </c>
      <c r="BI113" s="144">
        <f>IF(N113="nulová",J113,0)</f>
        <v>0</v>
      </c>
      <c r="BJ113" s="17" t="s">
        <v>15</v>
      </c>
      <c r="BK113" s="144">
        <f>ROUND(I113*H113,2)</f>
        <v>0</v>
      </c>
      <c r="BL113" s="17" t="s">
        <v>178</v>
      </c>
      <c r="BM113" s="143" t="s">
        <v>191</v>
      </c>
    </row>
    <row r="114" spans="2:47" s="1" customFormat="1" ht="12">
      <c r="B114" s="32"/>
      <c r="D114" s="145" t="s">
        <v>170</v>
      </c>
      <c r="F114" s="146" t="s">
        <v>192</v>
      </c>
      <c r="I114" s="147"/>
      <c r="L114" s="32"/>
      <c r="M114" s="148"/>
      <c r="T114" s="53"/>
      <c r="AT114" s="17" t="s">
        <v>170</v>
      </c>
      <c r="AU114" s="17" t="s">
        <v>77</v>
      </c>
    </row>
    <row r="115" spans="2:65" s="1" customFormat="1" ht="24.2" customHeight="1">
      <c r="B115" s="131"/>
      <c r="C115" s="170" t="s">
        <v>89</v>
      </c>
      <c r="D115" s="170" t="s">
        <v>193</v>
      </c>
      <c r="E115" s="171" t="s">
        <v>194</v>
      </c>
      <c r="F115" s="172" t="s">
        <v>195</v>
      </c>
      <c r="G115" s="173" t="s">
        <v>167</v>
      </c>
      <c r="H115" s="174">
        <v>445.638</v>
      </c>
      <c r="I115" s="175"/>
      <c r="J115" s="176">
        <f>ROUND(I115*H115,2)</f>
        <v>0</v>
      </c>
      <c r="K115" s="172" t="s">
        <v>168</v>
      </c>
      <c r="L115" s="177"/>
      <c r="M115" s="178" t="s">
        <v>3</v>
      </c>
      <c r="N115" s="179" t="s">
        <v>40</v>
      </c>
      <c r="P115" s="141">
        <f>O115*H115</f>
        <v>0</v>
      </c>
      <c r="Q115" s="141">
        <v>0.003</v>
      </c>
      <c r="R115" s="141">
        <f>Q115*H115</f>
        <v>1.336914</v>
      </c>
      <c r="S115" s="141">
        <v>0</v>
      </c>
      <c r="T115" s="142">
        <f>S115*H115</f>
        <v>0</v>
      </c>
      <c r="AR115" s="143" t="s">
        <v>196</v>
      </c>
      <c r="AT115" s="143" t="s">
        <v>193</v>
      </c>
      <c r="AU115" s="143" t="s">
        <v>77</v>
      </c>
      <c r="AY115" s="17" t="s">
        <v>161</v>
      </c>
      <c r="BE115" s="144">
        <f>IF(N115="základní",J115,0)</f>
        <v>0</v>
      </c>
      <c r="BF115" s="144">
        <f>IF(N115="snížená",J115,0)</f>
        <v>0</v>
      </c>
      <c r="BG115" s="144">
        <f>IF(N115="zákl. přenesená",J115,0)</f>
        <v>0</v>
      </c>
      <c r="BH115" s="144">
        <f>IF(N115="sníž. přenesená",J115,0)</f>
        <v>0</v>
      </c>
      <c r="BI115" s="144">
        <f>IF(N115="nulová",J115,0)</f>
        <v>0</v>
      </c>
      <c r="BJ115" s="17" t="s">
        <v>15</v>
      </c>
      <c r="BK115" s="144">
        <f>ROUND(I115*H115,2)</f>
        <v>0</v>
      </c>
      <c r="BL115" s="17" t="s">
        <v>178</v>
      </c>
      <c r="BM115" s="143" t="s">
        <v>197</v>
      </c>
    </row>
    <row r="116" spans="2:51" s="13" customFormat="1" ht="12">
      <c r="B116" s="156"/>
      <c r="D116" s="150" t="s">
        <v>181</v>
      </c>
      <c r="F116" s="158" t="s">
        <v>198</v>
      </c>
      <c r="H116" s="159">
        <v>445.638</v>
      </c>
      <c r="I116" s="160"/>
      <c r="L116" s="156"/>
      <c r="M116" s="161"/>
      <c r="T116" s="162"/>
      <c r="AT116" s="157" t="s">
        <v>181</v>
      </c>
      <c r="AU116" s="157" t="s">
        <v>77</v>
      </c>
      <c r="AV116" s="13" t="s">
        <v>77</v>
      </c>
      <c r="AW116" s="13" t="s">
        <v>4</v>
      </c>
      <c r="AX116" s="13" t="s">
        <v>15</v>
      </c>
      <c r="AY116" s="157" t="s">
        <v>161</v>
      </c>
    </row>
    <row r="117" spans="2:65" s="1" customFormat="1" ht="66.75" customHeight="1">
      <c r="B117" s="131"/>
      <c r="C117" s="132" t="s">
        <v>92</v>
      </c>
      <c r="D117" s="132" t="s">
        <v>164</v>
      </c>
      <c r="E117" s="133" t="s">
        <v>199</v>
      </c>
      <c r="F117" s="134" t="s">
        <v>200</v>
      </c>
      <c r="G117" s="135" t="s">
        <v>201</v>
      </c>
      <c r="H117" s="136">
        <v>8.738</v>
      </c>
      <c r="I117" s="137"/>
      <c r="J117" s="138">
        <f>ROUND(I117*H117,2)</f>
        <v>0</v>
      </c>
      <c r="K117" s="134" t="s">
        <v>168</v>
      </c>
      <c r="L117" s="32"/>
      <c r="M117" s="139" t="s">
        <v>3</v>
      </c>
      <c r="N117" s="140" t="s">
        <v>40</v>
      </c>
      <c r="P117" s="141">
        <f>O117*H117</f>
        <v>0</v>
      </c>
      <c r="Q117" s="141">
        <v>0</v>
      </c>
      <c r="R117" s="141">
        <f>Q117*H117</f>
        <v>0</v>
      </c>
      <c r="S117" s="141">
        <v>0</v>
      </c>
      <c r="T117" s="142">
        <f>S117*H117</f>
        <v>0</v>
      </c>
      <c r="AR117" s="143" t="s">
        <v>178</v>
      </c>
      <c r="AT117" s="143" t="s">
        <v>164</v>
      </c>
      <c r="AU117" s="143" t="s">
        <v>77</v>
      </c>
      <c r="AY117" s="17" t="s">
        <v>161</v>
      </c>
      <c r="BE117" s="144">
        <f>IF(N117="základní",J117,0)</f>
        <v>0</v>
      </c>
      <c r="BF117" s="144">
        <f>IF(N117="snížená",J117,0)</f>
        <v>0</v>
      </c>
      <c r="BG117" s="144">
        <f>IF(N117="zákl. přenesená",J117,0)</f>
        <v>0</v>
      </c>
      <c r="BH117" s="144">
        <f>IF(N117="sníž. přenesená",J117,0)</f>
        <v>0</v>
      </c>
      <c r="BI117" s="144">
        <f>IF(N117="nulová",J117,0)</f>
        <v>0</v>
      </c>
      <c r="BJ117" s="17" t="s">
        <v>15</v>
      </c>
      <c r="BK117" s="144">
        <f>ROUND(I117*H117,2)</f>
        <v>0</v>
      </c>
      <c r="BL117" s="17" t="s">
        <v>178</v>
      </c>
      <c r="BM117" s="143" t="s">
        <v>202</v>
      </c>
    </row>
    <row r="118" spans="2:47" s="1" customFormat="1" ht="12">
      <c r="B118" s="32"/>
      <c r="D118" s="145" t="s">
        <v>170</v>
      </c>
      <c r="F118" s="146" t="s">
        <v>203</v>
      </c>
      <c r="I118" s="147"/>
      <c r="L118" s="32"/>
      <c r="M118" s="180"/>
      <c r="N118" s="181"/>
      <c r="O118" s="181"/>
      <c r="P118" s="181"/>
      <c r="Q118" s="181"/>
      <c r="R118" s="181"/>
      <c r="S118" s="181"/>
      <c r="T118" s="182"/>
      <c r="AT118" s="17" t="s">
        <v>170</v>
      </c>
      <c r="AU118" s="17" t="s">
        <v>77</v>
      </c>
    </row>
    <row r="119" spans="2:12" s="1" customFormat="1" ht="6.95" customHeight="1">
      <c r="B119" s="41"/>
      <c r="C119" s="42"/>
      <c r="D119" s="42"/>
      <c r="E119" s="42"/>
      <c r="F119" s="42"/>
      <c r="G119" s="42"/>
      <c r="H119" s="42"/>
      <c r="I119" s="42"/>
      <c r="J119" s="42"/>
      <c r="K119" s="42"/>
      <c r="L119" s="32"/>
    </row>
  </sheetData>
  <autoFilter ref="C94:K118"/>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99" r:id="rId1" display="https://podminky.urs.cz/item/CS_URS_2022_02/949101111"/>
    <hyperlink ref="F103" r:id="rId2" display="https://podminky.urs.cz/item/CS_URS_2022_02/763131532"/>
    <hyperlink ref="F114" r:id="rId3" display="https://podminky.urs.cz/item/CS_URS_2022_02/763131752"/>
    <hyperlink ref="F118" r:id="rId4" display="https://podminky.urs.cz/item/CS_URS_2022_02/9987633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91" customWidth="1"/>
    <col min="2" max="2" width="1.7109375" style="191" customWidth="1"/>
    <col min="3" max="4" width="5.00390625" style="191" customWidth="1"/>
    <col min="5" max="5" width="11.7109375" style="191" customWidth="1"/>
    <col min="6" max="6" width="9.140625" style="191" customWidth="1"/>
    <col min="7" max="7" width="5.00390625" style="191" customWidth="1"/>
    <col min="8" max="8" width="77.8515625" style="191" customWidth="1"/>
    <col min="9" max="10" width="20.00390625" style="191" customWidth="1"/>
    <col min="11" max="11" width="1.7109375" style="191" customWidth="1"/>
  </cols>
  <sheetData>
    <row r="1" ht="37.5" customHeight="1"/>
    <row r="2" spans="2:11" ht="7.5" customHeight="1">
      <c r="B2" s="192"/>
      <c r="C2" s="193"/>
      <c r="D2" s="193"/>
      <c r="E2" s="193"/>
      <c r="F2" s="193"/>
      <c r="G2" s="193"/>
      <c r="H2" s="193"/>
      <c r="I2" s="193"/>
      <c r="J2" s="193"/>
      <c r="K2" s="194"/>
    </row>
    <row r="3" spans="2:11" s="15" customFormat="1" ht="45" customHeight="1">
      <c r="B3" s="195"/>
      <c r="C3" s="318" t="s">
        <v>1788</v>
      </c>
      <c r="D3" s="318"/>
      <c r="E3" s="318"/>
      <c r="F3" s="318"/>
      <c r="G3" s="318"/>
      <c r="H3" s="318"/>
      <c r="I3" s="318"/>
      <c r="J3" s="318"/>
      <c r="K3" s="196"/>
    </row>
    <row r="4" spans="2:11" ht="25.5" customHeight="1">
      <c r="B4" s="197"/>
      <c r="C4" s="319" t="s">
        <v>1789</v>
      </c>
      <c r="D4" s="319"/>
      <c r="E4" s="319"/>
      <c r="F4" s="319"/>
      <c r="G4" s="319"/>
      <c r="H4" s="319"/>
      <c r="I4" s="319"/>
      <c r="J4" s="319"/>
      <c r="K4" s="198"/>
    </row>
    <row r="5" spans="2:11" ht="5.25" customHeight="1">
      <c r="B5" s="197"/>
      <c r="C5" s="199"/>
      <c r="D5" s="199"/>
      <c r="E5" s="199"/>
      <c r="F5" s="199"/>
      <c r="G5" s="199"/>
      <c r="H5" s="199"/>
      <c r="I5" s="199"/>
      <c r="J5" s="199"/>
      <c r="K5" s="198"/>
    </row>
    <row r="6" spans="2:11" ht="15" customHeight="1">
      <c r="B6" s="197"/>
      <c r="C6" s="317" t="s">
        <v>1790</v>
      </c>
      <c r="D6" s="317"/>
      <c r="E6" s="317"/>
      <c r="F6" s="317"/>
      <c r="G6" s="317"/>
      <c r="H6" s="317"/>
      <c r="I6" s="317"/>
      <c r="J6" s="317"/>
      <c r="K6" s="198"/>
    </row>
    <row r="7" spans="2:11" ht="15" customHeight="1">
      <c r="B7" s="201"/>
      <c r="C7" s="317" t="s">
        <v>1791</v>
      </c>
      <c r="D7" s="317"/>
      <c r="E7" s="317"/>
      <c r="F7" s="317"/>
      <c r="G7" s="317"/>
      <c r="H7" s="317"/>
      <c r="I7" s="317"/>
      <c r="J7" s="317"/>
      <c r="K7" s="198"/>
    </row>
    <row r="8" spans="2:11" ht="12.75" customHeight="1">
      <c r="B8" s="201"/>
      <c r="C8" s="200"/>
      <c r="D8" s="200"/>
      <c r="E8" s="200"/>
      <c r="F8" s="200"/>
      <c r="G8" s="200"/>
      <c r="H8" s="200"/>
      <c r="I8" s="200"/>
      <c r="J8" s="200"/>
      <c r="K8" s="198"/>
    </row>
    <row r="9" spans="2:11" ht="15" customHeight="1">
      <c r="B9" s="201"/>
      <c r="C9" s="317" t="s">
        <v>1792</v>
      </c>
      <c r="D9" s="317"/>
      <c r="E9" s="317"/>
      <c r="F9" s="317"/>
      <c r="G9" s="317"/>
      <c r="H9" s="317"/>
      <c r="I9" s="317"/>
      <c r="J9" s="317"/>
      <c r="K9" s="198"/>
    </row>
    <row r="10" spans="2:11" ht="15" customHeight="1">
      <c r="B10" s="201"/>
      <c r="C10" s="200"/>
      <c r="D10" s="317" t="s">
        <v>1793</v>
      </c>
      <c r="E10" s="317"/>
      <c r="F10" s="317"/>
      <c r="G10" s="317"/>
      <c r="H10" s="317"/>
      <c r="I10" s="317"/>
      <c r="J10" s="317"/>
      <c r="K10" s="198"/>
    </row>
    <row r="11" spans="2:11" ht="15" customHeight="1">
      <c r="B11" s="201"/>
      <c r="C11" s="202"/>
      <c r="D11" s="317" t="s">
        <v>1794</v>
      </c>
      <c r="E11" s="317"/>
      <c r="F11" s="317"/>
      <c r="G11" s="317"/>
      <c r="H11" s="317"/>
      <c r="I11" s="317"/>
      <c r="J11" s="317"/>
      <c r="K11" s="198"/>
    </row>
    <row r="12" spans="2:11" ht="15" customHeight="1">
      <c r="B12" s="201"/>
      <c r="C12" s="202"/>
      <c r="D12" s="200"/>
      <c r="E12" s="200"/>
      <c r="F12" s="200"/>
      <c r="G12" s="200"/>
      <c r="H12" s="200"/>
      <c r="I12" s="200"/>
      <c r="J12" s="200"/>
      <c r="K12" s="198"/>
    </row>
    <row r="13" spans="2:11" ht="15" customHeight="1">
      <c r="B13" s="201"/>
      <c r="C13" s="202"/>
      <c r="D13" s="203" t="s">
        <v>1795</v>
      </c>
      <c r="E13" s="200"/>
      <c r="F13" s="200"/>
      <c r="G13" s="200"/>
      <c r="H13" s="200"/>
      <c r="I13" s="200"/>
      <c r="J13" s="200"/>
      <c r="K13" s="198"/>
    </row>
    <row r="14" spans="2:11" ht="12.75" customHeight="1">
      <c r="B14" s="201"/>
      <c r="C14" s="202"/>
      <c r="D14" s="202"/>
      <c r="E14" s="202"/>
      <c r="F14" s="202"/>
      <c r="G14" s="202"/>
      <c r="H14" s="202"/>
      <c r="I14" s="202"/>
      <c r="J14" s="202"/>
      <c r="K14" s="198"/>
    </row>
    <row r="15" spans="2:11" ht="15" customHeight="1">
      <c r="B15" s="201"/>
      <c r="C15" s="202"/>
      <c r="D15" s="317" t="s">
        <v>1796</v>
      </c>
      <c r="E15" s="317"/>
      <c r="F15" s="317"/>
      <c r="G15" s="317"/>
      <c r="H15" s="317"/>
      <c r="I15" s="317"/>
      <c r="J15" s="317"/>
      <c r="K15" s="198"/>
    </row>
    <row r="16" spans="2:11" ht="15" customHeight="1">
      <c r="B16" s="201"/>
      <c r="C16" s="202"/>
      <c r="D16" s="317" t="s">
        <v>1797</v>
      </c>
      <c r="E16" s="317"/>
      <c r="F16" s="317"/>
      <c r="G16" s="317"/>
      <c r="H16" s="317"/>
      <c r="I16" s="317"/>
      <c r="J16" s="317"/>
      <c r="K16" s="198"/>
    </row>
    <row r="17" spans="2:11" ht="15" customHeight="1">
      <c r="B17" s="201"/>
      <c r="C17" s="202"/>
      <c r="D17" s="317" t="s">
        <v>1798</v>
      </c>
      <c r="E17" s="317"/>
      <c r="F17" s="317"/>
      <c r="G17" s="317"/>
      <c r="H17" s="317"/>
      <c r="I17" s="317"/>
      <c r="J17" s="317"/>
      <c r="K17" s="198"/>
    </row>
    <row r="18" spans="2:11" ht="15" customHeight="1">
      <c r="B18" s="201"/>
      <c r="C18" s="202"/>
      <c r="D18" s="202"/>
      <c r="E18" s="204" t="s">
        <v>75</v>
      </c>
      <c r="F18" s="317" t="s">
        <v>1799</v>
      </c>
      <c r="G18" s="317"/>
      <c r="H18" s="317"/>
      <c r="I18" s="317"/>
      <c r="J18" s="317"/>
      <c r="K18" s="198"/>
    </row>
    <row r="19" spans="2:11" ht="15" customHeight="1">
      <c r="B19" s="201"/>
      <c r="C19" s="202"/>
      <c r="D19" s="202"/>
      <c r="E19" s="204" t="s">
        <v>1800</v>
      </c>
      <c r="F19" s="317" t="s">
        <v>1801</v>
      </c>
      <c r="G19" s="317"/>
      <c r="H19" s="317"/>
      <c r="I19" s="317"/>
      <c r="J19" s="317"/>
      <c r="K19" s="198"/>
    </row>
    <row r="20" spans="2:11" ht="15" customHeight="1">
      <c r="B20" s="201"/>
      <c r="C20" s="202"/>
      <c r="D20" s="202"/>
      <c r="E20" s="204" t="s">
        <v>1802</v>
      </c>
      <c r="F20" s="317" t="s">
        <v>1803</v>
      </c>
      <c r="G20" s="317"/>
      <c r="H20" s="317"/>
      <c r="I20" s="317"/>
      <c r="J20" s="317"/>
      <c r="K20" s="198"/>
    </row>
    <row r="21" spans="2:11" ht="15" customHeight="1">
      <c r="B21" s="201"/>
      <c r="C21" s="202"/>
      <c r="D21" s="202"/>
      <c r="E21" s="204" t="s">
        <v>1804</v>
      </c>
      <c r="F21" s="317" t="s">
        <v>1805</v>
      </c>
      <c r="G21" s="317"/>
      <c r="H21" s="317"/>
      <c r="I21" s="317"/>
      <c r="J21" s="317"/>
      <c r="K21" s="198"/>
    </row>
    <row r="22" spans="2:11" ht="15" customHeight="1">
      <c r="B22" s="201"/>
      <c r="C22" s="202"/>
      <c r="D22" s="202"/>
      <c r="E22" s="204" t="s">
        <v>1806</v>
      </c>
      <c r="F22" s="317" t="s">
        <v>1364</v>
      </c>
      <c r="G22" s="317"/>
      <c r="H22" s="317"/>
      <c r="I22" s="317"/>
      <c r="J22" s="317"/>
      <c r="K22" s="198"/>
    </row>
    <row r="23" spans="2:11" ht="15" customHeight="1">
      <c r="B23" s="201"/>
      <c r="C23" s="202"/>
      <c r="D23" s="202"/>
      <c r="E23" s="204" t="s">
        <v>79</v>
      </c>
      <c r="F23" s="317" t="s">
        <v>1807</v>
      </c>
      <c r="G23" s="317"/>
      <c r="H23" s="317"/>
      <c r="I23" s="317"/>
      <c r="J23" s="317"/>
      <c r="K23" s="198"/>
    </row>
    <row r="24" spans="2:11" ht="12.75" customHeight="1">
      <c r="B24" s="201"/>
      <c r="C24" s="202"/>
      <c r="D24" s="202"/>
      <c r="E24" s="202"/>
      <c r="F24" s="202"/>
      <c r="G24" s="202"/>
      <c r="H24" s="202"/>
      <c r="I24" s="202"/>
      <c r="J24" s="202"/>
      <c r="K24" s="198"/>
    </row>
    <row r="25" spans="2:11" ht="15" customHeight="1">
      <c r="B25" s="201"/>
      <c r="C25" s="317" t="s">
        <v>1808</v>
      </c>
      <c r="D25" s="317"/>
      <c r="E25" s="317"/>
      <c r="F25" s="317"/>
      <c r="G25" s="317"/>
      <c r="H25" s="317"/>
      <c r="I25" s="317"/>
      <c r="J25" s="317"/>
      <c r="K25" s="198"/>
    </row>
    <row r="26" spans="2:11" ht="15" customHeight="1">
      <c r="B26" s="201"/>
      <c r="C26" s="317" t="s">
        <v>1809</v>
      </c>
      <c r="D26" s="317"/>
      <c r="E26" s="317"/>
      <c r="F26" s="317"/>
      <c r="G26" s="317"/>
      <c r="H26" s="317"/>
      <c r="I26" s="317"/>
      <c r="J26" s="317"/>
      <c r="K26" s="198"/>
    </row>
    <row r="27" spans="2:11" ht="15" customHeight="1">
      <c r="B27" s="201"/>
      <c r="C27" s="200"/>
      <c r="D27" s="317" t="s">
        <v>1810</v>
      </c>
      <c r="E27" s="317"/>
      <c r="F27" s="317"/>
      <c r="G27" s="317"/>
      <c r="H27" s="317"/>
      <c r="I27" s="317"/>
      <c r="J27" s="317"/>
      <c r="K27" s="198"/>
    </row>
    <row r="28" spans="2:11" ht="15" customHeight="1">
      <c r="B28" s="201"/>
      <c r="C28" s="202"/>
      <c r="D28" s="317" t="s">
        <v>1811</v>
      </c>
      <c r="E28" s="317"/>
      <c r="F28" s="317"/>
      <c r="G28" s="317"/>
      <c r="H28" s="317"/>
      <c r="I28" s="317"/>
      <c r="J28" s="317"/>
      <c r="K28" s="198"/>
    </row>
    <row r="29" spans="2:11" ht="12.75" customHeight="1">
      <c r="B29" s="201"/>
      <c r="C29" s="202"/>
      <c r="D29" s="202"/>
      <c r="E29" s="202"/>
      <c r="F29" s="202"/>
      <c r="G29" s="202"/>
      <c r="H29" s="202"/>
      <c r="I29" s="202"/>
      <c r="J29" s="202"/>
      <c r="K29" s="198"/>
    </row>
    <row r="30" spans="2:11" ht="15" customHeight="1">
      <c r="B30" s="201"/>
      <c r="C30" s="202"/>
      <c r="D30" s="317" t="s">
        <v>1812</v>
      </c>
      <c r="E30" s="317"/>
      <c r="F30" s="317"/>
      <c r="G30" s="317"/>
      <c r="H30" s="317"/>
      <c r="I30" s="317"/>
      <c r="J30" s="317"/>
      <c r="K30" s="198"/>
    </row>
    <row r="31" spans="2:11" ht="15" customHeight="1">
      <c r="B31" s="201"/>
      <c r="C31" s="202"/>
      <c r="D31" s="317" t="s">
        <v>1813</v>
      </c>
      <c r="E31" s="317"/>
      <c r="F31" s="317"/>
      <c r="G31" s="317"/>
      <c r="H31" s="317"/>
      <c r="I31" s="317"/>
      <c r="J31" s="317"/>
      <c r="K31" s="198"/>
    </row>
    <row r="32" spans="2:11" ht="12.75" customHeight="1">
      <c r="B32" s="201"/>
      <c r="C32" s="202"/>
      <c r="D32" s="202"/>
      <c r="E32" s="202"/>
      <c r="F32" s="202"/>
      <c r="G32" s="202"/>
      <c r="H32" s="202"/>
      <c r="I32" s="202"/>
      <c r="J32" s="202"/>
      <c r="K32" s="198"/>
    </row>
    <row r="33" spans="2:11" ht="15" customHeight="1">
      <c r="B33" s="201"/>
      <c r="C33" s="202"/>
      <c r="D33" s="317" t="s">
        <v>1814</v>
      </c>
      <c r="E33" s="317"/>
      <c r="F33" s="317"/>
      <c r="G33" s="317"/>
      <c r="H33" s="317"/>
      <c r="I33" s="317"/>
      <c r="J33" s="317"/>
      <c r="K33" s="198"/>
    </row>
    <row r="34" spans="2:11" ht="15" customHeight="1">
      <c r="B34" s="201"/>
      <c r="C34" s="202"/>
      <c r="D34" s="317" t="s">
        <v>1815</v>
      </c>
      <c r="E34" s="317"/>
      <c r="F34" s="317"/>
      <c r="G34" s="317"/>
      <c r="H34" s="317"/>
      <c r="I34" s="317"/>
      <c r="J34" s="317"/>
      <c r="K34" s="198"/>
    </row>
    <row r="35" spans="2:11" ht="15" customHeight="1">
      <c r="B35" s="201"/>
      <c r="C35" s="202"/>
      <c r="D35" s="317" t="s">
        <v>1816</v>
      </c>
      <c r="E35" s="317"/>
      <c r="F35" s="317"/>
      <c r="G35" s="317"/>
      <c r="H35" s="317"/>
      <c r="I35" s="317"/>
      <c r="J35" s="317"/>
      <c r="K35" s="198"/>
    </row>
    <row r="36" spans="2:11" ht="15" customHeight="1">
      <c r="B36" s="201"/>
      <c r="C36" s="202"/>
      <c r="D36" s="200"/>
      <c r="E36" s="203" t="s">
        <v>147</v>
      </c>
      <c r="F36" s="200"/>
      <c r="G36" s="317" t="s">
        <v>1817</v>
      </c>
      <c r="H36" s="317"/>
      <c r="I36" s="317"/>
      <c r="J36" s="317"/>
      <c r="K36" s="198"/>
    </row>
    <row r="37" spans="2:11" ht="30.75" customHeight="1">
      <c r="B37" s="201"/>
      <c r="C37" s="202"/>
      <c r="D37" s="200"/>
      <c r="E37" s="203" t="s">
        <v>1818</v>
      </c>
      <c r="F37" s="200"/>
      <c r="G37" s="317" t="s">
        <v>1819</v>
      </c>
      <c r="H37" s="317"/>
      <c r="I37" s="317"/>
      <c r="J37" s="317"/>
      <c r="K37" s="198"/>
    </row>
    <row r="38" spans="2:11" ht="15" customHeight="1">
      <c r="B38" s="201"/>
      <c r="C38" s="202"/>
      <c r="D38" s="200"/>
      <c r="E38" s="203" t="s">
        <v>50</v>
      </c>
      <c r="F38" s="200"/>
      <c r="G38" s="317" t="s">
        <v>1820</v>
      </c>
      <c r="H38" s="317"/>
      <c r="I38" s="317"/>
      <c r="J38" s="317"/>
      <c r="K38" s="198"/>
    </row>
    <row r="39" spans="2:11" ht="15" customHeight="1">
      <c r="B39" s="201"/>
      <c r="C39" s="202"/>
      <c r="D39" s="200"/>
      <c r="E39" s="203" t="s">
        <v>51</v>
      </c>
      <c r="F39" s="200"/>
      <c r="G39" s="317" t="s">
        <v>1821</v>
      </c>
      <c r="H39" s="317"/>
      <c r="I39" s="317"/>
      <c r="J39" s="317"/>
      <c r="K39" s="198"/>
    </row>
    <row r="40" spans="2:11" ht="15" customHeight="1">
      <c r="B40" s="201"/>
      <c r="C40" s="202"/>
      <c r="D40" s="200"/>
      <c r="E40" s="203" t="s">
        <v>148</v>
      </c>
      <c r="F40" s="200"/>
      <c r="G40" s="317" t="s">
        <v>1822</v>
      </c>
      <c r="H40" s="317"/>
      <c r="I40" s="317"/>
      <c r="J40" s="317"/>
      <c r="K40" s="198"/>
    </row>
    <row r="41" spans="2:11" ht="15" customHeight="1">
      <c r="B41" s="201"/>
      <c r="C41" s="202"/>
      <c r="D41" s="200"/>
      <c r="E41" s="203" t="s">
        <v>149</v>
      </c>
      <c r="F41" s="200"/>
      <c r="G41" s="317" t="s">
        <v>1823</v>
      </c>
      <c r="H41" s="317"/>
      <c r="I41" s="317"/>
      <c r="J41" s="317"/>
      <c r="K41" s="198"/>
    </row>
    <row r="42" spans="2:11" ht="15" customHeight="1">
      <c r="B42" s="201"/>
      <c r="C42" s="202"/>
      <c r="D42" s="200"/>
      <c r="E42" s="203" t="s">
        <v>1824</v>
      </c>
      <c r="F42" s="200"/>
      <c r="G42" s="317" t="s">
        <v>1825</v>
      </c>
      <c r="H42" s="317"/>
      <c r="I42" s="317"/>
      <c r="J42" s="317"/>
      <c r="K42" s="198"/>
    </row>
    <row r="43" spans="2:11" ht="15" customHeight="1">
      <c r="B43" s="201"/>
      <c r="C43" s="202"/>
      <c r="D43" s="200"/>
      <c r="E43" s="203"/>
      <c r="F43" s="200"/>
      <c r="G43" s="317" t="s">
        <v>1826</v>
      </c>
      <c r="H43" s="317"/>
      <c r="I43" s="317"/>
      <c r="J43" s="317"/>
      <c r="K43" s="198"/>
    </row>
    <row r="44" spans="2:11" ht="15" customHeight="1">
      <c r="B44" s="201"/>
      <c r="C44" s="202"/>
      <c r="D44" s="200"/>
      <c r="E44" s="203" t="s">
        <v>1827</v>
      </c>
      <c r="F44" s="200"/>
      <c r="G44" s="317" t="s">
        <v>1828</v>
      </c>
      <c r="H44" s="317"/>
      <c r="I44" s="317"/>
      <c r="J44" s="317"/>
      <c r="K44" s="198"/>
    </row>
    <row r="45" spans="2:11" ht="15" customHeight="1">
      <c r="B45" s="201"/>
      <c r="C45" s="202"/>
      <c r="D45" s="200"/>
      <c r="E45" s="203" t="s">
        <v>151</v>
      </c>
      <c r="F45" s="200"/>
      <c r="G45" s="317" t="s">
        <v>1829</v>
      </c>
      <c r="H45" s="317"/>
      <c r="I45" s="317"/>
      <c r="J45" s="317"/>
      <c r="K45" s="198"/>
    </row>
    <row r="46" spans="2:11" ht="12.75" customHeight="1">
      <c r="B46" s="201"/>
      <c r="C46" s="202"/>
      <c r="D46" s="200"/>
      <c r="E46" s="200"/>
      <c r="F46" s="200"/>
      <c r="G46" s="200"/>
      <c r="H46" s="200"/>
      <c r="I46" s="200"/>
      <c r="J46" s="200"/>
      <c r="K46" s="198"/>
    </row>
    <row r="47" spans="2:11" ht="15" customHeight="1">
      <c r="B47" s="201"/>
      <c r="C47" s="202"/>
      <c r="D47" s="317" t="s">
        <v>1830</v>
      </c>
      <c r="E47" s="317"/>
      <c r="F47" s="317"/>
      <c r="G47" s="317"/>
      <c r="H47" s="317"/>
      <c r="I47" s="317"/>
      <c r="J47" s="317"/>
      <c r="K47" s="198"/>
    </row>
    <row r="48" spans="2:11" ht="15" customHeight="1">
      <c r="B48" s="201"/>
      <c r="C48" s="202"/>
      <c r="D48" s="202"/>
      <c r="E48" s="317" t="s">
        <v>1831</v>
      </c>
      <c r="F48" s="317"/>
      <c r="G48" s="317"/>
      <c r="H48" s="317"/>
      <c r="I48" s="317"/>
      <c r="J48" s="317"/>
      <c r="K48" s="198"/>
    </row>
    <row r="49" spans="2:11" ht="15" customHeight="1">
      <c r="B49" s="201"/>
      <c r="C49" s="202"/>
      <c r="D49" s="202"/>
      <c r="E49" s="317" t="s">
        <v>1832</v>
      </c>
      <c r="F49" s="317"/>
      <c r="G49" s="317"/>
      <c r="H49" s="317"/>
      <c r="I49" s="317"/>
      <c r="J49" s="317"/>
      <c r="K49" s="198"/>
    </row>
    <row r="50" spans="2:11" ht="15" customHeight="1">
      <c r="B50" s="201"/>
      <c r="C50" s="202"/>
      <c r="D50" s="202"/>
      <c r="E50" s="317" t="s">
        <v>1833</v>
      </c>
      <c r="F50" s="317"/>
      <c r="G50" s="317"/>
      <c r="H50" s="317"/>
      <c r="I50" s="317"/>
      <c r="J50" s="317"/>
      <c r="K50" s="198"/>
    </row>
    <row r="51" spans="2:11" ht="15" customHeight="1">
      <c r="B51" s="201"/>
      <c r="C51" s="202"/>
      <c r="D51" s="317" t="s">
        <v>1834</v>
      </c>
      <c r="E51" s="317"/>
      <c r="F51" s="317"/>
      <c r="G51" s="317"/>
      <c r="H51" s="317"/>
      <c r="I51" s="317"/>
      <c r="J51" s="317"/>
      <c r="K51" s="198"/>
    </row>
    <row r="52" spans="2:11" ht="25.5" customHeight="1">
      <c r="B52" s="197"/>
      <c r="C52" s="319" t="s">
        <v>1835</v>
      </c>
      <c r="D52" s="319"/>
      <c r="E52" s="319"/>
      <c r="F52" s="319"/>
      <c r="G52" s="319"/>
      <c r="H52" s="319"/>
      <c r="I52" s="319"/>
      <c r="J52" s="319"/>
      <c r="K52" s="198"/>
    </row>
    <row r="53" spans="2:11" ht="5.25" customHeight="1">
      <c r="B53" s="197"/>
      <c r="C53" s="199"/>
      <c r="D53" s="199"/>
      <c r="E53" s="199"/>
      <c r="F53" s="199"/>
      <c r="G53" s="199"/>
      <c r="H53" s="199"/>
      <c r="I53" s="199"/>
      <c r="J53" s="199"/>
      <c r="K53" s="198"/>
    </row>
    <row r="54" spans="2:11" ht="15" customHeight="1">
      <c r="B54" s="197"/>
      <c r="C54" s="317" t="s">
        <v>1836</v>
      </c>
      <c r="D54" s="317"/>
      <c r="E54" s="317"/>
      <c r="F54" s="317"/>
      <c r="G54" s="317"/>
      <c r="H54" s="317"/>
      <c r="I54" s="317"/>
      <c r="J54" s="317"/>
      <c r="K54" s="198"/>
    </row>
    <row r="55" spans="2:11" ht="15" customHeight="1">
      <c r="B55" s="197"/>
      <c r="C55" s="317" t="s">
        <v>1837</v>
      </c>
      <c r="D55" s="317"/>
      <c r="E55" s="317"/>
      <c r="F55" s="317"/>
      <c r="G55" s="317"/>
      <c r="H55" s="317"/>
      <c r="I55" s="317"/>
      <c r="J55" s="317"/>
      <c r="K55" s="198"/>
    </row>
    <row r="56" spans="2:11" ht="12.75" customHeight="1">
      <c r="B56" s="197"/>
      <c r="C56" s="200"/>
      <c r="D56" s="200"/>
      <c r="E56" s="200"/>
      <c r="F56" s="200"/>
      <c r="G56" s="200"/>
      <c r="H56" s="200"/>
      <c r="I56" s="200"/>
      <c r="J56" s="200"/>
      <c r="K56" s="198"/>
    </row>
    <row r="57" spans="2:11" ht="15" customHeight="1">
      <c r="B57" s="197"/>
      <c r="C57" s="317" t="s">
        <v>1838</v>
      </c>
      <c r="D57" s="317"/>
      <c r="E57" s="317"/>
      <c r="F57" s="317"/>
      <c r="G57" s="317"/>
      <c r="H57" s="317"/>
      <c r="I57" s="317"/>
      <c r="J57" s="317"/>
      <c r="K57" s="198"/>
    </row>
    <row r="58" spans="2:11" ht="15" customHeight="1">
      <c r="B58" s="197"/>
      <c r="C58" s="202"/>
      <c r="D58" s="317" t="s">
        <v>1839</v>
      </c>
      <c r="E58" s="317"/>
      <c r="F58" s="317"/>
      <c r="G58" s="317"/>
      <c r="H58" s="317"/>
      <c r="I58" s="317"/>
      <c r="J58" s="317"/>
      <c r="K58" s="198"/>
    </row>
    <row r="59" spans="2:11" ht="15" customHeight="1">
      <c r="B59" s="197"/>
      <c r="C59" s="202"/>
      <c r="D59" s="317" t="s">
        <v>1840</v>
      </c>
      <c r="E59" s="317"/>
      <c r="F59" s="317"/>
      <c r="G59" s="317"/>
      <c r="H59" s="317"/>
      <c r="I59" s="317"/>
      <c r="J59" s="317"/>
      <c r="K59" s="198"/>
    </row>
    <row r="60" spans="2:11" ht="15" customHeight="1">
      <c r="B60" s="197"/>
      <c r="C60" s="202"/>
      <c r="D60" s="317" t="s">
        <v>1841</v>
      </c>
      <c r="E60" s="317"/>
      <c r="F60" s="317"/>
      <c r="G60" s="317"/>
      <c r="H60" s="317"/>
      <c r="I60" s="317"/>
      <c r="J60" s="317"/>
      <c r="K60" s="198"/>
    </row>
    <row r="61" spans="2:11" ht="15" customHeight="1">
      <c r="B61" s="197"/>
      <c r="C61" s="202"/>
      <c r="D61" s="317" t="s">
        <v>1842</v>
      </c>
      <c r="E61" s="317"/>
      <c r="F61" s="317"/>
      <c r="G61" s="317"/>
      <c r="H61" s="317"/>
      <c r="I61" s="317"/>
      <c r="J61" s="317"/>
      <c r="K61" s="198"/>
    </row>
    <row r="62" spans="2:11" ht="15" customHeight="1">
      <c r="B62" s="197"/>
      <c r="C62" s="202"/>
      <c r="D62" s="321" t="s">
        <v>1843</v>
      </c>
      <c r="E62" s="321"/>
      <c r="F62" s="321"/>
      <c r="G62" s="321"/>
      <c r="H62" s="321"/>
      <c r="I62" s="321"/>
      <c r="J62" s="321"/>
      <c r="K62" s="198"/>
    </row>
    <row r="63" spans="2:11" ht="15" customHeight="1">
      <c r="B63" s="197"/>
      <c r="C63" s="202"/>
      <c r="D63" s="317" t="s">
        <v>1844</v>
      </c>
      <c r="E63" s="317"/>
      <c r="F63" s="317"/>
      <c r="G63" s="317"/>
      <c r="H63" s="317"/>
      <c r="I63" s="317"/>
      <c r="J63" s="317"/>
      <c r="K63" s="198"/>
    </row>
    <row r="64" spans="2:11" ht="12.75" customHeight="1">
      <c r="B64" s="197"/>
      <c r="C64" s="202"/>
      <c r="D64" s="202"/>
      <c r="E64" s="205"/>
      <c r="F64" s="202"/>
      <c r="G64" s="202"/>
      <c r="H64" s="202"/>
      <c r="I64" s="202"/>
      <c r="J64" s="202"/>
      <c r="K64" s="198"/>
    </row>
    <row r="65" spans="2:11" ht="15" customHeight="1">
      <c r="B65" s="197"/>
      <c r="C65" s="202"/>
      <c r="D65" s="317" t="s">
        <v>1845</v>
      </c>
      <c r="E65" s="317"/>
      <c r="F65" s="317"/>
      <c r="G65" s="317"/>
      <c r="H65" s="317"/>
      <c r="I65" s="317"/>
      <c r="J65" s="317"/>
      <c r="K65" s="198"/>
    </row>
    <row r="66" spans="2:11" ht="15" customHeight="1">
      <c r="B66" s="197"/>
      <c r="C66" s="202"/>
      <c r="D66" s="321" t="s">
        <v>1846</v>
      </c>
      <c r="E66" s="321"/>
      <c r="F66" s="321"/>
      <c r="G66" s="321"/>
      <c r="H66" s="321"/>
      <c r="I66" s="321"/>
      <c r="J66" s="321"/>
      <c r="K66" s="198"/>
    </row>
    <row r="67" spans="2:11" ht="15" customHeight="1">
      <c r="B67" s="197"/>
      <c r="C67" s="202"/>
      <c r="D67" s="317" t="s">
        <v>1847</v>
      </c>
      <c r="E67" s="317"/>
      <c r="F67" s="317"/>
      <c r="G67" s="317"/>
      <c r="H67" s="317"/>
      <c r="I67" s="317"/>
      <c r="J67" s="317"/>
      <c r="K67" s="198"/>
    </row>
    <row r="68" spans="2:11" ht="15" customHeight="1">
      <c r="B68" s="197"/>
      <c r="C68" s="202"/>
      <c r="D68" s="317" t="s">
        <v>1848</v>
      </c>
      <c r="E68" s="317"/>
      <c r="F68" s="317"/>
      <c r="G68" s="317"/>
      <c r="H68" s="317"/>
      <c r="I68" s="317"/>
      <c r="J68" s="317"/>
      <c r="K68" s="198"/>
    </row>
    <row r="69" spans="2:11" ht="15" customHeight="1">
      <c r="B69" s="197"/>
      <c r="C69" s="202"/>
      <c r="D69" s="317" t="s">
        <v>1849</v>
      </c>
      <c r="E69" s="317"/>
      <c r="F69" s="317"/>
      <c r="G69" s="317"/>
      <c r="H69" s="317"/>
      <c r="I69" s="317"/>
      <c r="J69" s="317"/>
      <c r="K69" s="198"/>
    </row>
    <row r="70" spans="2:11" ht="15" customHeight="1">
      <c r="B70" s="197"/>
      <c r="C70" s="202"/>
      <c r="D70" s="317" t="s">
        <v>1850</v>
      </c>
      <c r="E70" s="317"/>
      <c r="F70" s="317"/>
      <c r="G70" s="317"/>
      <c r="H70" s="317"/>
      <c r="I70" s="317"/>
      <c r="J70" s="317"/>
      <c r="K70" s="198"/>
    </row>
    <row r="71" spans="2:11" ht="12.75" customHeight="1">
      <c r="B71" s="206"/>
      <c r="C71" s="207"/>
      <c r="D71" s="207"/>
      <c r="E71" s="207"/>
      <c r="F71" s="207"/>
      <c r="G71" s="207"/>
      <c r="H71" s="207"/>
      <c r="I71" s="207"/>
      <c r="J71" s="207"/>
      <c r="K71" s="208"/>
    </row>
    <row r="72" spans="2:11" ht="18.75" customHeight="1">
      <c r="B72" s="209"/>
      <c r="C72" s="209"/>
      <c r="D72" s="209"/>
      <c r="E72" s="209"/>
      <c r="F72" s="209"/>
      <c r="G72" s="209"/>
      <c r="H72" s="209"/>
      <c r="I72" s="209"/>
      <c r="J72" s="209"/>
      <c r="K72" s="210"/>
    </row>
    <row r="73" spans="2:11" ht="18.75" customHeight="1">
      <c r="B73" s="210"/>
      <c r="C73" s="210"/>
      <c r="D73" s="210"/>
      <c r="E73" s="210"/>
      <c r="F73" s="210"/>
      <c r="G73" s="210"/>
      <c r="H73" s="210"/>
      <c r="I73" s="210"/>
      <c r="J73" s="210"/>
      <c r="K73" s="210"/>
    </row>
    <row r="74" spans="2:11" ht="7.5" customHeight="1">
      <c r="B74" s="211"/>
      <c r="C74" s="212"/>
      <c r="D74" s="212"/>
      <c r="E74" s="212"/>
      <c r="F74" s="212"/>
      <c r="G74" s="212"/>
      <c r="H74" s="212"/>
      <c r="I74" s="212"/>
      <c r="J74" s="212"/>
      <c r="K74" s="213"/>
    </row>
    <row r="75" spans="2:11" ht="45" customHeight="1">
      <c r="B75" s="214"/>
      <c r="C75" s="320" t="s">
        <v>1851</v>
      </c>
      <c r="D75" s="320"/>
      <c r="E75" s="320"/>
      <c r="F75" s="320"/>
      <c r="G75" s="320"/>
      <c r="H75" s="320"/>
      <c r="I75" s="320"/>
      <c r="J75" s="320"/>
      <c r="K75" s="215"/>
    </row>
    <row r="76" spans="2:11" ht="17.25" customHeight="1">
      <c r="B76" s="214"/>
      <c r="C76" s="216" t="s">
        <v>1852</v>
      </c>
      <c r="D76" s="216"/>
      <c r="E76" s="216"/>
      <c r="F76" s="216" t="s">
        <v>1853</v>
      </c>
      <c r="G76" s="217"/>
      <c r="H76" s="216" t="s">
        <v>51</v>
      </c>
      <c r="I76" s="216" t="s">
        <v>54</v>
      </c>
      <c r="J76" s="216" t="s">
        <v>1854</v>
      </c>
      <c r="K76" s="215"/>
    </row>
    <row r="77" spans="2:11" ht="17.25" customHeight="1">
      <c r="B77" s="214"/>
      <c r="C77" s="218" t="s">
        <v>1855</v>
      </c>
      <c r="D77" s="218"/>
      <c r="E77" s="218"/>
      <c r="F77" s="219" t="s">
        <v>1856</v>
      </c>
      <c r="G77" s="220"/>
      <c r="H77" s="218"/>
      <c r="I77" s="218"/>
      <c r="J77" s="218" t="s">
        <v>1857</v>
      </c>
      <c r="K77" s="215"/>
    </row>
    <row r="78" spans="2:11" ht="5.25" customHeight="1">
      <c r="B78" s="214"/>
      <c r="C78" s="221"/>
      <c r="D78" s="221"/>
      <c r="E78" s="221"/>
      <c r="F78" s="221"/>
      <c r="G78" s="222"/>
      <c r="H78" s="221"/>
      <c r="I78" s="221"/>
      <c r="J78" s="221"/>
      <c r="K78" s="215"/>
    </row>
    <row r="79" spans="2:11" ht="15" customHeight="1">
      <c r="B79" s="214"/>
      <c r="C79" s="203" t="s">
        <v>50</v>
      </c>
      <c r="D79" s="223"/>
      <c r="E79" s="223"/>
      <c r="F79" s="224" t="s">
        <v>442</v>
      </c>
      <c r="G79" s="225"/>
      <c r="H79" s="203" t="s">
        <v>1858</v>
      </c>
      <c r="I79" s="203" t="s">
        <v>1859</v>
      </c>
      <c r="J79" s="203">
        <v>20</v>
      </c>
      <c r="K79" s="215"/>
    </row>
    <row r="80" spans="2:11" ht="15" customHeight="1">
      <c r="B80" s="214"/>
      <c r="C80" s="203" t="s">
        <v>1860</v>
      </c>
      <c r="D80" s="203"/>
      <c r="E80" s="203"/>
      <c r="F80" s="224" t="s">
        <v>442</v>
      </c>
      <c r="G80" s="225"/>
      <c r="H80" s="203" t="s">
        <v>1861</v>
      </c>
      <c r="I80" s="203" t="s">
        <v>1859</v>
      </c>
      <c r="J80" s="203">
        <v>120</v>
      </c>
      <c r="K80" s="215"/>
    </row>
    <row r="81" spans="2:11" ht="15" customHeight="1">
      <c r="B81" s="226"/>
      <c r="C81" s="203" t="s">
        <v>1862</v>
      </c>
      <c r="D81" s="203"/>
      <c r="E81" s="203"/>
      <c r="F81" s="224" t="s">
        <v>1863</v>
      </c>
      <c r="G81" s="225"/>
      <c r="H81" s="203" t="s">
        <v>1864</v>
      </c>
      <c r="I81" s="203" t="s">
        <v>1859</v>
      </c>
      <c r="J81" s="203">
        <v>50</v>
      </c>
      <c r="K81" s="215"/>
    </row>
    <row r="82" spans="2:11" ht="15" customHeight="1">
      <c r="B82" s="226"/>
      <c r="C82" s="203" t="s">
        <v>1865</v>
      </c>
      <c r="D82" s="203"/>
      <c r="E82" s="203"/>
      <c r="F82" s="224" t="s">
        <v>442</v>
      </c>
      <c r="G82" s="225"/>
      <c r="H82" s="203" t="s">
        <v>1866</v>
      </c>
      <c r="I82" s="203" t="s">
        <v>1867</v>
      </c>
      <c r="J82" s="203"/>
      <c r="K82" s="215"/>
    </row>
    <row r="83" spans="2:11" ht="15" customHeight="1">
      <c r="B83" s="226"/>
      <c r="C83" s="203" t="s">
        <v>1868</v>
      </c>
      <c r="D83" s="203"/>
      <c r="E83" s="203"/>
      <c r="F83" s="224" t="s">
        <v>1863</v>
      </c>
      <c r="G83" s="203"/>
      <c r="H83" s="203" t="s">
        <v>1869</v>
      </c>
      <c r="I83" s="203" t="s">
        <v>1859</v>
      </c>
      <c r="J83" s="203">
        <v>15</v>
      </c>
      <c r="K83" s="215"/>
    </row>
    <row r="84" spans="2:11" ht="15" customHeight="1">
      <c r="B84" s="226"/>
      <c r="C84" s="203" t="s">
        <v>1870</v>
      </c>
      <c r="D84" s="203"/>
      <c r="E84" s="203"/>
      <c r="F84" s="224" t="s">
        <v>1863</v>
      </c>
      <c r="G84" s="203"/>
      <c r="H84" s="203" t="s">
        <v>1871</v>
      </c>
      <c r="I84" s="203" t="s">
        <v>1859</v>
      </c>
      <c r="J84" s="203">
        <v>15</v>
      </c>
      <c r="K84" s="215"/>
    </row>
    <row r="85" spans="2:11" ht="15" customHeight="1">
      <c r="B85" s="226"/>
      <c r="C85" s="203" t="s">
        <v>1872</v>
      </c>
      <c r="D85" s="203"/>
      <c r="E85" s="203"/>
      <c r="F85" s="224" t="s">
        <v>1863</v>
      </c>
      <c r="G85" s="203"/>
      <c r="H85" s="203" t="s">
        <v>1873</v>
      </c>
      <c r="I85" s="203" t="s">
        <v>1859</v>
      </c>
      <c r="J85" s="203">
        <v>20</v>
      </c>
      <c r="K85" s="215"/>
    </row>
    <row r="86" spans="2:11" ht="15" customHeight="1">
      <c r="B86" s="226"/>
      <c r="C86" s="203" t="s">
        <v>1874</v>
      </c>
      <c r="D86" s="203"/>
      <c r="E86" s="203"/>
      <c r="F86" s="224" t="s">
        <v>1863</v>
      </c>
      <c r="G86" s="203"/>
      <c r="H86" s="203" t="s">
        <v>1875</v>
      </c>
      <c r="I86" s="203" t="s">
        <v>1859</v>
      </c>
      <c r="J86" s="203">
        <v>20</v>
      </c>
      <c r="K86" s="215"/>
    </row>
    <row r="87" spans="2:11" ht="15" customHeight="1">
      <c r="B87" s="226"/>
      <c r="C87" s="203" t="s">
        <v>1876</v>
      </c>
      <c r="D87" s="203"/>
      <c r="E87" s="203"/>
      <c r="F87" s="224" t="s">
        <v>1863</v>
      </c>
      <c r="G87" s="225"/>
      <c r="H87" s="203" t="s">
        <v>1877</v>
      </c>
      <c r="I87" s="203" t="s">
        <v>1859</v>
      </c>
      <c r="J87" s="203">
        <v>50</v>
      </c>
      <c r="K87" s="215"/>
    </row>
    <row r="88" spans="2:11" ht="15" customHeight="1">
      <c r="B88" s="226"/>
      <c r="C88" s="203" t="s">
        <v>1878</v>
      </c>
      <c r="D88" s="203"/>
      <c r="E88" s="203"/>
      <c r="F88" s="224" t="s">
        <v>1863</v>
      </c>
      <c r="G88" s="225"/>
      <c r="H88" s="203" t="s">
        <v>1879</v>
      </c>
      <c r="I88" s="203" t="s">
        <v>1859</v>
      </c>
      <c r="J88" s="203">
        <v>20</v>
      </c>
      <c r="K88" s="215"/>
    </row>
    <row r="89" spans="2:11" ht="15" customHeight="1">
      <c r="B89" s="226"/>
      <c r="C89" s="203" t="s">
        <v>1880</v>
      </c>
      <c r="D89" s="203"/>
      <c r="E89" s="203"/>
      <c r="F89" s="224" t="s">
        <v>1863</v>
      </c>
      <c r="G89" s="225"/>
      <c r="H89" s="203" t="s">
        <v>1881</v>
      </c>
      <c r="I89" s="203" t="s">
        <v>1859</v>
      </c>
      <c r="J89" s="203">
        <v>20</v>
      </c>
      <c r="K89" s="215"/>
    </row>
    <row r="90" spans="2:11" ht="15" customHeight="1">
      <c r="B90" s="226"/>
      <c r="C90" s="203" t="s">
        <v>1882</v>
      </c>
      <c r="D90" s="203"/>
      <c r="E90" s="203"/>
      <c r="F90" s="224" t="s">
        <v>1863</v>
      </c>
      <c r="G90" s="225"/>
      <c r="H90" s="203" t="s">
        <v>1883</v>
      </c>
      <c r="I90" s="203" t="s">
        <v>1859</v>
      </c>
      <c r="J90" s="203">
        <v>50</v>
      </c>
      <c r="K90" s="215"/>
    </row>
    <row r="91" spans="2:11" ht="15" customHeight="1">
      <c r="B91" s="226"/>
      <c r="C91" s="203" t="s">
        <v>1884</v>
      </c>
      <c r="D91" s="203"/>
      <c r="E91" s="203"/>
      <c r="F91" s="224" t="s">
        <v>1863</v>
      </c>
      <c r="G91" s="225"/>
      <c r="H91" s="203" t="s">
        <v>1884</v>
      </c>
      <c r="I91" s="203" t="s">
        <v>1859</v>
      </c>
      <c r="J91" s="203">
        <v>50</v>
      </c>
      <c r="K91" s="215"/>
    </row>
    <row r="92" spans="2:11" ht="15" customHeight="1">
      <c r="B92" s="226"/>
      <c r="C92" s="203" t="s">
        <v>1885</v>
      </c>
      <c r="D92" s="203"/>
      <c r="E92" s="203"/>
      <c r="F92" s="224" t="s">
        <v>1863</v>
      </c>
      <c r="G92" s="225"/>
      <c r="H92" s="203" t="s">
        <v>1886</v>
      </c>
      <c r="I92" s="203" t="s">
        <v>1859</v>
      </c>
      <c r="J92" s="203">
        <v>255</v>
      </c>
      <c r="K92" s="215"/>
    </row>
    <row r="93" spans="2:11" ht="15" customHeight="1">
      <c r="B93" s="226"/>
      <c r="C93" s="203" t="s">
        <v>1887</v>
      </c>
      <c r="D93" s="203"/>
      <c r="E93" s="203"/>
      <c r="F93" s="224" t="s">
        <v>442</v>
      </c>
      <c r="G93" s="225"/>
      <c r="H93" s="203" t="s">
        <v>1888</v>
      </c>
      <c r="I93" s="203" t="s">
        <v>1889</v>
      </c>
      <c r="J93" s="203"/>
      <c r="K93" s="215"/>
    </row>
    <row r="94" spans="2:11" ht="15" customHeight="1">
      <c r="B94" s="226"/>
      <c r="C94" s="203" t="s">
        <v>1890</v>
      </c>
      <c r="D94" s="203"/>
      <c r="E94" s="203"/>
      <c r="F94" s="224" t="s">
        <v>442</v>
      </c>
      <c r="G94" s="225"/>
      <c r="H94" s="203" t="s">
        <v>1891</v>
      </c>
      <c r="I94" s="203" t="s">
        <v>1892</v>
      </c>
      <c r="J94" s="203"/>
      <c r="K94" s="215"/>
    </row>
    <row r="95" spans="2:11" ht="15" customHeight="1">
      <c r="B95" s="226"/>
      <c r="C95" s="203" t="s">
        <v>1893</v>
      </c>
      <c r="D95" s="203"/>
      <c r="E95" s="203"/>
      <c r="F95" s="224" t="s">
        <v>442</v>
      </c>
      <c r="G95" s="225"/>
      <c r="H95" s="203" t="s">
        <v>1893</v>
      </c>
      <c r="I95" s="203" t="s">
        <v>1892</v>
      </c>
      <c r="J95" s="203"/>
      <c r="K95" s="215"/>
    </row>
    <row r="96" spans="2:11" ht="15" customHeight="1">
      <c r="B96" s="226"/>
      <c r="C96" s="203" t="s">
        <v>35</v>
      </c>
      <c r="D96" s="203"/>
      <c r="E96" s="203"/>
      <c r="F96" s="224" t="s">
        <v>442</v>
      </c>
      <c r="G96" s="225"/>
      <c r="H96" s="203" t="s">
        <v>1894</v>
      </c>
      <c r="I96" s="203" t="s">
        <v>1892</v>
      </c>
      <c r="J96" s="203"/>
      <c r="K96" s="215"/>
    </row>
    <row r="97" spans="2:11" ht="15" customHeight="1">
      <c r="B97" s="226"/>
      <c r="C97" s="203" t="s">
        <v>45</v>
      </c>
      <c r="D97" s="203"/>
      <c r="E97" s="203"/>
      <c r="F97" s="224" t="s">
        <v>442</v>
      </c>
      <c r="G97" s="225"/>
      <c r="H97" s="203" t="s">
        <v>1895</v>
      </c>
      <c r="I97" s="203" t="s">
        <v>1892</v>
      </c>
      <c r="J97" s="203"/>
      <c r="K97" s="215"/>
    </row>
    <row r="98" spans="2:11" ht="15" customHeight="1">
      <c r="B98" s="227"/>
      <c r="C98" s="228"/>
      <c r="D98" s="228"/>
      <c r="E98" s="228"/>
      <c r="F98" s="228"/>
      <c r="G98" s="228"/>
      <c r="H98" s="228"/>
      <c r="I98" s="228"/>
      <c r="J98" s="228"/>
      <c r="K98" s="229"/>
    </row>
    <row r="99" spans="2:11" ht="18.75" customHeight="1">
      <c r="B99" s="230"/>
      <c r="C99" s="231"/>
      <c r="D99" s="231"/>
      <c r="E99" s="231"/>
      <c r="F99" s="231"/>
      <c r="G99" s="231"/>
      <c r="H99" s="231"/>
      <c r="I99" s="231"/>
      <c r="J99" s="231"/>
      <c r="K99" s="230"/>
    </row>
    <row r="100" spans="2:11" ht="18.75" customHeight="1">
      <c r="B100" s="210"/>
      <c r="C100" s="210"/>
      <c r="D100" s="210"/>
      <c r="E100" s="210"/>
      <c r="F100" s="210"/>
      <c r="G100" s="210"/>
      <c r="H100" s="210"/>
      <c r="I100" s="210"/>
      <c r="J100" s="210"/>
      <c r="K100" s="210"/>
    </row>
    <row r="101" spans="2:11" ht="7.5" customHeight="1">
      <c r="B101" s="211"/>
      <c r="C101" s="212"/>
      <c r="D101" s="212"/>
      <c r="E101" s="212"/>
      <c r="F101" s="212"/>
      <c r="G101" s="212"/>
      <c r="H101" s="212"/>
      <c r="I101" s="212"/>
      <c r="J101" s="212"/>
      <c r="K101" s="213"/>
    </row>
    <row r="102" spans="2:11" ht="45" customHeight="1">
      <c r="B102" s="214"/>
      <c r="C102" s="320" t="s">
        <v>1896</v>
      </c>
      <c r="D102" s="320"/>
      <c r="E102" s="320"/>
      <c r="F102" s="320"/>
      <c r="G102" s="320"/>
      <c r="H102" s="320"/>
      <c r="I102" s="320"/>
      <c r="J102" s="320"/>
      <c r="K102" s="215"/>
    </row>
    <row r="103" spans="2:11" ht="17.25" customHeight="1">
      <c r="B103" s="214"/>
      <c r="C103" s="216" t="s">
        <v>1852</v>
      </c>
      <c r="D103" s="216"/>
      <c r="E103" s="216"/>
      <c r="F103" s="216" t="s">
        <v>1853</v>
      </c>
      <c r="G103" s="217"/>
      <c r="H103" s="216" t="s">
        <v>51</v>
      </c>
      <c r="I103" s="216" t="s">
        <v>54</v>
      </c>
      <c r="J103" s="216" t="s">
        <v>1854</v>
      </c>
      <c r="K103" s="215"/>
    </row>
    <row r="104" spans="2:11" ht="17.25" customHeight="1">
      <c r="B104" s="214"/>
      <c r="C104" s="218" t="s">
        <v>1855</v>
      </c>
      <c r="D104" s="218"/>
      <c r="E104" s="218"/>
      <c r="F104" s="219" t="s">
        <v>1856</v>
      </c>
      <c r="G104" s="220"/>
      <c r="H104" s="218"/>
      <c r="I104" s="218"/>
      <c r="J104" s="218" t="s">
        <v>1857</v>
      </c>
      <c r="K104" s="215"/>
    </row>
    <row r="105" spans="2:11" ht="5.25" customHeight="1">
      <c r="B105" s="214"/>
      <c r="C105" s="216"/>
      <c r="D105" s="216"/>
      <c r="E105" s="216"/>
      <c r="F105" s="216"/>
      <c r="G105" s="232"/>
      <c r="H105" s="216"/>
      <c r="I105" s="216"/>
      <c r="J105" s="216"/>
      <c r="K105" s="215"/>
    </row>
    <row r="106" spans="2:11" ht="15" customHeight="1">
      <c r="B106" s="214"/>
      <c r="C106" s="203" t="s">
        <v>50</v>
      </c>
      <c r="D106" s="223"/>
      <c r="E106" s="223"/>
      <c r="F106" s="224" t="s">
        <v>442</v>
      </c>
      <c r="G106" s="203"/>
      <c r="H106" s="203" t="s">
        <v>1897</v>
      </c>
      <c r="I106" s="203" t="s">
        <v>1859</v>
      </c>
      <c r="J106" s="203">
        <v>20</v>
      </c>
      <c r="K106" s="215"/>
    </row>
    <row r="107" spans="2:11" ht="15" customHeight="1">
      <c r="B107" s="214"/>
      <c r="C107" s="203" t="s">
        <v>1860</v>
      </c>
      <c r="D107" s="203"/>
      <c r="E107" s="203"/>
      <c r="F107" s="224" t="s">
        <v>442</v>
      </c>
      <c r="G107" s="203"/>
      <c r="H107" s="203" t="s">
        <v>1897</v>
      </c>
      <c r="I107" s="203" t="s">
        <v>1859</v>
      </c>
      <c r="J107" s="203">
        <v>120</v>
      </c>
      <c r="K107" s="215"/>
    </row>
    <row r="108" spans="2:11" ht="15" customHeight="1">
      <c r="B108" s="226"/>
      <c r="C108" s="203" t="s">
        <v>1862</v>
      </c>
      <c r="D108" s="203"/>
      <c r="E108" s="203"/>
      <c r="F108" s="224" t="s">
        <v>1863</v>
      </c>
      <c r="G108" s="203"/>
      <c r="H108" s="203" t="s">
        <v>1897</v>
      </c>
      <c r="I108" s="203" t="s">
        <v>1859</v>
      </c>
      <c r="J108" s="203">
        <v>50</v>
      </c>
      <c r="K108" s="215"/>
    </row>
    <row r="109" spans="2:11" ht="15" customHeight="1">
      <c r="B109" s="226"/>
      <c r="C109" s="203" t="s">
        <v>1865</v>
      </c>
      <c r="D109" s="203"/>
      <c r="E109" s="203"/>
      <c r="F109" s="224" t="s">
        <v>442</v>
      </c>
      <c r="G109" s="203"/>
      <c r="H109" s="203" t="s">
        <v>1897</v>
      </c>
      <c r="I109" s="203" t="s">
        <v>1867</v>
      </c>
      <c r="J109" s="203"/>
      <c r="K109" s="215"/>
    </row>
    <row r="110" spans="2:11" ht="15" customHeight="1">
      <c r="B110" s="226"/>
      <c r="C110" s="203" t="s">
        <v>1876</v>
      </c>
      <c r="D110" s="203"/>
      <c r="E110" s="203"/>
      <c r="F110" s="224" t="s">
        <v>1863</v>
      </c>
      <c r="G110" s="203"/>
      <c r="H110" s="203" t="s">
        <v>1897</v>
      </c>
      <c r="I110" s="203" t="s">
        <v>1859</v>
      </c>
      <c r="J110" s="203">
        <v>50</v>
      </c>
      <c r="K110" s="215"/>
    </row>
    <row r="111" spans="2:11" ht="15" customHeight="1">
      <c r="B111" s="226"/>
      <c r="C111" s="203" t="s">
        <v>1884</v>
      </c>
      <c r="D111" s="203"/>
      <c r="E111" s="203"/>
      <c r="F111" s="224" t="s">
        <v>1863</v>
      </c>
      <c r="G111" s="203"/>
      <c r="H111" s="203" t="s">
        <v>1897</v>
      </c>
      <c r="I111" s="203" t="s">
        <v>1859</v>
      </c>
      <c r="J111" s="203">
        <v>50</v>
      </c>
      <c r="K111" s="215"/>
    </row>
    <row r="112" spans="2:11" ht="15" customHeight="1">
      <c r="B112" s="226"/>
      <c r="C112" s="203" t="s">
        <v>1882</v>
      </c>
      <c r="D112" s="203"/>
      <c r="E112" s="203"/>
      <c r="F112" s="224" t="s">
        <v>1863</v>
      </c>
      <c r="G112" s="203"/>
      <c r="H112" s="203" t="s">
        <v>1897</v>
      </c>
      <c r="I112" s="203" t="s">
        <v>1859</v>
      </c>
      <c r="J112" s="203">
        <v>50</v>
      </c>
      <c r="K112" s="215"/>
    </row>
    <row r="113" spans="2:11" ht="15" customHeight="1">
      <c r="B113" s="226"/>
      <c r="C113" s="203" t="s">
        <v>50</v>
      </c>
      <c r="D113" s="203"/>
      <c r="E113" s="203"/>
      <c r="F113" s="224" t="s">
        <v>442</v>
      </c>
      <c r="G113" s="203"/>
      <c r="H113" s="203" t="s">
        <v>1898</v>
      </c>
      <c r="I113" s="203" t="s">
        <v>1859</v>
      </c>
      <c r="J113" s="203">
        <v>20</v>
      </c>
      <c r="K113" s="215"/>
    </row>
    <row r="114" spans="2:11" ht="15" customHeight="1">
      <c r="B114" s="226"/>
      <c r="C114" s="203" t="s">
        <v>1899</v>
      </c>
      <c r="D114" s="203"/>
      <c r="E114" s="203"/>
      <c r="F114" s="224" t="s">
        <v>442</v>
      </c>
      <c r="G114" s="203"/>
      <c r="H114" s="203" t="s">
        <v>1900</v>
      </c>
      <c r="I114" s="203" t="s">
        <v>1859</v>
      </c>
      <c r="J114" s="203">
        <v>120</v>
      </c>
      <c r="K114" s="215"/>
    </row>
    <row r="115" spans="2:11" ht="15" customHeight="1">
      <c r="B115" s="226"/>
      <c r="C115" s="203" t="s">
        <v>35</v>
      </c>
      <c r="D115" s="203"/>
      <c r="E115" s="203"/>
      <c r="F115" s="224" t="s">
        <v>442</v>
      </c>
      <c r="G115" s="203"/>
      <c r="H115" s="203" t="s">
        <v>1901</v>
      </c>
      <c r="I115" s="203" t="s">
        <v>1892</v>
      </c>
      <c r="J115" s="203"/>
      <c r="K115" s="215"/>
    </row>
    <row r="116" spans="2:11" ht="15" customHeight="1">
      <c r="B116" s="226"/>
      <c r="C116" s="203" t="s">
        <v>45</v>
      </c>
      <c r="D116" s="203"/>
      <c r="E116" s="203"/>
      <c r="F116" s="224" t="s">
        <v>442</v>
      </c>
      <c r="G116" s="203"/>
      <c r="H116" s="203" t="s">
        <v>1902</v>
      </c>
      <c r="I116" s="203" t="s">
        <v>1892</v>
      </c>
      <c r="J116" s="203"/>
      <c r="K116" s="215"/>
    </row>
    <row r="117" spans="2:11" ht="15" customHeight="1">
      <c r="B117" s="226"/>
      <c r="C117" s="203" t="s">
        <v>54</v>
      </c>
      <c r="D117" s="203"/>
      <c r="E117" s="203"/>
      <c r="F117" s="224" t="s">
        <v>442</v>
      </c>
      <c r="G117" s="203"/>
      <c r="H117" s="203" t="s">
        <v>1903</v>
      </c>
      <c r="I117" s="203" t="s">
        <v>1904</v>
      </c>
      <c r="J117" s="203"/>
      <c r="K117" s="215"/>
    </row>
    <row r="118" spans="2:11" ht="15" customHeight="1">
      <c r="B118" s="227"/>
      <c r="C118" s="233"/>
      <c r="D118" s="233"/>
      <c r="E118" s="233"/>
      <c r="F118" s="233"/>
      <c r="G118" s="233"/>
      <c r="H118" s="233"/>
      <c r="I118" s="233"/>
      <c r="J118" s="233"/>
      <c r="K118" s="229"/>
    </row>
    <row r="119" spans="2:11" ht="18.75" customHeight="1">
      <c r="B119" s="234"/>
      <c r="C119" s="235"/>
      <c r="D119" s="235"/>
      <c r="E119" s="235"/>
      <c r="F119" s="236"/>
      <c r="G119" s="235"/>
      <c r="H119" s="235"/>
      <c r="I119" s="235"/>
      <c r="J119" s="235"/>
      <c r="K119" s="234"/>
    </row>
    <row r="120" spans="2:11" ht="18.75" customHeight="1">
      <c r="B120" s="210"/>
      <c r="C120" s="210"/>
      <c r="D120" s="210"/>
      <c r="E120" s="210"/>
      <c r="F120" s="210"/>
      <c r="G120" s="210"/>
      <c r="H120" s="210"/>
      <c r="I120" s="210"/>
      <c r="J120" s="210"/>
      <c r="K120" s="210"/>
    </row>
    <row r="121" spans="2:11" ht="7.5" customHeight="1">
      <c r="B121" s="237"/>
      <c r="C121" s="238"/>
      <c r="D121" s="238"/>
      <c r="E121" s="238"/>
      <c r="F121" s="238"/>
      <c r="G121" s="238"/>
      <c r="H121" s="238"/>
      <c r="I121" s="238"/>
      <c r="J121" s="238"/>
      <c r="K121" s="239"/>
    </row>
    <row r="122" spans="2:11" ht="45" customHeight="1">
      <c r="B122" s="240"/>
      <c r="C122" s="318" t="s">
        <v>1905</v>
      </c>
      <c r="D122" s="318"/>
      <c r="E122" s="318"/>
      <c r="F122" s="318"/>
      <c r="G122" s="318"/>
      <c r="H122" s="318"/>
      <c r="I122" s="318"/>
      <c r="J122" s="318"/>
      <c r="K122" s="241"/>
    </row>
    <row r="123" spans="2:11" ht="17.25" customHeight="1">
      <c r="B123" s="242"/>
      <c r="C123" s="216" t="s">
        <v>1852</v>
      </c>
      <c r="D123" s="216"/>
      <c r="E123" s="216"/>
      <c r="F123" s="216" t="s">
        <v>1853</v>
      </c>
      <c r="G123" s="217"/>
      <c r="H123" s="216" t="s">
        <v>51</v>
      </c>
      <c r="I123" s="216" t="s">
        <v>54</v>
      </c>
      <c r="J123" s="216" t="s">
        <v>1854</v>
      </c>
      <c r="K123" s="243"/>
    </row>
    <row r="124" spans="2:11" ht="17.25" customHeight="1">
      <c r="B124" s="242"/>
      <c r="C124" s="218" t="s">
        <v>1855</v>
      </c>
      <c r="D124" s="218"/>
      <c r="E124" s="218"/>
      <c r="F124" s="219" t="s">
        <v>1856</v>
      </c>
      <c r="G124" s="220"/>
      <c r="H124" s="218"/>
      <c r="I124" s="218"/>
      <c r="J124" s="218" t="s">
        <v>1857</v>
      </c>
      <c r="K124" s="243"/>
    </row>
    <row r="125" spans="2:11" ht="5.25" customHeight="1">
      <c r="B125" s="244"/>
      <c r="C125" s="221"/>
      <c r="D125" s="221"/>
      <c r="E125" s="221"/>
      <c r="F125" s="221"/>
      <c r="G125" s="245"/>
      <c r="H125" s="221"/>
      <c r="I125" s="221"/>
      <c r="J125" s="221"/>
      <c r="K125" s="246"/>
    </row>
    <row r="126" spans="2:11" ht="15" customHeight="1">
      <c r="B126" s="244"/>
      <c r="C126" s="203" t="s">
        <v>1860</v>
      </c>
      <c r="D126" s="223"/>
      <c r="E126" s="223"/>
      <c r="F126" s="224" t="s">
        <v>442</v>
      </c>
      <c r="G126" s="203"/>
      <c r="H126" s="203" t="s">
        <v>1897</v>
      </c>
      <c r="I126" s="203" t="s">
        <v>1859</v>
      </c>
      <c r="J126" s="203">
        <v>120</v>
      </c>
      <c r="K126" s="247"/>
    </row>
    <row r="127" spans="2:11" ht="15" customHeight="1">
      <c r="B127" s="244"/>
      <c r="C127" s="203" t="s">
        <v>1906</v>
      </c>
      <c r="D127" s="203"/>
      <c r="E127" s="203"/>
      <c r="F127" s="224" t="s">
        <v>442</v>
      </c>
      <c r="G127" s="203"/>
      <c r="H127" s="203" t="s">
        <v>1907</v>
      </c>
      <c r="I127" s="203" t="s">
        <v>1859</v>
      </c>
      <c r="J127" s="203" t="s">
        <v>1908</v>
      </c>
      <c r="K127" s="247"/>
    </row>
    <row r="128" spans="2:11" ht="15" customHeight="1">
      <c r="B128" s="244"/>
      <c r="C128" s="203" t="s">
        <v>79</v>
      </c>
      <c r="D128" s="203"/>
      <c r="E128" s="203"/>
      <c r="F128" s="224" t="s">
        <v>442</v>
      </c>
      <c r="G128" s="203"/>
      <c r="H128" s="203" t="s">
        <v>1909</v>
      </c>
      <c r="I128" s="203" t="s">
        <v>1859</v>
      </c>
      <c r="J128" s="203" t="s">
        <v>1908</v>
      </c>
      <c r="K128" s="247"/>
    </row>
    <row r="129" spans="2:11" ht="15" customHeight="1">
      <c r="B129" s="244"/>
      <c r="C129" s="203" t="s">
        <v>1868</v>
      </c>
      <c r="D129" s="203"/>
      <c r="E129" s="203"/>
      <c r="F129" s="224" t="s">
        <v>1863</v>
      </c>
      <c r="G129" s="203"/>
      <c r="H129" s="203" t="s">
        <v>1869</v>
      </c>
      <c r="I129" s="203" t="s">
        <v>1859</v>
      </c>
      <c r="J129" s="203">
        <v>15</v>
      </c>
      <c r="K129" s="247"/>
    </row>
    <row r="130" spans="2:11" ht="15" customHeight="1">
      <c r="B130" s="244"/>
      <c r="C130" s="203" t="s">
        <v>1870</v>
      </c>
      <c r="D130" s="203"/>
      <c r="E130" s="203"/>
      <c r="F130" s="224" t="s">
        <v>1863</v>
      </c>
      <c r="G130" s="203"/>
      <c r="H130" s="203" t="s">
        <v>1871</v>
      </c>
      <c r="I130" s="203" t="s">
        <v>1859</v>
      </c>
      <c r="J130" s="203">
        <v>15</v>
      </c>
      <c r="K130" s="247"/>
    </row>
    <row r="131" spans="2:11" ht="15" customHeight="1">
      <c r="B131" s="244"/>
      <c r="C131" s="203" t="s">
        <v>1872</v>
      </c>
      <c r="D131" s="203"/>
      <c r="E131" s="203"/>
      <c r="F131" s="224" t="s">
        <v>1863</v>
      </c>
      <c r="G131" s="203"/>
      <c r="H131" s="203" t="s">
        <v>1873</v>
      </c>
      <c r="I131" s="203" t="s">
        <v>1859</v>
      </c>
      <c r="J131" s="203">
        <v>20</v>
      </c>
      <c r="K131" s="247"/>
    </row>
    <row r="132" spans="2:11" ht="15" customHeight="1">
      <c r="B132" s="244"/>
      <c r="C132" s="203" t="s">
        <v>1874</v>
      </c>
      <c r="D132" s="203"/>
      <c r="E132" s="203"/>
      <c r="F132" s="224" t="s">
        <v>1863</v>
      </c>
      <c r="G132" s="203"/>
      <c r="H132" s="203" t="s">
        <v>1875</v>
      </c>
      <c r="I132" s="203" t="s">
        <v>1859</v>
      </c>
      <c r="J132" s="203">
        <v>20</v>
      </c>
      <c r="K132" s="247"/>
    </row>
    <row r="133" spans="2:11" ht="15" customHeight="1">
      <c r="B133" s="244"/>
      <c r="C133" s="203" t="s">
        <v>1862</v>
      </c>
      <c r="D133" s="203"/>
      <c r="E133" s="203"/>
      <c r="F133" s="224" t="s">
        <v>1863</v>
      </c>
      <c r="G133" s="203"/>
      <c r="H133" s="203" t="s">
        <v>1897</v>
      </c>
      <c r="I133" s="203" t="s">
        <v>1859</v>
      </c>
      <c r="J133" s="203">
        <v>50</v>
      </c>
      <c r="K133" s="247"/>
    </row>
    <row r="134" spans="2:11" ht="15" customHeight="1">
      <c r="B134" s="244"/>
      <c r="C134" s="203" t="s">
        <v>1876</v>
      </c>
      <c r="D134" s="203"/>
      <c r="E134" s="203"/>
      <c r="F134" s="224" t="s">
        <v>1863</v>
      </c>
      <c r="G134" s="203"/>
      <c r="H134" s="203" t="s">
        <v>1897</v>
      </c>
      <c r="I134" s="203" t="s">
        <v>1859</v>
      </c>
      <c r="J134" s="203">
        <v>50</v>
      </c>
      <c r="K134" s="247"/>
    </row>
    <row r="135" spans="2:11" ht="15" customHeight="1">
      <c r="B135" s="244"/>
      <c r="C135" s="203" t="s">
        <v>1882</v>
      </c>
      <c r="D135" s="203"/>
      <c r="E135" s="203"/>
      <c r="F135" s="224" t="s">
        <v>1863</v>
      </c>
      <c r="G135" s="203"/>
      <c r="H135" s="203" t="s">
        <v>1897</v>
      </c>
      <c r="I135" s="203" t="s">
        <v>1859</v>
      </c>
      <c r="J135" s="203">
        <v>50</v>
      </c>
      <c r="K135" s="247"/>
    </row>
    <row r="136" spans="2:11" ht="15" customHeight="1">
      <c r="B136" s="244"/>
      <c r="C136" s="203" t="s">
        <v>1884</v>
      </c>
      <c r="D136" s="203"/>
      <c r="E136" s="203"/>
      <c r="F136" s="224" t="s">
        <v>1863</v>
      </c>
      <c r="G136" s="203"/>
      <c r="H136" s="203" t="s">
        <v>1897</v>
      </c>
      <c r="I136" s="203" t="s">
        <v>1859</v>
      </c>
      <c r="J136" s="203">
        <v>50</v>
      </c>
      <c r="K136" s="247"/>
    </row>
    <row r="137" spans="2:11" ht="15" customHeight="1">
      <c r="B137" s="244"/>
      <c r="C137" s="203" t="s">
        <v>1885</v>
      </c>
      <c r="D137" s="203"/>
      <c r="E137" s="203"/>
      <c r="F137" s="224" t="s">
        <v>1863</v>
      </c>
      <c r="G137" s="203"/>
      <c r="H137" s="203" t="s">
        <v>1910</v>
      </c>
      <c r="I137" s="203" t="s">
        <v>1859</v>
      </c>
      <c r="J137" s="203">
        <v>255</v>
      </c>
      <c r="K137" s="247"/>
    </row>
    <row r="138" spans="2:11" ht="15" customHeight="1">
      <c r="B138" s="244"/>
      <c r="C138" s="203" t="s">
        <v>1887</v>
      </c>
      <c r="D138" s="203"/>
      <c r="E138" s="203"/>
      <c r="F138" s="224" t="s">
        <v>442</v>
      </c>
      <c r="G138" s="203"/>
      <c r="H138" s="203" t="s">
        <v>1911</v>
      </c>
      <c r="I138" s="203" t="s">
        <v>1889</v>
      </c>
      <c r="J138" s="203"/>
      <c r="K138" s="247"/>
    </row>
    <row r="139" spans="2:11" ht="15" customHeight="1">
      <c r="B139" s="244"/>
      <c r="C139" s="203" t="s">
        <v>1890</v>
      </c>
      <c r="D139" s="203"/>
      <c r="E139" s="203"/>
      <c r="F139" s="224" t="s">
        <v>442</v>
      </c>
      <c r="G139" s="203"/>
      <c r="H139" s="203" t="s">
        <v>1912</v>
      </c>
      <c r="I139" s="203" t="s">
        <v>1892</v>
      </c>
      <c r="J139" s="203"/>
      <c r="K139" s="247"/>
    </row>
    <row r="140" spans="2:11" ht="15" customHeight="1">
      <c r="B140" s="244"/>
      <c r="C140" s="203" t="s">
        <v>1893</v>
      </c>
      <c r="D140" s="203"/>
      <c r="E140" s="203"/>
      <c r="F140" s="224" t="s">
        <v>442</v>
      </c>
      <c r="G140" s="203"/>
      <c r="H140" s="203" t="s">
        <v>1893</v>
      </c>
      <c r="I140" s="203" t="s">
        <v>1892</v>
      </c>
      <c r="J140" s="203"/>
      <c r="K140" s="247"/>
    </row>
    <row r="141" spans="2:11" ht="15" customHeight="1">
      <c r="B141" s="244"/>
      <c r="C141" s="203" t="s">
        <v>35</v>
      </c>
      <c r="D141" s="203"/>
      <c r="E141" s="203"/>
      <c r="F141" s="224" t="s">
        <v>442</v>
      </c>
      <c r="G141" s="203"/>
      <c r="H141" s="203" t="s">
        <v>1913</v>
      </c>
      <c r="I141" s="203" t="s">
        <v>1892</v>
      </c>
      <c r="J141" s="203"/>
      <c r="K141" s="247"/>
    </row>
    <row r="142" spans="2:11" ht="15" customHeight="1">
      <c r="B142" s="244"/>
      <c r="C142" s="203" t="s">
        <v>1914</v>
      </c>
      <c r="D142" s="203"/>
      <c r="E142" s="203"/>
      <c r="F142" s="224" t="s">
        <v>442</v>
      </c>
      <c r="G142" s="203"/>
      <c r="H142" s="203" t="s">
        <v>1915</v>
      </c>
      <c r="I142" s="203" t="s">
        <v>1892</v>
      </c>
      <c r="J142" s="203"/>
      <c r="K142" s="247"/>
    </row>
    <row r="143" spans="2:11" ht="15" customHeight="1">
      <c r="B143" s="248"/>
      <c r="C143" s="249"/>
      <c r="D143" s="249"/>
      <c r="E143" s="249"/>
      <c r="F143" s="249"/>
      <c r="G143" s="249"/>
      <c r="H143" s="249"/>
      <c r="I143" s="249"/>
      <c r="J143" s="249"/>
      <c r="K143" s="250"/>
    </row>
    <row r="144" spans="2:11" ht="18.75" customHeight="1">
      <c r="B144" s="235"/>
      <c r="C144" s="235"/>
      <c r="D144" s="235"/>
      <c r="E144" s="235"/>
      <c r="F144" s="236"/>
      <c r="G144" s="235"/>
      <c r="H144" s="235"/>
      <c r="I144" s="235"/>
      <c r="J144" s="235"/>
      <c r="K144" s="235"/>
    </row>
    <row r="145" spans="2:11" ht="18.75" customHeight="1">
      <c r="B145" s="210"/>
      <c r="C145" s="210"/>
      <c r="D145" s="210"/>
      <c r="E145" s="210"/>
      <c r="F145" s="210"/>
      <c r="G145" s="210"/>
      <c r="H145" s="210"/>
      <c r="I145" s="210"/>
      <c r="J145" s="210"/>
      <c r="K145" s="210"/>
    </row>
    <row r="146" spans="2:11" ht="7.5" customHeight="1">
      <c r="B146" s="211"/>
      <c r="C146" s="212"/>
      <c r="D146" s="212"/>
      <c r="E146" s="212"/>
      <c r="F146" s="212"/>
      <c r="G146" s="212"/>
      <c r="H146" s="212"/>
      <c r="I146" s="212"/>
      <c r="J146" s="212"/>
      <c r="K146" s="213"/>
    </row>
    <row r="147" spans="2:11" ht="45" customHeight="1">
      <c r="B147" s="214"/>
      <c r="C147" s="320" t="s">
        <v>1916</v>
      </c>
      <c r="D147" s="320"/>
      <c r="E147" s="320"/>
      <c r="F147" s="320"/>
      <c r="G147" s="320"/>
      <c r="H147" s="320"/>
      <c r="I147" s="320"/>
      <c r="J147" s="320"/>
      <c r="K147" s="215"/>
    </row>
    <row r="148" spans="2:11" ht="17.25" customHeight="1">
      <c r="B148" s="214"/>
      <c r="C148" s="216" t="s">
        <v>1852</v>
      </c>
      <c r="D148" s="216"/>
      <c r="E148" s="216"/>
      <c r="F148" s="216" t="s">
        <v>1853</v>
      </c>
      <c r="G148" s="217"/>
      <c r="H148" s="216" t="s">
        <v>51</v>
      </c>
      <c r="I148" s="216" t="s">
        <v>54</v>
      </c>
      <c r="J148" s="216" t="s">
        <v>1854</v>
      </c>
      <c r="K148" s="215"/>
    </row>
    <row r="149" spans="2:11" ht="17.25" customHeight="1">
      <c r="B149" s="214"/>
      <c r="C149" s="218" t="s">
        <v>1855</v>
      </c>
      <c r="D149" s="218"/>
      <c r="E149" s="218"/>
      <c r="F149" s="219" t="s">
        <v>1856</v>
      </c>
      <c r="G149" s="220"/>
      <c r="H149" s="218"/>
      <c r="I149" s="218"/>
      <c r="J149" s="218" t="s">
        <v>1857</v>
      </c>
      <c r="K149" s="215"/>
    </row>
    <row r="150" spans="2:11" ht="5.25" customHeight="1">
      <c r="B150" s="226"/>
      <c r="C150" s="221"/>
      <c r="D150" s="221"/>
      <c r="E150" s="221"/>
      <c r="F150" s="221"/>
      <c r="G150" s="222"/>
      <c r="H150" s="221"/>
      <c r="I150" s="221"/>
      <c r="J150" s="221"/>
      <c r="K150" s="247"/>
    </row>
    <row r="151" spans="2:11" ht="15" customHeight="1">
      <c r="B151" s="226"/>
      <c r="C151" s="251" t="s">
        <v>1860</v>
      </c>
      <c r="D151" s="203"/>
      <c r="E151" s="203"/>
      <c r="F151" s="252" t="s">
        <v>442</v>
      </c>
      <c r="G151" s="203"/>
      <c r="H151" s="251" t="s">
        <v>1897</v>
      </c>
      <c r="I151" s="251" t="s">
        <v>1859</v>
      </c>
      <c r="J151" s="251">
        <v>120</v>
      </c>
      <c r="K151" s="247"/>
    </row>
    <row r="152" spans="2:11" ht="15" customHeight="1">
      <c r="B152" s="226"/>
      <c r="C152" s="251" t="s">
        <v>1906</v>
      </c>
      <c r="D152" s="203"/>
      <c r="E152" s="203"/>
      <c r="F152" s="252" t="s">
        <v>442</v>
      </c>
      <c r="G152" s="203"/>
      <c r="H152" s="251" t="s">
        <v>1917</v>
      </c>
      <c r="I152" s="251" t="s">
        <v>1859</v>
      </c>
      <c r="J152" s="251" t="s">
        <v>1908</v>
      </c>
      <c r="K152" s="247"/>
    </row>
    <row r="153" spans="2:11" ht="15" customHeight="1">
      <c r="B153" s="226"/>
      <c r="C153" s="251" t="s">
        <v>79</v>
      </c>
      <c r="D153" s="203"/>
      <c r="E153" s="203"/>
      <c r="F153" s="252" t="s">
        <v>442</v>
      </c>
      <c r="G153" s="203"/>
      <c r="H153" s="251" t="s">
        <v>1918</v>
      </c>
      <c r="I153" s="251" t="s">
        <v>1859</v>
      </c>
      <c r="J153" s="251" t="s">
        <v>1908</v>
      </c>
      <c r="K153" s="247"/>
    </row>
    <row r="154" spans="2:11" ht="15" customHeight="1">
      <c r="B154" s="226"/>
      <c r="C154" s="251" t="s">
        <v>1862</v>
      </c>
      <c r="D154" s="203"/>
      <c r="E154" s="203"/>
      <c r="F154" s="252" t="s">
        <v>1863</v>
      </c>
      <c r="G154" s="203"/>
      <c r="H154" s="251" t="s">
        <v>1897</v>
      </c>
      <c r="I154" s="251" t="s">
        <v>1859</v>
      </c>
      <c r="J154" s="251">
        <v>50</v>
      </c>
      <c r="K154" s="247"/>
    </row>
    <row r="155" spans="2:11" ht="15" customHeight="1">
      <c r="B155" s="226"/>
      <c r="C155" s="251" t="s">
        <v>1865</v>
      </c>
      <c r="D155" s="203"/>
      <c r="E155" s="203"/>
      <c r="F155" s="252" t="s">
        <v>442</v>
      </c>
      <c r="G155" s="203"/>
      <c r="H155" s="251" t="s">
        <v>1897</v>
      </c>
      <c r="I155" s="251" t="s">
        <v>1867</v>
      </c>
      <c r="J155" s="251"/>
      <c r="K155" s="247"/>
    </row>
    <row r="156" spans="2:11" ht="15" customHeight="1">
      <c r="B156" s="226"/>
      <c r="C156" s="251" t="s">
        <v>1876</v>
      </c>
      <c r="D156" s="203"/>
      <c r="E156" s="203"/>
      <c r="F156" s="252" t="s">
        <v>1863</v>
      </c>
      <c r="G156" s="203"/>
      <c r="H156" s="251" t="s">
        <v>1897</v>
      </c>
      <c r="I156" s="251" t="s">
        <v>1859</v>
      </c>
      <c r="J156" s="251">
        <v>50</v>
      </c>
      <c r="K156" s="247"/>
    </row>
    <row r="157" spans="2:11" ht="15" customHeight="1">
      <c r="B157" s="226"/>
      <c r="C157" s="251" t="s">
        <v>1884</v>
      </c>
      <c r="D157" s="203"/>
      <c r="E157" s="203"/>
      <c r="F157" s="252" t="s">
        <v>1863</v>
      </c>
      <c r="G157" s="203"/>
      <c r="H157" s="251" t="s">
        <v>1897</v>
      </c>
      <c r="I157" s="251" t="s">
        <v>1859</v>
      </c>
      <c r="J157" s="251">
        <v>50</v>
      </c>
      <c r="K157" s="247"/>
    </row>
    <row r="158" spans="2:11" ht="15" customHeight="1">
      <c r="B158" s="226"/>
      <c r="C158" s="251" t="s">
        <v>1882</v>
      </c>
      <c r="D158" s="203"/>
      <c r="E158" s="203"/>
      <c r="F158" s="252" t="s">
        <v>1863</v>
      </c>
      <c r="G158" s="203"/>
      <c r="H158" s="251" t="s">
        <v>1897</v>
      </c>
      <c r="I158" s="251" t="s">
        <v>1859</v>
      </c>
      <c r="J158" s="251">
        <v>50</v>
      </c>
      <c r="K158" s="247"/>
    </row>
    <row r="159" spans="2:11" ht="15" customHeight="1">
      <c r="B159" s="226"/>
      <c r="C159" s="251" t="s">
        <v>139</v>
      </c>
      <c r="D159" s="203"/>
      <c r="E159" s="203"/>
      <c r="F159" s="252" t="s">
        <v>442</v>
      </c>
      <c r="G159" s="203"/>
      <c r="H159" s="251" t="s">
        <v>1919</v>
      </c>
      <c r="I159" s="251" t="s">
        <v>1859</v>
      </c>
      <c r="J159" s="251" t="s">
        <v>1920</v>
      </c>
      <c r="K159" s="247"/>
    </row>
    <row r="160" spans="2:11" ht="15" customHeight="1">
      <c r="B160" s="226"/>
      <c r="C160" s="251" t="s">
        <v>1921</v>
      </c>
      <c r="D160" s="203"/>
      <c r="E160" s="203"/>
      <c r="F160" s="252" t="s">
        <v>442</v>
      </c>
      <c r="G160" s="203"/>
      <c r="H160" s="251" t="s">
        <v>1922</v>
      </c>
      <c r="I160" s="251" t="s">
        <v>1892</v>
      </c>
      <c r="J160" s="251"/>
      <c r="K160" s="247"/>
    </row>
    <row r="161" spans="2:11" ht="15" customHeight="1">
      <c r="B161" s="253"/>
      <c r="C161" s="233"/>
      <c r="D161" s="233"/>
      <c r="E161" s="233"/>
      <c r="F161" s="233"/>
      <c r="G161" s="233"/>
      <c r="H161" s="233"/>
      <c r="I161" s="233"/>
      <c r="J161" s="233"/>
      <c r="K161" s="254"/>
    </row>
    <row r="162" spans="2:11" ht="18.75" customHeight="1">
      <c r="B162" s="235"/>
      <c r="C162" s="245"/>
      <c r="D162" s="245"/>
      <c r="E162" s="245"/>
      <c r="F162" s="255"/>
      <c r="G162" s="245"/>
      <c r="H162" s="245"/>
      <c r="I162" s="245"/>
      <c r="J162" s="245"/>
      <c r="K162" s="235"/>
    </row>
    <row r="163" spans="2:11" ht="18.75" customHeight="1">
      <c r="B163" s="210"/>
      <c r="C163" s="210"/>
      <c r="D163" s="210"/>
      <c r="E163" s="210"/>
      <c r="F163" s="210"/>
      <c r="G163" s="210"/>
      <c r="H163" s="210"/>
      <c r="I163" s="210"/>
      <c r="J163" s="210"/>
      <c r="K163" s="210"/>
    </row>
    <row r="164" spans="2:11" ht="7.5" customHeight="1">
      <c r="B164" s="192"/>
      <c r="C164" s="193"/>
      <c r="D164" s="193"/>
      <c r="E164" s="193"/>
      <c r="F164" s="193"/>
      <c r="G164" s="193"/>
      <c r="H164" s="193"/>
      <c r="I164" s="193"/>
      <c r="J164" s="193"/>
      <c r="K164" s="194"/>
    </row>
    <row r="165" spans="2:11" ht="45" customHeight="1">
      <c r="B165" s="195"/>
      <c r="C165" s="318" t="s">
        <v>1923</v>
      </c>
      <c r="D165" s="318"/>
      <c r="E165" s="318"/>
      <c r="F165" s="318"/>
      <c r="G165" s="318"/>
      <c r="H165" s="318"/>
      <c r="I165" s="318"/>
      <c r="J165" s="318"/>
      <c r="K165" s="196"/>
    </row>
    <row r="166" spans="2:11" ht="17.25" customHeight="1">
      <c r="B166" s="195"/>
      <c r="C166" s="216" t="s">
        <v>1852</v>
      </c>
      <c r="D166" s="216"/>
      <c r="E166" s="216"/>
      <c r="F166" s="216" t="s">
        <v>1853</v>
      </c>
      <c r="G166" s="256"/>
      <c r="H166" s="257" t="s">
        <v>51</v>
      </c>
      <c r="I166" s="257" t="s">
        <v>54</v>
      </c>
      <c r="J166" s="216" t="s">
        <v>1854</v>
      </c>
      <c r="K166" s="196"/>
    </row>
    <row r="167" spans="2:11" ht="17.25" customHeight="1">
      <c r="B167" s="197"/>
      <c r="C167" s="218" t="s">
        <v>1855</v>
      </c>
      <c r="D167" s="218"/>
      <c r="E167" s="218"/>
      <c r="F167" s="219" t="s">
        <v>1856</v>
      </c>
      <c r="G167" s="258"/>
      <c r="H167" s="259"/>
      <c r="I167" s="259"/>
      <c r="J167" s="218" t="s">
        <v>1857</v>
      </c>
      <c r="K167" s="198"/>
    </row>
    <row r="168" spans="2:11" ht="5.25" customHeight="1">
      <c r="B168" s="226"/>
      <c r="C168" s="221"/>
      <c r="D168" s="221"/>
      <c r="E168" s="221"/>
      <c r="F168" s="221"/>
      <c r="G168" s="222"/>
      <c r="H168" s="221"/>
      <c r="I168" s="221"/>
      <c r="J168" s="221"/>
      <c r="K168" s="247"/>
    </row>
    <row r="169" spans="2:11" ht="15" customHeight="1">
      <c r="B169" s="226"/>
      <c r="C169" s="203" t="s">
        <v>1860</v>
      </c>
      <c r="D169" s="203"/>
      <c r="E169" s="203"/>
      <c r="F169" s="224" t="s">
        <v>442</v>
      </c>
      <c r="G169" s="203"/>
      <c r="H169" s="203" t="s">
        <v>1897</v>
      </c>
      <c r="I169" s="203" t="s">
        <v>1859</v>
      </c>
      <c r="J169" s="203">
        <v>120</v>
      </c>
      <c r="K169" s="247"/>
    </row>
    <row r="170" spans="2:11" ht="15" customHeight="1">
      <c r="B170" s="226"/>
      <c r="C170" s="203" t="s">
        <v>1906</v>
      </c>
      <c r="D170" s="203"/>
      <c r="E170" s="203"/>
      <c r="F170" s="224" t="s">
        <v>442</v>
      </c>
      <c r="G170" s="203"/>
      <c r="H170" s="203" t="s">
        <v>1907</v>
      </c>
      <c r="I170" s="203" t="s">
        <v>1859</v>
      </c>
      <c r="J170" s="203" t="s">
        <v>1908</v>
      </c>
      <c r="K170" s="247"/>
    </row>
    <row r="171" spans="2:11" ht="15" customHeight="1">
      <c r="B171" s="226"/>
      <c r="C171" s="203" t="s">
        <v>79</v>
      </c>
      <c r="D171" s="203"/>
      <c r="E171" s="203"/>
      <c r="F171" s="224" t="s">
        <v>442</v>
      </c>
      <c r="G171" s="203"/>
      <c r="H171" s="203" t="s">
        <v>1924</v>
      </c>
      <c r="I171" s="203" t="s">
        <v>1859</v>
      </c>
      <c r="J171" s="203" t="s">
        <v>1908</v>
      </c>
      <c r="K171" s="247"/>
    </row>
    <row r="172" spans="2:11" ht="15" customHeight="1">
      <c r="B172" s="226"/>
      <c r="C172" s="203" t="s">
        <v>1862</v>
      </c>
      <c r="D172" s="203"/>
      <c r="E172" s="203"/>
      <c r="F172" s="224" t="s">
        <v>1863</v>
      </c>
      <c r="G172" s="203"/>
      <c r="H172" s="203" t="s">
        <v>1924</v>
      </c>
      <c r="I172" s="203" t="s">
        <v>1859</v>
      </c>
      <c r="J172" s="203">
        <v>50</v>
      </c>
      <c r="K172" s="247"/>
    </row>
    <row r="173" spans="2:11" ht="15" customHeight="1">
      <c r="B173" s="226"/>
      <c r="C173" s="203" t="s">
        <v>1865</v>
      </c>
      <c r="D173" s="203"/>
      <c r="E173" s="203"/>
      <c r="F173" s="224" t="s">
        <v>442</v>
      </c>
      <c r="G173" s="203"/>
      <c r="H173" s="203" t="s">
        <v>1924</v>
      </c>
      <c r="I173" s="203" t="s">
        <v>1867</v>
      </c>
      <c r="J173" s="203"/>
      <c r="K173" s="247"/>
    </row>
    <row r="174" spans="2:11" ht="15" customHeight="1">
      <c r="B174" s="226"/>
      <c r="C174" s="203" t="s">
        <v>1876</v>
      </c>
      <c r="D174" s="203"/>
      <c r="E174" s="203"/>
      <c r="F174" s="224" t="s">
        <v>1863</v>
      </c>
      <c r="G174" s="203"/>
      <c r="H174" s="203" t="s">
        <v>1924</v>
      </c>
      <c r="I174" s="203" t="s">
        <v>1859</v>
      </c>
      <c r="J174" s="203">
        <v>50</v>
      </c>
      <c r="K174" s="247"/>
    </row>
    <row r="175" spans="2:11" ht="15" customHeight="1">
      <c r="B175" s="226"/>
      <c r="C175" s="203" t="s">
        <v>1884</v>
      </c>
      <c r="D175" s="203"/>
      <c r="E175" s="203"/>
      <c r="F175" s="224" t="s">
        <v>1863</v>
      </c>
      <c r="G175" s="203"/>
      <c r="H175" s="203" t="s">
        <v>1924</v>
      </c>
      <c r="I175" s="203" t="s">
        <v>1859</v>
      </c>
      <c r="J175" s="203">
        <v>50</v>
      </c>
      <c r="K175" s="247"/>
    </row>
    <row r="176" spans="2:11" ht="15" customHeight="1">
      <c r="B176" s="226"/>
      <c r="C176" s="203" t="s">
        <v>1882</v>
      </c>
      <c r="D176" s="203"/>
      <c r="E176" s="203"/>
      <c r="F176" s="224" t="s">
        <v>1863</v>
      </c>
      <c r="G176" s="203"/>
      <c r="H176" s="203" t="s">
        <v>1924</v>
      </c>
      <c r="I176" s="203" t="s">
        <v>1859</v>
      </c>
      <c r="J176" s="203">
        <v>50</v>
      </c>
      <c r="K176" s="247"/>
    </row>
    <row r="177" spans="2:11" ht="15" customHeight="1">
      <c r="B177" s="226"/>
      <c r="C177" s="203" t="s">
        <v>147</v>
      </c>
      <c r="D177" s="203"/>
      <c r="E177" s="203"/>
      <c r="F177" s="224" t="s">
        <v>442</v>
      </c>
      <c r="G177" s="203"/>
      <c r="H177" s="203" t="s">
        <v>1925</v>
      </c>
      <c r="I177" s="203" t="s">
        <v>1926</v>
      </c>
      <c r="J177" s="203"/>
      <c r="K177" s="247"/>
    </row>
    <row r="178" spans="2:11" ht="15" customHeight="1">
      <c r="B178" s="226"/>
      <c r="C178" s="203" t="s">
        <v>54</v>
      </c>
      <c r="D178" s="203"/>
      <c r="E178" s="203"/>
      <c r="F178" s="224" t="s">
        <v>442</v>
      </c>
      <c r="G178" s="203"/>
      <c r="H178" s="203" t="s">
        <v>1927</v>
      </c>
      <c r="I178" s="203" t="s">
        <v>1928</v>
      </c>
      <c r="J178" s="203">
        <v>1</v>
      </c>
      <c r="K178" s="247"/>
    </row>
    <row r="179" spans="2:11" ht="15" customHeight="1">
      <c r="B179" s="226"/>
      <c r="C179" s="203" t="s">
        <v>50</v>
      </c>
      <c r="D179" s="203"/>
      <c r="E179" s="203"/>
      <c r="F179" s="224" t="s">
        <v>442</v>
      </c>
      <c r="G179" s="203"/>
      <c r="H179" s="203" t="s">
        <v>1929</v>
      </c>
      <c r="I179" s="203" t="s">
        <v>1859</v>
      </c>
      <c r="J179" s="203">
        <v>20</v>
      </c>
      <c r="K179" s="247"/>
    </row>
    <row r="180" spans="2:11" ht="15" customHeight="1">
      <c r="B180" s="226"/>
      <c r="C180" s="203" t="s">
        <v>51</v>
      </c>
      <c r="D180" s="203"/>
      <c r="E180" s="203"/>
      <c r="F180" s="224" t="s">
        <v>442</v>
      </c>
      <c r="G180" s="203"/>
      <c r="H180" s="203" t="s">
        <v>1930</v>
      </c>
      <c r="I180" s="203" t="s">
        <v>1859</v>
      </c>
      <c r="J180" s="203">
        <v>255</v>
      </c>
      <c r="K180" s="247"/>
    </row>
    <row r="181" spans="2:11" ht="15" customHeight="1">
      <c r="B181" s="226"/>
      <c r="C181" s="203" t="s">
        <v>148</v>
      </c>
      <c r="D181" s="203"/>
      <c r="E181" s="203"/>
      <c r="F181" s="224" t="s">
        <v>442</v>
      </c>
      <c r="G181" s="203"/>
      <c r="H181" s="203" t="s">
        <v>1822</v>
      </c>
      <c r="I181" s="203" t="s">
        <v>1859</v>
      </c>
      <c r="J181" s="203">
        <v>10</v>
      </c>
      <c r="K181" s="247"/>
    </row>
    <row r="182" spans="2:11" ht="15" customHeight="1">
      <c r="B182" s="226"/>
      <c r="C182" s="203" t="s">
        <v>149</v>
      </c>
      <c r="D182" s="203"/>
      <c r="E182" s="203"/>
      <c r="F182" s="224" t="s">
        <v>442</v>
      </c>
      <c r="G182" s="203"/>
      <c r="H182" s="203" t="s">
        <v>1931</v>
      </c>
      <c r="I182" s="203" t="s">
        <v>1892</v>
      </c>
      <c r="J182" s="203"/>
      <c r="K182" s="247"/>
    </row>
    <row r="183" spans="2:11" ht="15" customHeight="1">
      <c r="B183" s="226"/>
      <c r="C183" s="203" t="s">
        <v>1932</v>
      </c>
      <c r="D183" s="203"/>
      <c r="E183" s="203"/>
      <c r="F183" s="224" t="s">
        <v>442</v>
      </c>
      <c r="G183" s="203"/>
      <c r="H183" s="203" t="s">
        <v>1933</v>
      </c>
      <c r="I183" s="203" t="s">
        <v>1892</v>
      </c>
      <c r="J183" s="203"/>
      <c r="K183" s="247"/>
    </row>
    <row r="184" spans="2:11" ht="15" customHeight="1">
      <c r="B184" s="226"/>
      <c r="C184" s="203" t="s">
        <v>1921</v>
      </c>
      <c r="D184" s="203"/>
      <c r="E184" s="203"/>
      <c r="F184" s="224" t="s">
        <v>442</v>
      </c>
      <c r="G184" s="203"/>
      <c r="H184" s="203" t="s">
        <v>1934</v>
      </c>
      <c r="I184" s="203" t="s">
        <v>1892</v>
      </c>
      <c r="J184" s="203"/>
      <c r="K184" s="247"/>
    </row>
    <row r="185" spans="2:11" ht="15" customHeight="1">
      <c r="B185" s="226"/>
      <c r="C185" s="203" t="s">
        <v>151</v>
      </c>
      <c r="D185" s="203"/>
      <c r="E185" s="203"/>
      <c r="F185" s="224" t="s">
        <v>1863</v>
      </c>
      <c r="G185" s="203"/>
      <c r="H185" s="203" t="s">
        <v>1935</v>
      </c>
      <c r="I185" s="203" t="s">
        <v>1859</v>
      </c>
      <c r="J185" s="203">
        <v>50</v>
      </c>
      <c r="K185" s="247"/>
    </row>
    <row r="186" spans="2:11" ht="15" customHeight="1">
      <c r="B186" s="226"/>
      <c r="C186" s="203" t="s">
        <v>1936</v>
      </c>
      <c r="D186" s="203"/>
      <c r="E186" s="203"/>
      <c r="F186" s="224" t="s">
        <v>1863</v>
      </c>
      <c r="G186" s="203"/>
      <c r="H186" s="203" t="s">
        <v>1937</v>
      </c>
      <c r="I186" s="203" t="s">
        <v>1938</v>
      </c>
      <c r="J186" s="203"/>
      <c r="K186" s="247"/>
    </row>
    <row r="187" spans="2:11" ht="15" customHeight="1">
      <c r="B187" s="226"/>
      <c r="C187" s="203" t="s">
        <v>1939</v>
      </c>
      <c r="D187" s="203"/>
      <c r="E187" s="203"/>
      <c r="F187" s="224" t="s">
        <v>1863</v>
      </c>
      <c r="G187" s="203"/>
      <c r="H187" s="203" t="s">
        <v>1940</v>
      </c>
      <c r="I187" s="203" t="s">
        <v>1938</v>
      </c>
      <c r="J187" s="203"/>
      <c r="K187" s="247"/>
    </row>
    <row r="188" spans="2:11" ht="15" customHeight="1">
      <c r="B188" s="226"/>
      <c r="C188" s="203" t="s">
        <v>1941</v>
      </c>
      <c r="D188" s="203"/>
      <c r="E188" s="203"/>
      <c r="F188" s="224" t="s">
        <v>1863</v>
      </c>
      <c r="G188" s="203"/>
      <c r="H188" s="203" t="s">
        <v>1942</v>
      </c>
      <c r="I188" s="203" t="s">
        <v>1938</v>
      </c>
      <c r="J188" s="203"/>
      <c r="K188" s="247"/>
    </row>
    <row r="189" spans="2:11" ht="15" customHeight="1">
      <c r="B189" s="226"/>
      <c r="C189" s="260" t="s">
        <v>1943</v>
      </c>
      <c r="D189" s="203"/>
      <c r="E189" s="203"/>
      <c r="F189" s="224" t="s">
        <v>1863</v>
      </c>
      <c r="G189" s="203"/>
      <c r="H189" s="203" t="s">
        <v>1944</v>
      </c>
      <c r="I189" s="203" t="s">
        <v>1945</v>
      </c>
      <c r="J189" s="261" t="s">
        <v>1946</v>
      </c>
      <c r="K189" s="247"/>
    </row>
    <row r="190" spans="2:11" ht="15" customHeight="1">
      <c r="B190" s="226"/>
      <c r="C190" s="260" t="s">
        <v>39</v>
      </c>
      <c r="D190" s="203"/>
      <c r="E190" s="203"/>
      <c r="F190" s="224" t="s">
        <v>442</v>
      </c>
      <c r="G190" s="203"/>
      <c r="H190" s="200" t="s">
        <v>1947</v>
      </c>
      <c r="I190" s="203" t="s">
        <v>1948</v>
      </c>
      <c r="J190" s="203"/>
      <c r="K190" s="247"/>
    </row>
    <row r="191" spans="2:11" ht="15" customHeight="1">
      <c r="B191" s="226"/>
      <c r="C191" s="260" t="s">
        <v>1949</v>
      </c>
      <c r="D191" s="203"/>
      <c r="E191" s="203"/>
      <c r="F191" s="224" t="s">
        <v>442</v>
      </c>
      <c r="G191" s="203"/>
      <c r="H191" s="203" t="s">
        <v>1950</v>
      </c>
      <c r="I191" s="203" t="s">
        <v>1892</v>
      </c>
      <c r="J191" s="203"/>
      <c r="K191" s="247"/>
    </row>
    <row r="192" spans="2:11" ht="15" customHeight="1">
      <c r="B192" s="226"/>
      <c r="C192" s="260" t="s">
        <v>1951</v>
      </c>
      <c r="D192" s="203"/>
      <c r="E192" s="203"/>
      <c r="F192" s="224" t="s">
        <v>442</v>
      </c>
      <c r="G192" s="203"/>
      <c r="H192" s="203" t="s">
        <v>1952</v>
      </c>
      <c r="I192" s="203" t="s">
        <v>1892</v>
      </c>
      <c r="J192" s="203"/>
      <c r="K192" s="247"/>
    </row>
    <row r="193" spans="2:11" ht="15" customHeight="1">
      <c r="B193" s="226"/>
      <c r="C193" s="260" t="s">
        <v>1953</v>
      </c>
      <c r="D193" s="203"/>
      <c r="E193" s="203"/>
      <c r="F193" s="224" t="s">
        <v>1863</v>
      </c>
      <c r="G193" s="203"/>
      <c r="H193" s="203" t="s">
        <v>1954</v>
      </c>
      <c r="I193" s="203" t="s">
        <v>1892</v>
      </c>
      <c r="J193" s="203"/>
      <c r="K193" s="247"/>
    </row>
    <row r="194" spans="2:11" ht="15" customHeight="1">
      <c r="B194" s="253"/>
      <c r="C194" s="262"/>
      <c r="D194" s="233"/>
      <c r="E194" s="233"/>
      <c r="F194" s="233"/>
      <c r="G194" s="233"/>
      <c r="H194" s="233"/>
      <c r="I194" s="233"/>
      <c r="J194" s="233"/>
      <c r="K194" s="254"/>
    </row>
    <row r="195" spans="2:11" ht="18.75" customHeight="1">
      <c r="B195" s="235"/>
      <c r="C195" s="245"/>
      <c r="D195" s="245"/>
      <c r="E195" s="245"/>
      <c r="F195" s="255"/>
      <c r="G195" s="245"/>
      <c r="H195" s="245"/>
      <c r="I195" s="245"/>
      <c r="J195" s="245"/>
      <c r="K195" s="235"/>
    </row>
    <row r="196" spans="2:11" ht="18.75" customHeight="1">
      <c r="B196" s="235"/>
      <c r="C196" s="245"/>
      <c r="D196" s="245"/>
      <c r="E196" s="245"/>
      <c r="F196" s="255"/>
      <c r="G196" s="245"/>
      <c r="H196" s="245"/>
      <c r="I196" s="245"/>
      <c r="J196" s="245"/>
      <c r="K196" s="235"/>
    </row>
    <row r="197" spans="2:11" ht="18.75" customHeight="1">
      <c r="B197" s="210"/>
      <c r="C197" s="210"/>
      <c r="D197" s="210"/>
      <c r="E197" s="210"/>
      <c r="F197" s="210"/>
      <c r="G197" s="210"/>
      <c r="H197" s="210"/>
      <c r="I197" s="210"/>
      <c r="J197" s="210"/>
      <c r="K197" s="210"/>
    </row>
    <row r="198" spans="2:11" ht="13.5">
      <c r="B198" s="192"/>
      <c r="C198" s="193"/>
      <c r="D198" s="193"/>
      <c r="E198" s="193"/>
      <c r="F198" s="193"/>
      <c r="G198" s="193"/>
      <c r="H198" s="193"/>
      <c r="I198" s="193"/>
      <c r="J198" s="193"/>
      <c r="K198" s="194"/>
    </row>
    <row r="199" spans="2:11" ht="21">
      <c r="B199" s="195"/>
      <c r="C199" s="318" t="s">
        <v>1955</v>
      </c>
      <c r="D199" s="318"/>
      <c r="E199" s="318"/>
      <c r="F199" s="318"/>
      <c r="G199" s="318"/>
      <c r="H199" s="318"/>
      <c r="I199" s="318"/>
      <c r="J199" s="318"/>
      <c r="K199" s="196"/>
    </row>
    <row r="200" spans="2:11" ht="25.5" customHeight="1">
      <c r="B200" s="195"/>
      <c r="C200" s="263" t="s">
        <v>1956</v>
      </c>
      <c r="D200" s="263"/>
      <c r="E200" s="263"/>
      <c r="F200" s="263" t="s">
        <v>1957</v>
      </c>
      <c r="G200" s="264"/>
      <c r="H200" s="324" t="s">
        <v>1958</v>
      </c>
      <c r="I200" s="324"/>
      <c r="J200" s="324"/>
      <c r="K200" s="196"/>
    </row>
    <row r="201" spans="2:11" ht="5.25" customHeight="1">
      <c r="B201" s="226"/>
      <c r="C201" s="221"/>
      <c r="D201" s="221"/>
      <c r="E201" s="221"/>
      <c r="F201" s="221"/>
      <c r="G201" s="245"/>
      <c r="H201" s="221"/>
      <c r="I201" s="221"/>
      <c r="J201" s="221"/>
      <c r="K201" s="247"/>
    </row>
    <row r="202" spans="2:11" ht="15" customHeight="1">
      <c r="B202" s="226"/>
      <c r="C202" s="203" t="s">
        <v>1948</v>
      </c>
      <c r="D202" s="203"/>
      <c r="E202" s="203"/>
      <c r="F202" s="224" t="s">
        <v>40</v>
      </c>
      <c r="G202" s="203"/>
      <c r="H202" s="323" t="s">
        <v>1959</v>
      </c>
      <c r="I202" s="323"/>
      <c r="J202" s="323"/>
      <c r="K202" s="247"/>
    </row>
    <row r="203" spans="2:11" ht="15" customHeight="1">
      <c r="B203" s="226"/>
      <c r="C203" s="203"/>
      <c r="D203" s="203"/>
      <c r="E203" s="203"/>
      <c r="F203" s="224" t="s">
        <v>41</v>
      </c>
      <c r="G203" s="203"/>
      <c r="H203" s="323" t="s">
        <v>1960</v>
      </c>
      <c r="I203" s="323"/>
      <c r="J203" s="323"/>
      <c r="K203" s="247"/>
    </row>
    <row r="204" spans="2:11" ht="15" customHeight="1">
      <c r="B204" s="226"/>
      <c r="C204" s="203"/>
      <c r="D204" s="203"/>
      <c r="E204" s="203"/>
      <c r="F204" s="224" t="s">
        <v>44</v>
      </c>
      <c r="G204" s="203"/>
      <c r="H204" s="323" t="s">
        <v>1961</v>
      </c>
      <c r="I204" s="323"/>
      <c r="J204" s="323"/>
      <c r="K204" s="247"/>
    </row>
    <row r="205" spans="2:11" ht="15" customHeight="1">
      <c r="B205" s="226"/>
      <c r="C205" s="203"/>
      <c r="D205" s="203"/>
      <c r="E205" s="203"/>
      <c r="F205" s="224" t="s">
        <v>42</v>
      </c>
      <c r="G205" s="203"/>
      <c r="H205" s="323" t="s">
        <v>1962</v>
      </c>
      <c r="I205" s="323"/>
      <c r="J205" s="323"/>
      <c r="K205" s="247"/>
    </row>
    <row r="206" spans="2:11" ht="15" customHeight="1">
      <c r="B206" s="226"/>
      <c r="C206" s="203"/>
      <c r="D206" s="203"/>
      <c r="E206" s="203"/>
      <c r="F206" s="224" t="s">
        <v>43</v>
      </c>
      <c r="G206" s="203"/>
      <c r="H206" s="323" t="s">
        <v>1963</v>
      </c>
      <c r="I206" s="323"/>
      <c r="J206" s="323"/>
      <c r="K206" s="247"/>
    </row>
    <row r="207" spans="2:11" ht="15" customHeight="1">
      <c r="B207" s="226"/>
      <c r="C207" s="203"/>
      <c r="D207" s="203"/>
      <c r="E207" s="203"/>
      <c r="F207" s="224"/>
      <c r="G207" s="203"/>
      <c r="H207" s="203"/>
      <c r="I207" s="203"/>
      <c r="J207" s="203"/>
      <c r="K207" s="247"/>
    </row>
    <row r="208" spans="2:11" ht="15" customHeight="1">
      <c r="B208" s="226"/>
      <c r="C208" s="203" t="s">
        <v>1904</v>
      </c>
      <c r="D208" s="203"/>
      <c r="E208" s="203"/>
      <c r="F208" s="224" t="s">
        <v>75</v>
      </c>
      <c r="G208" s="203"/>
      <c r="H208" s="323" t="s">
        <v>1964</v>
      </c>
      <c r="I208" s="323"/>
      <c r="J208" s="323"/>
      <c r="K208" s="247"/>
    </row>
    <row r="209" spans="2:11" ht="15" customHeight="1">
      <c r="B209" s="226"/>
      <c r="C209" s="203"/>
      <c r="D209" s="203"/>
      <c r="E209" s="203"/>
      <c r="F209" s="224" t="s">
        <v>1802</v>
      </c>
      <c r="G209" s="203"/>
      <c r="H209" s="323" t="s">
        <v>1803</v>
      </c>
      <c r="I209" s="323"/>
      <c r="J209" s="323"/>
      <c r="K209" s="247"/>
    </row>
    <row r="210" spans="2:11" ht="15" customHeight="1">
      <c r="B210" s="226"/>
      <c r="C210" s="203"/>
      <c r="D210" s="203"/>
      <c r="E210" s="203"/>
      <c r="F210" s="224" t="s">
        <v>1800</v>
      </c>
      <c r="G210" s="203"/>
      <c r="H210" s="323" t="s">
        <v>1965</v>
      </c>
      <c r="I210" s="323"/>
      <c r="J210" s="323"/>
      <c r="K210" s="247"/>
    </row>
    <row r="211" spans="2:11" ht="15" customHeight="1">
      <c r="B211" s="265"/>
      <c r="C211" s="203"/>
      <c r="D211" s="203"/>
      <c r="E211" s="203"/>
      <c r="F211" s="224" t="s">
        <v>1804</v>
      </c>
      <c r="G211" s="260"/>
      <c r="H211" s="322" t="s">
        <v>1805</v>
      </c>
      <c r="I211" s="322"/>
      <c r="J211" s="322"/>
      <c r="K211" s="266"/>
    </row>
    <row r="212" spans="2:11" ht="15" customHeight="1">
      <c r="B212" s="265"/>
      <c r="C212" s="203"/>
      <c r="D212" s="203"/>
      <c r="E212" s="203"/>
      <c r="F212" s="224" t="s">
        <v>1806</v>
      </c>
      <c r="G212" s="260"/>
      <c r="H212" s="322" t="s">
        <v>1966</v>
      </c>
      <c r="I212" s="322"/>
      <c r="J212" s="322"/>
      <c r="K212" s="266"/>
    </row>
    <row r="213" spans="2:11" ht="15" customHeight="1">
      <c r="B213" s="265"/>
      <c r="C213" s="203"/>
      <c r="D213" s="203"/>
      <c r="E213" s="203"/>
      <c r="F213" s="224"/>
      <c r="G213" s="260"/>
      <c r="H213" s="251"/>
      <c r="I213" s="251"/>
      <c r="J213" s="251"/>
      <c r="K213" s="266"/>
    </row>
    <row r="214" spans="2:11" ht="15" customHeight="1">
      <c r="B214" s="265"/>
      <c r="C214" s="203" t="s">
        <v>1928</v>
      </c>
      <c r="D214" s="203"/>
      <c r="E214" s="203"/>
      <c r="F214" s="224">
        <v>1</v>
      </c>
      <c r="G214" s="260"/>
      <c r="H214" s="322" t="s">
        <v>1967</v>
      </c>
      <c r="I214" s="322"/>
      <c r="J214" s="322"/>
      <c r="K214" s="266"/>
    </row>
    <row r="215" spans="2:11" ht="15" customHeight="1">
      <c r="B215" s="265"/>
      <c r="C215" s="203"/>
      <c r="D215" s="203"/>
      <c r="E215" s="203"/>
      <c r="F215" s="224">
        <v>2</v>
      </c>
      <c r="G215" s="260"/>
      <c r="H215" s="322" t="s">
        <v>1968</v>
      </c>
      <c r="I215" s="322"/>
      <c r="J215" s="322"/>
      <c r="K215" s="266"/>
    </row>
    <row r="216" spans="2:11" ht="15" customHeight="1">
      <c r="B216" s="265"/>
      <c r="C216" s="203"/>
      <c r="D216" s="203"/>
      <c r="E216" s="203"/>
      <c r="F216" s="224">
        <v>3</v>
      </c>
      <c r="G216" s="260"/>
      <c r="H216" s="322" t="s">
        <v>1969</v>
      </c>
      <c r="I216" s="322"/>
      <c r="J216" s="322"/>
      <c r="K216" s="266"/>
    </row>
    <row r="217" spans="2:11" ht="15" customHeight="1">
      <c r="B217" s="265"/>
      <c r="C217" s="203"/>
      <c r="D217" s="203"/>
      <c r="E217" s="203"/>
      <c r="F217" s="224">
        <v>4</v>
      </c>
      <c r="G217" s="260"/>
      <c r="H217" s="322" t="s">
        <v>1970</v>
      </c>
      <c r="I217" s="322"/>
      <c r="J217" s="322"/>
      <c r="K217" s="266"/>
    </row>
    <row r="218" spans="2:11" ht="12.75" customHeight="1">
      <c r="B218" s="267"/>
      <c r="C218" s="268"/>
      <c r="D218" s="268"/>
      <c r="E218" s="268"/>
      <c r="F218" s="268"/>
      <c r="G218" s="268"/>
      <c r="H218" s="268"/>
      <c r="I218" s="268"/>
      <c r="J218" s="268"/>
      <c r="K218" s="26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86</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135</v>
      </c>
      <c r="F11" s="315"/>
      <c r="G11" s="315"/>
      <c r="H11" s="315"/>
      <c r="L11" s="32"/>
    </row>
    <row r="12" spans="2:12" s="1" customFormat="1" ht="12" customHeight="1">
      <c r="B12" s="32"/>
      <c r="D12" s="27" t="s">
        <v>136</v>
      </c>
      <c r="L12" s="32"/>
    </row>
    <row r="13" spans="2:12" s="1" customFormat="1" ht="16.5" customHeight="1">
      <c r="B13" s="32"/>
      <c r="E13" s="309" t="s">
        <v>204</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ROUND(J96,2)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ROUND((SUM(BE96:BE180)),2)</f>
        <v>0</v>
      </c>
      <c r="I37" s="93">
        <v>0.21</v>
      </c>
      <c r="J37" s="82">
        <f>ROUND(((SUM(BE96:BE180))*I37),2)</f>
        <v>0</v>
      </c>
      <c r="L37" s="32"/>
    </row>
    <row r="38" spans="2:12" s="1" customFormat="1" ht="14.45" customHeight="1">
      <c r="B38" s="32"/>
      <c r="E38" s="27" t="s">
        <v>41</v>
      </c>
      <c r="F38" s="82">
        <f>ROUND((SUM(BF96:BF180)),2)</f>
        <v>0</v>
      </c>
      <c r="I38" s="93">
        <v>0.15</v>
      </c>
      <c r="J38" s="82">
        <f>ROUND(((SUM(BF96:BF180))*I38),2)</f>
        <v>0</v>
      </c>
      <c r="L38" s="32"/>
    </row>
    <row r="39" spans="2:12" s="1" customFormat="1" ht="14.45" customHeight="1" hidden="1">
      <c r="B39" s="32"/>
      <c r="E39" s="27" t="s">
        <v>42</v>
      </c>
      <c r="F39" s="82">
        <f>ROUND((SUM(BG96:BG180)),2)</f>
        <v>0</v>
      </c>
      <c r="I39" s="93">
        <v>0.21</v>
      </c>
      <c r="J39" s="82">
        <f>0</f>
        <v>0</v>
      </c>
      <c r="L39" s="32"/>
    </row>
    <row r="40" spans="2:12" s="1" customFormat="1" ht="14.45" customHeight="1" hidden="1">
      <c r="B40" s="32"/>
      <c r="E40" s="27" t="s">
        <v>43</v>
      </c>
      <c r="F40" s="82">
        <f>ROUND((SUM(BH96:BH180)),2)</f>
        <v>0</v>
      </c>
      <c r="I40" s="93">
        <v>0.15</v>
      </c>
      <c r="J40" s="82">
        <f>0</f>
        <v>0</v>
      </c>
      <c r="L40" s="32"/>
    </row>
    <row r="41" spans="2:12" s="1" customFormat="1" ht="14.45" customHeight="1" hidden="1">
      <c r="B41" s="32"/>
      <c r="E41" s="27" t="s">
        <v>44</v>
      </c>
      <c r="F41" s="82">
        <f>ROUND((SUM(BI96:BI180)),2)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135</v>
      </c>
      <c r="F56" s="315"/>
      <c r="G56" s="315"/>
      <c r="H56" s="315"/>
      <c r="L56" s="32"/>
    </row>
    <row r="57" spans="2:12" s="1" customFormat="1" ht="12" customHeight="1">
      <c r="B57" s="32"/>
      <c r="C57" s="27" t="s">
        <v>136</v>
      </c>
      <c r="L57" s="32"/>
    </row>
    <row r="58" spans="2:12" s="1" customFormat="1" ht="16.5" customHeight="1">
      <c r="B58" s="32"/>
      <c r="E58" s="309" t="str">
        <f>E13</f>
        <v>2 - Malby</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J96</f>
        <v>0</v>
      </c>
      <c r="L67" s="32"/>
      <c r="AU67" s="17" t="s">
        <v>141</v>
      </c>
    </row>
    <row r="68" spans="2:12" s="8" customFormat="1" ht="24.95" customHeight="1">
      <c r="B68" s="103"/>
      <c r="D68" s="104" t="s">
        <v>142</v>
      </c>
      <c r="E68" s="105"/>
      <c r="F68" s="105"/>
      <c r="G68" s="105"/>
      <c r="H68" s="105"/>
      <c r="I68" s="105"/>
      <c r="J68" s="106">
        <f>J97</f>
        <v>0</v>
      </c>
      <c r="L68" s="103"/>
    </row>
    <row r="69" spans="2:12" s="9" customFormat="1" ht="19.9" customHeight="1">
      <c r="B69" s="107"/>
      <c r="D69" s="108" t="s">
        <v>205</v>
      </c>
      <c r="E69" s="109"/>
      <c r="F69" s="109"/>
      <c r="G69" s="109"/>
      <c r="H69" s="109"/>
      <c r="I69" s="109"/>
      <c r="J69" s="110">
        <f>J98</f>
        <v>0</v>
      </c>
      <c r="L69" s="107"/>
    </row>
    <row r="70" spans="2:12" s="9" customFormat="1" ht="19.9" customHeight="1">
      <c r="B70" s="107"/>
      <c r="D70" s="108" t="s">
        <v>206</v>
      </c>
      <c r="E70" s="109"/>
      <c r="F70" s="109"/>
      <c r="G70" s="109"/>
      <c r="H70" s="109"/>
      <c r="I70" s="109"/>
      <c r="J70" s="110">
        <f>J125</f>
        <v>0</v>
      </c>
      <c r="L70" s="107"/>
    </row>
    <row r="71" spans="2:12" s="8" customFormat="1" ht="24.95" customHeight="1">
      <c r="B71" s="103"/>
      <c r="D71" s="104" t="s">
        <v>144</v>
      </c>
      <c r="E71" s="105"/>
      <c r="F71" s="105"/>
      <c r="G71" s="105"/>
      <c r="H71" s="105"/>
      <c r="I71" s="105"/>
      <c r="J71" s="106">
        <f>J135</f>
        <v>0</v>
      </c>
      <c r="L71" s="103"/>
    </row>
    <row r="72" spans="2:12" s="9" customFormat="1" ht="19.9" customHeight="1">
      <c r="B72" s="107"/>
      <c r="D72" s="108" t="s">
        <v>207</v>
      </c>
      <c r="E72" s="109"/>
      <c r="F72" s="109"/>
      <c r="G72" s="109"/>
      <c r="H72" s="109"/>
      <c r="I72" s="109"/>
      <c r="J72" s="110">
        <f>J136</f>
        <v>0</v>
      </c>
      <c r="L72" s="107"/>
    </row>
    <row r="73" spans="2:12" s="1" customFormat="1" ht="21.75" customHeight="1">
      <c r="B73" s="32"/>
      <c r="L73" s="32"/>
    </row>
    <row r="74" spans="2:12" s="1" customFormat="1" ht="6.95" customHeight="1">
      <c r="B74" s="41"/>
      <c r="C74" s="42"/>
      <c r="D74" s="42"/>
      <c r="E74" s="42"/>
      <c r="F74" s="42"/>
      <c r="G74" s="42"/>
      <c r="H74" s="42"/>
      <c r="I74" s="42"/>
      <c r="J74" s="42"/>
      <c r="K74" s="42"/>
      <c r="L74" s="32"/>
    </row>
    <row r="78" spans="2:12" s="1" customFormat="1" ht="6.95" customHeight="1">
      <c r="B78" s="43"/>
      <c r="C78" s="44"/>
      <c r="D78" s="44"/>
      <c r="E78" s="44"/>
      <c r="F78" s="44"/>
      <c r="G78" s="44"/>
      <c r="H78" s="44"/>
      <c r="I78" s="44"/>
      <c r="J78" s="44"/>
      <c r="K78" s="44"/>
      <c r="L78" s="32"/>
    </row>
    <row r="79" spans="2:12" s="1" customFormat="1" ht="24.95" customHeight="1">
      <c r="B79" s="32"/>
      <c r="C79" s="21" t="s">
        <v>146</v>
      </c>
      <c r="L79" s="32"/>
    </row>
    <row r="80" spans="2:12" s="1" customFormat="1" ht="6.95" customHeight="1">
      <c r="B80" s="32"/>
      <c r="L80" s="32"/>
    </row>
    <row r="81" spans="2:12" s="1" customFormat="1" ht="12" customHeight="1">
      <c r="B81" s="32"/>
      <c r="C81" s="27" t="s">
        <v>17</v>
      </c>
      <c r="L81" s="32"/>
    </row>
    <row r="82" spans="2:12" s="1" customFormat="1" ht="16.5" customHeight="1">
      <c r="B82" s="32"/>
      <c r="E82" s="313" t="str">
        <f>E7</f>
        <v>Pozemní (stavební) objekt Koleje Jarov</v>
      </c>
      <c r="F82" s="314"/>
      <c r="G82" s="314"/>
      <c r="H82" s="314"/>
      <c r="L82" s="32"/>
    </row>
    <row r="83" spans="2:12" ht="12" customHeight="1">
      <c r="B83" s="20"/>
      <c r="C83" s="27" t="s">
        <v>132</v>
      </c>
      <c r="L83" s="20"/>
    </row>
    <row r="84" spans="2:12" ht="16.5" customHeight="1">
      <c r="B84" s="20"/>
      <c r="E84" s="313" t="s">
        <v>133</v>
      </c>
      <c r="F84" s="282"/>
      <c r="G84" s="282"/>
      <c r="H84" s="282"/>
      <c r="L84" s="20"/>
    </row>
    <row r="85" spans="2:12" ht="12" customHeight="1">
      <c r="B85" s="20"/>
      <c r="C85" s="27" t="s">
        <v>134</v>
      </c>
      <c r="L85" s="20"/>
    </row>
    <row r="86" spans="2:12" s="1" customFormat="1" ht="16.5" customHeight="1">
      <c r="B86" s="32"/>
      <c r="E86" s="300" t="s">
        <v>135</v>
      </c>
      <c r="F86" s="315"/>
      <c r="G86" s="315"/>
      <c r="H86" s="315"/>
      <c r="L86" s="32"/>
    </row>
    <row r="87" spans="2:12" s="1" customFormat="1" ht="12" customHeight="1">
      <c r="B87" s="32"/>
      <c r="C87" s="27" t="s">
        <v>136</v>
      </c>
      <c r="L87" s="32"/>
    </row>
    <row r="88" spans="2:12" s="1" customFormat="1" ht="16.5" customHeight="1">
      <c r="B88" s="32"/>
      <c r="E88" s="309" t="str">
        <f>E13</f>
        <v>2 - Malby</v>
      </c>
      <c r="F88" s="315"/>
      <c r="G88" s="315"/>
      <c r="H88" s="315"/>
      <c r="L88" s="32"/>
    </row>
    <row r="89" spans="2:12" s="1" customFormat="1" ht="6.95" customHeight="1">
      <c r="B89" s="32"/>
      <c r="L89" s="32"/>
    </row>
    <row r="90" spans="2:12" s="1" customFormat="1" ht="12" customHeight="1">
      <c r="B90" s="32"/>
      <c r="C90" s="27" t="s">
        <v>21</v>
      </c>
      <c r="F90" s="25" t="str">
        <f>F16</f>
        <v xml:space="preserve"> </v>
      </c>
      <c r="I90" s="27" t="s">
        <v>23</v>
      </c>
      <c r="J90" s="49" t="str">
        <f>IF(J16="","",J16)</f>
        <v>9. 11. 2022</v>
      </c>
      <c r="L90" s="32"/>
    </row>
    <row r="91" spans="2:12" s="1" customFormat="1" ht="6.95" customHeight="1">
      <c r="B91" s="32"/>
      <c r="L91" s="32"/>
    </row>
    <row r="92" spans="2:12" s="1" customFormat="1" ht="15.2" customHeight="1">
      <c r="B92" s="32"/>
      <c r="C92" s="27" t="s">
        <v>25</v>
      </c>
      <c r="F92" s="25" t="str">
        <f>E19</f>
        <v xml:space="preserve"> </v>
      </c>
      <c r="I92" s="27" t="s">
        <v>30</v>
      </c>
      <c r="J92" s="30" t="str">
        <f>E25</f>
        <v xml:space="preserve"> </v>
      </c>
      <c r="L92" s="32"/>
    </row>
    <row r="93" spans="2:12" s="1" customFormat="1" ht="15.2" customHeight="1">
      <c r="B93" s="32"/>
      <c r="C93" s="27" t="s">
        <v>28</v>
      </c>
      <c r="F93" s="25" t="str">
        <f>IF(E22="","",E22)</f>
        <v>Vyplň údaj</v>
      </c>
      <c r="I93" s="27" t="s">
        <v>32</v>
      </c>
      <c r="J93" s="30" t="str">
        <f>E28</f>
        <v xml:space="preserve"> </v>
      </c>
      <c r="L93" s="32"/>
    </row>
    <row r="94" spans="2:12" s="1" customFormat="1" ht="10.35" customHeight="1">
      <c r="B94" s="32"/>
      <c r="L94" s="32"/>
    </row>
    <row r="95" spans="2:20" s="10" customFormat="1" ht="29.25" customHeight="1">
      <c r="B95" s="111"/>
      <c r="C95" s="112" t="s">
        <v>147</v>
      </c>
      <c r="D95" s="113" t="s">
        <v>54</v>
      </c>
      <c r="E95" s="113" t="s">
        <v>50</v>
      </c>
      <c r="F95" s="113" t="s">
        <v>51</v>
      </c>
      <c r="G95" s="113" t="s">
        <v>148</v>
      </c>
      <c r="H95" s="113" t="s">
        <v>149</v>
      </c>
      <c r="I95" s="113" t="s">
        <v>150</v>
      </c>
      <c r="J95" s="113" t="s">
        <v>140</v>
      </c>
      <c r="K95" s="114" t="s">
        <v>151</v>
      </c>
      <c r="L95" s="111"/>
      <c r="M95" s="56" t="s">
        <v>3</v>
      </c>
      <c r="N95" s="57" t="s">
        <v>39</v>
      </c>
      <c r="O95" s="57" t="s">
        <v>152</v>
      </c>
      <c r="P95" s="57" t="s">
        <v>153</v>
      </c>
      <c r="Q95" s="57" t="s">
        <v>154</v>
      </c>
      <c r="R95" s="57" t="s">
        <v>155</v>
      </c>
      <c r="S95" s="57" t="s">
        <v>156</v>
      </c>
      <c r="T95" s="58" t="s">
        <v>157</v>
      </c>
    </row>
    <row r="96" spans="2:63" s="1" customFormat="1" ht="22.9" customHeight="1">
      <c r="B96" s="32"/>
      <c r="C96" s="61" t="s">
        <v>158</v>
      </c>
      <c r="J96" s="115">
        <f>BK96</f>
        <v>0</v>
      </c>
      <c r="L96" s="32"/>
      <c r="M96" s="59"/>
      <c r="N96" s="50"/>
      <c r="O96" s="50"/>
      <c r="P96" s="116">
        <f>P97+P135</f>
        <v>0</v>
      </c>
      <c r="Q96" s="50"/>
      <c r="R96" s="116">
        <f>R97+R135</f>
        <v>2.060111</v>
      </c>
      <c r="S96" s="50"/>
      <c r="T96" s="117">
        <f>T97+T135</f>
        <v>0.38285</v>
      </c>
      <c r="AT96" s="17" t="s">
        <v>68</v>
      </c>
      <c r="AU96" s="17" t="s">
        <v>141</v>
      </c>
      <c r="BK96" s="118">
        <f>BK97+BK135</f>
        <v>0</v>
      </c>
    </row>
    <row r="97" spans="2:63" s="11" customFormat="1" ht="25.9" customHeight="1">
      <c r="B97" s="119"/>
      <c r="D97" s="120" t="s">
        <v>68</v>
      </c>
      <c r="E97" s="121" t="s">
        <v>159</v>
      </c>
      <c r="F97" s="121" t="s">
        <v>160</v>
      </c>
      <c r="I97" s="122"/>
      <c r="J97" s="123">
        <f>BK97</f>
        <v>0</v>
      </c>
      <c r="L97" s="119"/>
      <c r="M97" s="124"/>
      <c r="P97" s="125">
        <f>P98+P125</f>
        <v>0</v>
      </c>
      <c r="R97" s="125">
        <f>R98+R125</f>
        <v>0</v>
      </c>
      <c r="T97" s="126">
        <f>T98+T125</f>
        <v>0</v>
      </c>
      <c r="AR97" s="120" t="s">
        <v>15</v>
      </c>
      <c r="AT97" s="127" t="s">
        <v>68</v>
      </c>
      <c r="AU97" s="127" t="s">
        <v>69</v>
      </c>
      <c r="AY97" s="120" t="s">
        <v>161</v>
      </c>
      <c r="BK97" s="128">
        <f>BK98+BK125</f>
        <v>0</v>
      </c>
    </row>
    <row r="98" spans="2:63" s="11" customFormat="1" ht="22.9" customHeight="1">
      <c r="B98" s="119"/>
      <c r="D98" s="120" t="s">
        <v>68</v>
      </c>
      <c r="E98" s="129" t="s">
        <v>95</v>
      </c>
      <c r="F98" s="129" t="s">
        <v>208</v>
      </c>
      <c r="I98" s="122"/>
      <c r="J98" s="130">
        <f>BK98</f>
        <v>0</v>
      </c>
      <c r="L98" s="119"/>
      <c r="M98" s="124"/>
      <c r="P98" s="125">
        <f>SUM(P99:P124)</f>
        <v>0</v>
      </c>
      <c r="R98" s="125">
        <f>SUM(R99:R124)</f>
        <v>0</v>
      </c>
      <c r="T98" s="126">
        <f>SUM(T99:T124)</f>
        <v>0</v>
      </c>
      <c r="AR98" s="120" t="s">
        <v>15</v>
      </c>
      <c r="AT98" s="127" t="s">
        <v>68</v>
      </c>
      <c r="AU98" s="127" t="s">
        <v>15</v>
      </c>
      <c r="AY98" s="120" t="s">
        <v>161</v>
      </c>
      <c r="BK98" s="128">
        <f>SUM(BK99:BK124)</f>
        <v>0</v>
      </c>
    </row>
    <row r="99" spans="2:65" s="1" customFormat="1" ht="33" customHeight="1">
      <c r="B99" s="131"/>
      <c r="C99" s="132" t="s">
        <v>15</v>
      </c>
      <c r="D99" s="132" t="s">
        <v>164</v>
      </c>
      <c r="E99" s="133" t="s">
        <v>209</v>
      </c>
      <c r="F99" s="134" t="s">
        <v>210</v>
      </c>
      <c r="G99" s="135" t="s">
        <v>167</v>
      </c>
      <c r="H99" s="136">
        <v>448.9</v>
      </c>
      <c r="I99" s="137"/>
      <c r="J99" s="138">
        <f>ROUND(I99*H99,2)</f>
        <v>0</v>
      </c>
      <c r="K99" s="134" t="s">
        <v>168</v>
      </c>
      <c r="L99" s="32"/>
      <c r="M99" s="139" t="s">
        <v>3</v>
      </c>
      <c r="N99" s="140" t="s">
        <v>40</v>
      </c>
      <c r="P99" s="141">
        <f>O99*H99</f>
        <v>0</v>
      </c>
      <c r="Q99" s="141">
        <v>0</v>
      </c>
      <c r="R99" s="141">
        <f>Q99*H99</f>
        <v>0</v>
      </c>
      <c r="S99" s="141">
        <v>0</v>
      </c>
      <c r="T99" s="142">
        <f>S99*H99</f>
        <v>0</v>
      </c>
      <c r="AR99" s="143" t="s">
        <v>89</v>
      </c>
      <c r="AT99" s="143" t="s">
        <v>164</v>
      </c>
      <c r="AU99" s="143" t="s">
        <v>77</v>
      </c>
      <c r="AY99" s="17" t="s">
        <v>161</v>
      </c>
      <c r="BE99" s="144">
        <f>IF(N99="základní",J99,0)</f>
        <v>0</v>
      </c>
      <c r="BF99" s="144">
        <f>IF(N99="snížená",J99,0)</f>
        <v>0</v>
      </c>
      <c r="BG99" s="144">
        <f>IF(N99="zákl. přenesená",J99,0)</f>
        <v>0</v>
      </c>
      <c r="BH99" s="144">
        <f>IF(N99="sníž. přenesená",J99,0)</f>
        <v>0</v>
      </c>
      <c r="BI99" s="144">
        <f>IF(N99="nulová",J99,0)</f>
        <v>0</v>
      </c>
      <c r="BJ99" s="17" t="s">
        <v>15</v>
      </c>
      <c r="BK99" s="144">
        <f>ROUND(I99*H99,2)</f>
        <v>0</v>
      </c>
      <c r="BL99" s="17" t="s">
        <v>89</v>
      </c>
      <c r="BM99" s="143" t="s">
        <v>211</v>
      </c>
    </row>
    <row r="100" spans="2:47" s="1" customFormat="1" ht="12">
      <c r="B100" s="32"/>
      <c r="D100" s="145" t="s">
        <v>170</v>
      </c>
      <c r="F100" s="146" t="s">
        <v>212</v>
      </c>
      <c r="I100" s="147"/>
      <c r="L100" s="32"/>
      <c r="M100" s="148"/>
      <c r="T100" s="53"/>
      <c r="AT100" s="17" t="s">
        <v>170</v>
      </c>
      <c r="AU100" s="17" t="s">
        <v>77</v>
      </c>
    </row>
    <row r="101" spans="2:51" s="12" customFormat="1" ht="12">
      <c r="B101" s="149"/>
      <c r="D101" s="150" t="s">
        <v>181</v>
      </c>
      <c r="E101" s="151" t="s">
        <v>3</v>
      </c>
      <c r="F101" s="152" t="s">
        <v>182</v>
      </c>
      <c r="H101" s="151" t="s">
        <v>3</v>
      </c>
      <c r="I101" s="153"/>
      <c r="L101" s="149"/>
      <c r="M101" s="154"/>
      <c r="T101" s="155"/>
      <c r="AT101" s="151" t="s">
        <v>181</v>
      </c>
      <c r="AU101" s="151" t="s">
        <v>77</v>
      </c>
      <c r="AV101" s="12" t="s">
        <v>15</v>
      </c>
      <c r="AW101" s="12" t="s">
        <v>31</v>
      </c>
      <c r="AX101" s="12" t="s">
        <v>69</v>
      </c>
      <c r="AY101" s="151" t="s">
        <v>161</v>
      </c>
    </row>
    <row r="102" spans="2:51" s="13" customFormat="1" ht="12">
      <c r="B102" s="156"/>
      <c r="D102" s="150" t="s">
        <v>181</v>
      </c>
      <c r="E102" s="157" t="s">
        <v>3</v>
      </c>
      <c r="F102" s="158" t="s">
        <v>213</v>
      </c>
      <c r="H102" s="159">
        <v>98.5</v>
      </c>
      <c r="I102" s="160"/>
      <c r="L102" s="156"/>
      <c r="M102" s="161"/>
      <c r="T102" s="162"/>
      <c r="AT102" s="157" t="s">
        <v>181</v>
      </c>
      <c r="AU102" s="157" t="s">
        <v>77</v>
      </c>
      <c r="AV102" s="13" t="s">
        <v>77</v>
      </c>
      <c r="AW102" s="13" t="s">
        <v>31</v>
      </c>
      <c r="AX102" s="13" t="s">
        <v>69</v>
      </c>
      <c r="AY102" s="157" t="s">
        <v>161</v>
      </c>
    </row>
    <row r="103" spans="2:51" s="12" customFormat="1" ht="12">
      <c r="B103" s="149"/>
      <c r="D103" s="150" t="s">
        <v>181</v>
      </c>
      <c r="E103" s="151" t="s">
        <v>3</v>
      </c>
      <c r="F103" s="152" t="s">
        <v>184</v>
      </c>
      <c r="H103" s="151" t="s">
        <v>3</v>
      </c>
      <c r="I103" s="153"/>
      <c r="L103" s="149"/>
      <c r="M103" s="154"/>
      <c r="T103" s="155"/>
      <c r="AT103" s="151" t="s">
        <v>181</v>
      </c>
      <c r="AU103" s="151" t="s">
        <v>77</v>
      </c>
      <c r="AV103" s="12" t="s">
        <v>15</v>
      </c>
      <c r="AW103" s="12" t="s">
        <v>31</v>
      </c>
      <c r="AX103" s="12" t="s">
        <v>69</v>
      </c>
      <c r="AY103" s="151" t="s">
        <v>161</v>
      </c>
    </row>
    <row r="104" spans="2:51" s="13" customFormat="1" ht="12">
      <c r="B104" s="156"/>
      <c r="D104" s="150" t="s">
        <v>181</v>
      </c>
      <c r="E104" s="157" t="s">
        <v>3</v>
      </c>
      <c r="F104" s="158" t="s">
        <v>214</v>
      </c>
      <c r="H104" s="159">
        <v>116.8</v>
      </c>
      <c r="I104" s="160"/>
      <c r="L104" s="156"/>
      <c r="M104" s="161"/>
      <c r="T104" s="162"/>
      <c r="AT104" s="157" t="s">
        <v>181</v>
      </c>
      <c r="AU104" s="157" t="s">
        <v>77</v>
      </c>
      <c r="AV104" s="13" t="s">
        <v>77</v>
      </c>
      <c r="AW104" s="13" t="s">
        <v>31</v>
      </c>
      <c r="AX104" s="13" t="s">
        <v>69</v>
      </c>
      <c r="AY104" s="157" t="s">
        <v>161</v>
      </c>
    </row>
    <row r="105" spans="2:51" s="12" customFormat="1" ht="12">
      <c r="B105" s="149"/>
      <c r="D105" s="150" t="s">
        <v>181</v>
      </c>
      <c r="E105" s="151" t="s">
        <v>3</v>
      </c>
      <c r="F105" s="152" t="s">
        <v>186</v>
      </c>
      <c r="H105" s="151" t="s">
        <v>3</v>
      </c>
      <c r="I105" s="153"/>
      <c r="L105" s="149"/>
      <c r="M105" s="154"/>
      <c r="T105" s="155"/>
      <c r="AT105" s="151" t="s">
        <v>181</v>
      </c>
      <c r="AU105" s="151" t="s">
        <v>77</v>
      </c>
      <c r="AV105" s="12" t="s">
        <v>15</v>
      </c>
      <c r="AW105" s="12" t="s">
        <v>31</v>
      </c>
      <c r="AX105" s="12" t="s">
        <v>69</v>
      </c>
      <c r="AY105" s="151" t="s">
        <v>161</v>
      </c>
    </row>
    <row r="106" spans="2:51" s="13" customFormat="1" ht="12">
      <c r="B106" s="156"/>
      <c r="D106" s="150" t="s">
        <v>181</v>
      </c>
      <c r="E106" s="157" t="s">
        <v>3</v>
      </c>
      <c r="F106" s="158" t="s">
        <v>214</v>
      </c>
      <c r="H106" s="159">
        <v>116.8</v>
      </c>
      <c r="I106" s="160"/>
      <c r="L106" s="156"/>
      <c r="M106" s="161"/>
      <c r="T106" s="162"/>
      <c r="AT106" s="157" t="s">
        <v>181</v>
      </c>
      <c r="AU106" s="157" t="s">
        <v>77</v>
      </c>
      <c r="AV106" s="13" t="s">
        <v>77</v>
      </c>
      <c r="AW106" s="13" t="s">
        <v>31</v>
      </c>
      <c r="AX106" s="13" t="s">
        <v>69</v>
      </c>
      <c r="AY106" s="157" t="s">
        <v>161</v>
      </c>
    </row>
    <row r="107" spans="2:51" s="12" customFormat="1" ht="12">
      <c r="B107" s="149"/>
      <c r="D107" s="150" t="s">
        <v>181</v>
      </c>
      <c r="E107" s="151" t="s">
        <v>3</v>
      </c>
      <c r="F107" s="152" t="s">
        <v>187</v>
      </c>
      <c r="H107" s="151" t="s">
        <v>3</v>
      </c>
      <c r="I107" s="153"/>
      <c r="L107" s="149"/>
      <c r="M107" s="154"/>
      <c r="T107" s="155"/>
      <c r="AT107" s="151" t="s">
        <v>181</v>
      </c>
      <c r="AU107" s="151" t="s">
        <v>77</v>
      </c>
      <c r="AV107" s="12" t="s">
        <v>15</v>
      </c>
      <c r="AW107" s="12" t="s">
        <v>31</v>
      </c>
      <c r="AX107" s="12" t="s">
        <v>69</v>
      </c>
      <c r="AY107" s="151" t="s">
        <v>161</v>
      </c>
    </row>
    <row r="108" spans="2:51" s="13" customFormat="1" ht="12">
      <c r="B108" s="156"/>
      <c r="D108" s="150" t="s">
        <v>181</v>
      </c>
      <c r="E108" s="157" t="s">
        <v>3</v>
      </c>
      <c r="F108" s="158" t="s">
        <v>214</v>
      </c>
      <c r="H108" s="159">
        <v>116.8</v>
      </c>
      <c r="I108" s="160"/>
      <c r="L108" s="156"/>
      <c r="M108" s="161"/>
      <c r="T108" s="162"/>
      <c r="AT108" s="157" t="s">
        <v>181</v>
      </c>
      <c r="AU108" s="157" t="s">
        <v>77</v>
      </c>
      <c r="AV108" s="13" t="s">
        <v>77</v>
      </c>
      <c r="AW108" s="13" t="s">
        <v>31</v>
      </c>
      <c r="AX108" s="13" t="s">
        <v>69</v>
      </c>
      <c r="AY108" s="157" t="s">
        <v>161</v>
      </c>
    </row>
    <row r="109" spans="2:51" s="14" customFormat="1" ht="12">
      <c r="B109" s="163"/>
      <c r="D109" s="150" t="s">
        <v>181</v>
      </c>
      <c r="E109" s="164" t="s">
        <v>3</v>
      </c>
      <c r="F109" s="165" t="s">
        <v>188</v>
      </c>
      <c r="H109" s="166">
        <v>448.90000000000003</v>
      </c>
      <c r="I109" s="167"/>
      <c r="L109" s="163"/>
      <c r="M109" s="168"/>
      <c r="T109" s="169"/>
      <c r="AT109" s="164" t="s">
        <v>181</v>
      </c>
      <c r="AU109" s="164" t="s">
        <v>77</v>
      </c>
      <c r="AV109" s="14" t="s">
        <v>89</v>
      </c>
      <c r="AW109" s="14" t="s">
        <v>31</v>
      </c>
      <c r="AX109" s="14" t="s">
        <v>15</v>
      </c>
      <c r="AY109" s="164" t="s">
        <v>161</v>
      </c>
    </row>
    <row r="110" spans="2:65" s="1" customFormat="1" ht="37.9" customHeight="1">
      <c r="B110" s="131"/>
      <c r="C110" s="132" t="s">
        <v>83</v>
      </c>
      <c r="D110" s="132" t="s">
        <v>164</v>
      </c>
      <c r="E110" s="133" t="s">
        <v>215</v>
      </c>
      <c r="F110" s="134" t="s">
        <v>216</v>
      </c>
      <c r="G110" s="135" t="s">
        <v>167</v>
      </c>
      <c r="H110" s="136">
        <v>188.8</v>
      </c>
      <c r="I110" s="137"/>
      <c r="J110" s="138">
        <f>ROUND(I110*H110,2)</f>
        <v>0</v>
      </c>
      <c r="K110" s="134" t="s">
        <v>168</v>
      </c>
      <c r="L110" s="32"/>
      <c r="M110" s="139" t="s">
        <v>3</v>
      </c>
      <c r="N110" s="140" t="s">
        <v>40</v>
      </c>
      <c r="P110" s="141">
        <f>O110*H110</f>
        <v>0</v>
      </c>
      <c r="Q110" s="141">
        <v>0</v>
      </c>
      <c r="R110" s="141">
        <f>Q110*H110</f>
        <v>0</v>
      </c>
      <c r="S110" s="141">
        <v>0</v>
      </c>
      <c r="T110" s="142">
        <f>S110*H110</f>
        <v>0</v>
      </c>
      <c r="AR110" s="143" t="s">
        <v>89</v>
      </c>
      <c r="AT110" s="143" t="s">
        <v>164</v>
      </c>
      <c r="AU110" s="143" t="s">
        <v>77</v>
      </c>
      <c r="AY110" s="17" t="s">
        <v>161</v>
      </c>
      <c r="BE110" s="144">
        <f>IF(N110="základní",J110,0)</f>
        <v>0</v>
      </c>
      <c r="BF110" s="144">
        <f>IF(N110="snížená",J110,0)</f>
        <v>0</v>
      </c>
      <c r="BG110" s="144">
        <f>IF(N110="zákl. přenesená",J110,0)</f>
        <v>0</v>
      </c>
      <c r="BH110" s="144">
        <f>IF(N110="sníž. přenesená",J110,0)</f>
        <v>0</v>
      </c>
      <c r="BI110" s="144">
        <f>IF(N110="nulová",J110,0)</f>
        <v>0</v>
      </c>
      <c r="BJ110" s="17" t="s">
        <v>15</v>
      </c>
      <c r="BK110" s="144">
        <f>ROUND(I110*H110,2)</f>
        <v>0</v>
      </c>
      <c r="BL110" s="17" t="s">
        <v>89</v>
      </c>
      <c r="BM110" s="143" t="s">
        <v>217</v>
      </c>
    </row>
    <row r="111" spans="2:47" s="1" customFormat="1" ht="12">
      <c r="B111" s="32"/>
      <c r="D111" s="145" t="s">
        <v>170</v>
      </c>
      <c r="F111" s="146" t="s">
        <v>218</v>
      </c>
      <c r="I111" s="147"/>
      <c r="L111" s="32"/>
      <c r="M111" s="148"/>
      <c r="T111" s="53"/>
      <c r="AT111" s="17" t="s">
        <v>170</v>
      </c>
      <c r="AU111" s="17" t="s">
        <v>77</v>
      </c>
    </row>
    <row r="112" spans="2:51" s="12" customFormat="1" ht="12">
      <c r="B112" s="149"/>
      <c r="D112" s="150" t="s">
        <v>181</v>
      </c>
      <c r="E112" s="151" t="s">
        <v>3</v>
      </c>
      <c r="F112" s="152" t="s">
        <v>182</v>
      </c>
      <c r="H112" s="151" t="s">
        <v>3</v>
      </c>
      <c r="I112" s="153"/>
      <c r="L112" s="149"/>
      <c r="M112" s="154"/>
      <c r="T112" s="155"/>
      <c r="AT112" s="151" t="s">
        <v>181</v>
      </c>
      <c r="AU112" s="151" t="s">
        <v>77</v>
      </c>
      <c r="AV112" s="12" t="s">
        <v>15</v>
      </c>
      <c r="AW112" s="12" t="s">
        <v>31</v>
      </c>
      <c r="AX112" s="12" t="s">
        <v>69</v>
      </c>
      <c r="AY112" s="151" t="s">
        <v>161</v>
      </c>
    </row>
    <row r="113" spans="2:51" s="13" customFormat="1" ht="12">
      <c r="B113" s="156"/>
      <c r="D113" s="150" t="s">
        <v>181</v>
      </c>
      <c r="E113" s="157" t="s">
        <v>3</v>
      </c>
      <c r="F113" s="158" t="s">
        <v>219</v>
      </c>
      <c r="H113" s="159">
        <v>35.2</v>
      </c>
      <c r="I113" s="160"/>
      <c r="L113" s="156"/>
      <c r="M113" s="161"/>
      <c r="T113" s="162"/>
      <c r="AT113" s="157" t="s">
        <v>181</v>
      </c>
      <c r="AU113" s="157" t="s">
        <v>77</v>
      </c>
      <c r="AV113" s="13" t="s">
        <v>77</v>
      </c>
      <c r="AW113" s="13" t="s">
        <v>31</v>
      </c>
      <c r="AX113" s="13" t="s">
        <v>69</v>
      </c>
      <c r="AY113" s="157" t="s">
        <v>161</v>
      </c>
    </row>
    <row r="114" spans="2:51" s="13" customFormat="1" ht="12">
      <c r="B114" s="156"/>
      <c r="D114" s="150" t="s">
        <v>181</v>
      </c>
      <c r="E114" s="157" t="s">
        <v>3</v>
      </c>
      <c r="F114" s="158" t="s">
        <v>220</v>
      </c>
      <c r="H114" s="159">
        <v>6</v>
      </c>
      <c r="I114" s="160"/>
      <c r="L114" s="156"/>
      <c r="M114" s="161"/>
      <c r="T114" s="162"/>
      <c r="AT114" s="157" t="s">
        <v>181</v>
      </c>
      <c r="AU114" s="157" t="s">
        <v>77</v>
      </c>
      <c r="AV114" s="13" t="s">
        <v>77</v>
      </c>
      <c r="AW114" s="13" t="s">
        <v>31</v>
      </c>
      <c r="AX114" s="13" t="s">
        <v>69</v>
      </c>
      <c r="AY114" s="157" t="s">
        <v>161</v>
      </c>
    </row>
    <row r="115" spans="2:51" s="12" customFormat="1" ht="12">
      <c r="B115" s="149"/>
      <c r="D115" s="150" t="s">
        <v>181</v>
      </c>
      <c r="E115" s="151" t="s">
        <v>3</v>
      </c>
      <c r="F115" s="152" t="s">
        <v>184</v>
      </c>
      <c r="H115" s="151" t="s">
        <v>3</v>
      </c>
      <c r="I115" s="153"/>
      <c r="L115" s="149"/>
      <c r="M115" s="154"/>
      <c r="T115" s="155"/>
      <c r="AT115" s="151" t="s">
        <v>181</v>
      </c>
      <c r="AU115" s="151" t="s">
        <v>77</v>
      </c>
      <c r="AV115" s="12" t="s">
        <v>15</v>
      </c>
      <c r="AW115" s="12" t="s">
        <v>31</v>
      </c>
      <c r="AX115" s="12" t="s">
        <v>69</v>
      </c>
      <c r="AY115" s="151" t="s">
        <v>161</v>
      </c>
    </row>
    <row r="116" spans="2:51" s="13" customFormat="1" ht="12">
      <c r="B116" s="156"/>
      <c r="D116" s="150" t="s">
        <v>181</v>
      </c>
      <c r="E116" s="157" t="s">
        <v>3</v>
      </c>
      <c r="F116" s="158" t="s">
        <v>221</v>
      </c>
      <c r="H116" s="159">
        <v>43.2</v>
      </c>
      <c r="I116" s="160"/>
      <c r="L116" s="156"/>
      <c r="M116" s="161"/>
      <c r="T116" s="162"/>
      <c r="AT116" s="157" t="s">
        <v>181</v>
      </c>
      <c r="AU116" s="157" t="s">
        <v>77</v>
      </c>
      <c r="AV116" s="13" t="s">
        <v>77</v>
      </c>
      <c r="AW116" s="13" t="s">
        <v>31</v>
      </c>
      <c r="AX116" s="13" t="s">
        <v>69</v>
      </c>
      <c r="AY116" s="157" t="s">
        <v>161</v>
      </c>
    </row>
    <row r="117" spans="2:51" s="13" customFormat="1" ht="12">
      <c r="B117" s="156"/>
      <c r="D117" s="150" t="s">
        <v>181</v>
      </c>
      <c r="E117" s="157" t="s">
        <v>3</v>
      </c>
      <c r="F117" s="158" t="s">
        <v>220</v>
      </c>
      <c r="H117" s="159">
        <v>6</v>
      </c>
      <c r="I117" s="160"/>
      <c r="L117" s="156"/>
      <c r="M117" s="161"/>
      <c r="T117" s="162"/>
      <c r="AT117" s="157" t="s">
        <v>181</v>
      </c>
      <c r="AU117" s="157" t="s">
        <v>77</v>
      </c>
      <c r="AV117" s="13" t="s">
        <v>77</v>
      </c>
      <c r="AW117" s="13" t="s">
        <v>31</v>
      </c>
      <c r="AX117" s="13" t="s">
        <v>69</v>
      </c>
      <c r="AY117" s="157" t="s">
        <v>161</v>
      </c>
    </row>
    <row r="118" spans="2:51" s="12" customFormat="1" ht="12">
      <c r="B118" s="149"/>
      <c r="D118" s="150" t="s">
        <v>181</v>
      </c>
      <c r="E118" s="151" t="s">
        <v>3</v>
      </c>
      <c r="F118" s="152" t="s">
        <v>186</v>
      </c>
      <c r="H118" s="151" t="s">
        <v>3</v>
      </c>
      <c r="I118" s="153"/>
      <c r="L118" s="149"/>
      <c r="M118" s="154"/>
      <c r="T118" s="155"/>
      <c r="AT118" s="151" t="s">
        <v>181</v>
      </c>
      <c r="AU118" s="151" t="s">
        <v>77</v>
      </c>
      <c r="AV118" s="12" t="s">
        <v>15</v>
      </c>
      <c r="AW118" s="12" t="s">
        <v>31</v>
      </c>
      <c r="AX118" s="12" t="s">
        <v>69</v>
      </c>
      <c r="AY118" s="151" t="s">
        <v>161</v>
      </c>
    </row>
    <row r="119" spans="2:51" s="13" customFormat="1" ht="12">
      <c r="B119" s="156"/>
      <c r="D119" s="150" t="s">
        <v>181</v>
      </c>
      <c r="E119" s="157" t="s">
        <v>3</v>
      </c>
      <c r="F119" s="158" t="s">
        <v>221</v>
      </c>
      <c r="H119" s="159">
        <v>43.2</v>
      </c>
      <c r="I119" s="160"/>
      <c r="L119" s="156"/>
      <c r="M119" s="161"/>
      <c r="T119" s="162"/>
      <c r="AT119" s="157" t="s">
        <v>181</v>
      </c>
      <c r="AU119" s="157" t="s">
        <v>77</v>
      </c>
      <c r="AV119" s="13" t="s">
        <v>77</v>
      </c>
      <c r="AW119" s="13" t="s">
        <v>31</v>
      </c>
      <c r="AX119" s="13" t="s">
        <v>69</v>
      </c>
      <c r="AY119" s="157" t="s">
        <v>161</v>
      </c>
    </row>
    <row r="120" spans="2:51" s="13" customFormat="1" ht="12">
      <c r="B120" s="156"/>
      <c r="D120" s="150" t="s">
        <v>181</v>
      </c>
      <c r="E120" s="157" t="s">
        <v>3</v>
      </c>
      <c r="F120" s="158" t="s">
        <v>220</v>
      </c>
      <c r="H120" s="159">
        <v>6</v>
      </c>
      <c r="I120" s="160"/>
      <c r="L120" s="156"/>
      <c r="M120" s="161"/>
      <c r="T120" s="162"/>
      <c r="AT120" s="157" t="s">
        <v>181</v>
      </c>
      <c r="AU120" s="157" t="s">
        <v>77</v>
      </c>
      <c r="AV120" s="13" t="s">
        <v>77</v>
      </c>
      <c r="AW120" s="13" t="s">
        <v>31</v>
      </c>
      <c r="AX120" s="13" t="s">
        <v>69</v>
      </c>
      <c r="AY120" s="157" t="s">
        <v>161</v>
      </c>
    </row>
    <row r="121" spans="2:51" s="12" customFormat="1" ht="12">
      <c r="B121" s="149"/>
      <c r="D121" s="150" t="s">
        <v>181</v>
      </c>
      <c r="E121" s="151" t="s">
        <v>3</v>
      </c>
      <c r="F121" s="152" t="s">
        <v>187</v>
      </c>
      <c r="H121" s="151" t="s">
        <v>3</v>
      </c>
      <c r="I121" s="153"/>
      <c r="L121" s="149"/>
      <c r="M121" s="154"/>
      <c r="T121" s="155"/>
      <c r="AT121" s="151" t="s">
        <v>181</v>
      </c>
      <c r="AU121" s="151" t="s">
        <v>77</v>
      </c>
      <c r="AV121" s="12" t="s">
        <v>15</v>
      </c>
      <c r="AW121" s="12" t="s">
        <v>31</v>
      </c>
      <c r="AX121" s="12" t="s">
        <v>69</v>
      </c>
      <c r="AY121" s="151" t="s">
        <v>161</v>
      </c>
    </row>
    <row r="122" spans="2:51" s="13" customFormat="1" ht="12">
      <c r="B122" s="156"/>
      <c r="D122" s="150" t="s">
        <v>181</v>
      </c>
      <c r="E122" s="157" t="s">
        <v>3</v>
      </c>
      <c r="F122" s="158" t="s">
        <v>221</v>
      </c>
      <c r="H122" s="159">
        <v>43.2</v>
      </c>
      <c r="I122" s="160"/>
      <c r="L122" s="156"/>
      <c r="M122" s="161"/>
      <c r="T122" s="162"/>
      <c r="AT122" s="157" t="s">
        <v>181</v>
      </c>
      <c r="AU122" s="157" t="s">
        <v>77</v>
      </c>
      <c r="AV122" s="13" t="s">
        <v>77</v>
      </c>
      <c r="AW122" s="13" t="s">
        <v>31</v>
      </c>
      <c r="AX122" s="13" t="s">
        <v>69</v>
      </c>
      <c r="AY122" s="157" t="s">
        <v>161</v>
      </c>
    </row>
    <row r="123" spans="2:51" s="13" customFormat="1" ht="12">
      <c r="B123" s="156"/>
      <c r="D123" s="150" t="s">
        <v>181</v>
      </c>
      <c r="E123" s="157" t="s">
        <v>3</v>
      </c>
      <c r="F123" s="158" t="s">
        <v>220</v>
      </c>
      <c r="H123" s="159">
        <v>6</v>
      </c>
      <c r="I123" s="160"/>
      <c r="L123" s="156"/>
      <c r="M123" s="161"/>
      <c r="T123" s="162"/>
      <c r="AT123" s="157" t="s">
        <v>181</v>
      </c>
      <c r="AU123" s="157" t="s">
        <v>77</v>
      </c>
      <c r="AV123" s="13" t="s">
        <v>77</v>
      </c>
      <c r="AW123" s="13" t="s">
        <v>31</v>
      </c>
      <c r="AX123" s="13" t="s">
        <v>69</v>
      </c>
      <c r="AY123" s="157" t="s">
        <v>161</v>
      </c>
    </row>
    <row r="124" spans="2:51" s="14" customFormat="1" ht="12">
      <c r="B124" s="163"/>
      <c r="D124" s="150" t="s">
        <v>181</v>
      </c>
      <c r="E124" s="164" t="s">
        <v>3</v>
      </c>
      <c r="F124" s="165" t="s">
        <v>188</v>
      </c>
      <c r="H124" s="166">
        <v>188.8</v>
      </c>
      <c r="I124" s="167"/>
      <c r="L124" s="163"/>
      <c r="M124" s="168"/>
      <c r="T124" s="169"/>
      <c r="AT124" s="164" t="s">
        <v>181</v>
      </c>
      <c r="AU124" s="164" t="s">
        <v>77</v>
      </c>
      <c r="AV124" s="14" t="s">
        <v>89</v>
      </c>
      <c r="AW124" s="14" t="s">
        <v>31</v>
      </c>
      <c r="AX124" s="14" t="s">
        <v>15</v>
      </c>
      <c r="AY124" s="164" t="s">
        <v>161</v>
      </c>
    </row>
    <row r="125" spans="2:63" s="11" customFormat="1" ht="22.9" customHeight="1">
      <c r="B125" s="119"/>
      <c r="D125" s="120" t="s">
        <v>68</v>
      </c>
      <c r="E125" s="129" t="s">
        <v>222</v>
      </c>
      <c r="F125" s="129" t="s">
        <v>223</v>
      </c>
      <c r="I125" s="122"/>
      <c r="J125" s="130">
        <f>BK125</f>
        <v>0</v>
      </c>
      <c r="L125" s="119"/>
      <c r="M125" s="124"/>
      <c r="P125" s="125">
        <f>SUM(P126:P134)</f>
        <v>0</v>
      </c>
      <c r="R125" s="125">
        <f>SUM(R126:R134)</f>
        <v>0</v>
      </c>
      <c r="T125" s="126">
        <f>SUM(T126:T134)</f>
        <v>0</v>
      </c>
      <c r="AR125" s="120" t="s">
        <v>15</v>
      </c>
      <c r="AT125" s="127" t="s">
        <v>68</v>
      </c>
      <c r="AU125" s="127" t="s">
        <v>15</v>
      </c>
      <c r="AY125" s="120" t="s">
        <v>161</v>
      </c>
      <c r="BK125" s="128">
        <f>SUM(BK126:BK134)</f>
        <v>0</v>
      </c>
    </row>
    <row r="126" spans="2:65" s="1" customFormat="1" ht="37.9" customHeight="1">
      <c r="B126" s="131"/>
      <c r="C126" s="132" t="s">
        <v>89</v>
      </c>
      <c r="D126" s="132" t="s">
        <v>164</v>
      </c>
      <c r="E126" s="133" t="s">
        <v>224</v>
      </c>
      <c r="F126" s="134" t="s">
        <v>225</v>
      </c>
      <c r="G126" s="135" t="s">
        <v>201</v>
      </c>
      <c r="H126" s="136">
        <v>0.383</v>
      </c>
      <c r="I126" s="137"/>
      <c r="J126" s="138">
        <f>ROUND(I126*H126,2)</f>
        <v>0</v>
      </c>
      <c r="K126" s="134" t="s">
        <v>168</v>
      </c>
      <c r="L126" s="32"/>
      <c r="M126" s="139" t="s">
        <v>3</v>
      </c>
      <c r="N126" s="140" t="s">
        <v>40</v>
      </c>
      <c r="P126" s="141">
        <f>O126*H126</f>
        <v>0</v>
      </c>
      <c r="Q126" s="141">
        <v>0</v>
      </c>
      <c r="R126" s="141">
        <f>Q126*H126</f>
        <v>0</v>
      </c>
      <c r="S126" s="141">
        <v>0</v>
      </c>
      <c r="T126" s="142">
        <f>S126*H126</f>
        <v>0</v>
      </c>
      <c r="AR126" s="143" t="s">
        <v>89</v>
      </c>
      <c r="AT126" s="143" t="s">
        <v>164</v>
      </c>
      <c r="AU126" s="143" t="s">
        <v>77</v>
      </c>
      <c r="AY126" s="17" t="s">
        <v>161</v>
      </c>
      <c r="BE126" s="144">
        <f>IF(N126="základní",J126,0)</f>
        <v>0</v>
      </c>
      <c r="BF126" s="144">
        <f>IF(N126="snížená",J126,0)</f>
        <v>0</v>
      </c>
      <c r="BG126" s="144">
        <f>IF(N126="zákl. přenesená",J126,0)</f>
        <v>0</v>
      </c>
      <c r="BH126" s="144">
        <f>IF(N126="sníž. přenesená",J126,0)</f>
        <v>0</v>
      </c>
      <c r="BI126" s="144">
        <f>IF(N126="nulová",J126,0)</f>
        <v>0</v>
      </c>
      <c r="BJ126" s="17" t="s">
        <v>15</v>
      </c>
      <c r="BK126" s="144">
        <f>ROUND(I126*H126,2)</f>
        <v>0</v>
      </c>
      <c r="BL126" s="17" t="s">
        <v>89</v>
      </c>
      <c r="BM126" s="143" t="s">
        <v>226</v>
      </c>
    </row>
    <row r="127" spans="2:47" s="1" customFormat="1" ht="12">
      <c r="B127" s="32"/>
      <c r="D127" s="145" t="s">
        <v>170</v>
      </c>
      <c r="F127" s="146" t="s">
        <v>227</v>
      </c>
      <c r="I127" s="147"/>
      <c r="L127" s="32"/>
      <c r="M127" s="148"/>
      <c r="T127" s="53"/>
      <c r="AT127" s="17" t="s">
        <v>170</v>
      </c>
      <c r="AU127" s="17" t="s">
        <v>77</v>
      </c>
    </row>
    <row r="128" spans="2:65" s="1" customFormat="1" ht="33" customHeight="1">
      <c r="B128" s="131"/>
      <c r="C128" s="132" t="s">
        <v>92</v>
      </c>
      <c r="D128" s="132" t="s">
        <v>164</v>
      </c>
      <c r="E128" s="133" t="s">
        <v>228</v>
      </c>
      <c r="F128" s="134" t="s">
        <v>229</v>
      </c>
      <c r="G128" s="135" t="s">
        <v>201</v>
      </c>
      <c r="H128" s="136">
        <v>0.383</v>
      </c>
      <c r="I128" s="137"/>
      <c r="J128" s="138">
        <f>ROUND(I128*H128,2)</f>
        <v>0</v>
      </c>
      <c r="K128" s="134" t="s">
        <v>168</v>
      </c>
      <c r="L128" s="32"/>
      <c r="M128" s="139" t="s">
        <v>3</v>
      </c>
      <c r="N128" s="140" t="s">
        <v>40</v>
      </c>
      <c r="P128" s="141">
        <f>O128*H128</f>
        <v>0</v>
      </c>
      <c r="Q128" s="141">
        <v>0</v>
      </c>
      <c r="R128" s="141">
        <f>Q128*H128</f>
        <v>0</v>
      </c>
      <c r="S128" s="141">
        <v>0</v>
      </c>
      <c r="T128" s="142">
        <f>S128*H128</f>
        <v>0</v>
      </c>
      <c r="AR128" s="143" t="s">
        <v>89</v>
      </c>
      <c r="AT128" s="143" t="s">
        <v>164</v>
      </c>
      <c r="AU128" s="143" t="s">
        <v>77</v>
      </c>
      <c r="AY128" s="17" t="s">
        <v>161</v>
      </c>
      <c r="BE128" s="144">
        <f>IF(N128="základní",J128,0)</f>
        <v>0</v>
      </c>
      <c r="BF128" s="144">
        <f>IF(N128="snížená",J128,0)</f>
        <v>0</v>
      </c>
      <c r="BG128" s="144">
        <f>IF(N128="zákl. přenesená",J128,0)</f>
        <v>0</v>
      </c>
      <c r="BH128" s="144">
        <f>IF(N128="sníž. přenesená",J128,0)</f>
        <v>0</v>
      </c>
      <c r="BI128" s="144">
        <f>IF(N128="nulová",J128,0)</f>
        <v>0</v>
      </c>
      <c r="BJ128" s="17" t="s">
        <v>15</v>
      </c>
      <c r="BK128" s="144">
        <f>ROUND(I128*H128,2)</f>
        <v>0</v>
      </c>
      <c r="BL128" s="17" t="s">
        <v>89</v>
      </c>
      <c r="BM128" s="143" t="s">
        <v>230</v>
      </c>
    </row>
    <row r="129" spans="2:47" s="1" customFormat="1" ht="12">
      <c r="B129" s="32"/>
      <c r="D129" s="145" t="s">
        <v>170</v>
      </c>
      <c r="F129" s="146" t="s">
        <v>231</v>
      </c>
      <c r="I129" s="147"/>
      <c r="L129" s="32"/>
      <c r="M129" s="148"/>
      <c r="T129" s="53"/>
      <c r="AT129" s="17" t="s">
        <v>170</v>
      </c>
      <c r="AU129" s="17" t="s">
        <v>77</v>
      </c>
    </row>
    <row r="130" spans="2:65" s="1" customFormat="1" ht="44.25" customHeight="1">
      <c r="B130" s="131"/>
      <c r="C130" s="132" t="s">
        <v>95</v>
      </c>
      <c r="D130" s="132" t="s">
        <v>164</v>
      </c>
      <c r="E130" s="133" t="s">
        <v>232</v>
      </c>
      <c r="F130" s="134" t="s">
        <v>233</v>
      </c>
      <c r="G130" s="135" t="s">
        <v>201</v>
      </c>
      <c r="H130" s="136">
        <v>5.745</v>
      </c>
      <c r="I130" s="137"/>
      <c r="J130" s="138">
        <f>ROUND(I130*H130,2)</f>
        <v>0</v>
      </c>
      <c r="K130" s="134" t="s">
        <v>168</v>
      </c>
      <c r="L130" s="32"/>
      <c r="M130" s="139" t="s">
        <v>3</v>
      </c>
      <c r="N130" s="140" t="s">
        <v>40</v>
      </c>
      <c r="P130" s="141">
        <f>O130*H130</f>
        <v>0</v>
      </c>
      <c r="Q130" s="141">
        <v>0</v>
      </c>
      <c r="R130" s="141">
        <f>Q130*H130</f>
        <v>0</v>
      </c>
      <c r="S130" s="141">
        <v>0</v>
      </c>
      <c r="T130" s="142">
        <f>S130*H130</f>
        <v>0</v>
      </c>
      <c r="AR130" s="143" t="s">
        <v>89</v>
      </c>
      <c r="AT130" s="143" t="s">
        <v>164</v>
      </c>
      <c r="AU130" s="143" t="s">
        <v>77</v>
      </c>
      <c r="AY130" s="17" t="s">
        <v>161</v>
      </c>
      <c r="BE130" s="144">
        <f>IF(N130="základní",J130,0)</f>
        <v>0</v>
      </c>
      <c r="BF130" s="144">
        <f>IF(N130="snížená",J130,0)</f>
        <v>0</v>
      </c>
      <c r="BG130" s="144">
        <f>IF(N130="zákl. přenesená",J130,0)</f>
        <v>0</v>
      </c>
      <c r="BH130" s="144">
        <f>IF(N130="sníž. přenesená",J130,0)</f>
        <v>0</v>
      </c>
      <c r="BI130" s="144">
        <f>IF(N130="nulová",J130,0)</f>
        <v>0</v>
      </c>
      <c r="BJ130" s="17" t="s">
        <v>15</v>
      </c>
      <c r="BK130" s="144">
        <f>ROUND(I130*H130,2)</f>
        <v>0</v>
      </c>
      <c r="BL130" s="17" t="s">
        <v>89</v>
      </c>
      <c r="BM130" s="143" t="s">
        <v>234</v>
      </c>
    </row>
    <row r="131" spans="2:47" s="1" customFormat="1" ht="12">
      <c r="B131" s="32"/>
      <c r="D131" s="145" t="s">
        <v>170</v>
      </c>
      <c r="F131" s="146" t="s">
        <v>235</v>
      </c>
      <c r="I131" s="147"/>
      <c r="L131" s="32"/>
      <c r="M131" s="148"/>
      <c r="T131" s="53"/>
      <c r="AT131" s="17" t="s">
        <v>170</v>
      </c>
      <c r="AU131" s="17" t="s">
        <v>77</v>
      </c>
    </row>
    <row r="132" spans="2:51" s="13" customFormat="1" ht="12">
      <c r="B132" s="156"/>
      <c r="D132" s="150" t="s">
        <v>181</v>
      </c>
      <c r="F132" s="158" t="s">
        <v>236</v>
      </c>
      <c r="H132" s="159">
        <v>5.745</v>
      </c>
      <c r="I132" s="160"/>
      <c r="L132" s="156"/>
      <c r="M132" s="161"/>
      <c r="T132" s="162"/>
      <c r="AT132" s="157" t="s">
        <v>181</v>
      </c>
      <c r="AU132" s="157" t="s">
        <v>77</v>
      </c>
      <c r="AV132" s="13" t="s">
        <v>77</v>
      </c>
      <c r="AW132" s="13" t="s">
        <v>4</v>
      </c>
      <c r="AX132" s="13" t="s">
        <v>15</v>
      </c>
      <c r="AY132" s="157" t="s">
        <v>161</v>
      </c>
    </row>
    <row r="133" spans="2:65" s="1" customFormat="1" ht="44.25" customHeight="1">
      <c r="B133" s="131"/>
      <c r="C133" s="132" t="s">
        <v>110</v>
      </c>
      <c r="D133" s="132" t="s">
        <v>164</v>
      </c>
      <c r="E133" s="133" t="s">
        <v>237</v>
      </c>
      <c r="F133" s="134" t="s">
        <v>238</v>
      </c>
      <c r="G133" s="135" t="s">
        <v>201</v>
      </c>
      <c r="H133" s="136">
        <v>0.383</v>
      </c>
      <c r="I133" s="137"/>
      <c r="J133" s="138">
        <f>ROUND(I133*H133,2)</f>
        <v>0</v>
      </c>
      <c r="K133" s="134" t="s">
        <v>168</v>
      </c>
      <c r="L133" s="32"/>
      <c r="M133" s="139" t="s">
        <v>3</v>
      </c>
      <c r="N133" s="140" t="s">
        <v>40</v>
      </c>
      <c r="P133" s="141">
        <f>O133*H133</f>
        <v>0</v>
      </c>
      <c r="Q133" s="141">
        <v>0</v>
      </c>
      <c r="R133" s="141">
        <f>Q133*H133</f>
        <v>0</v>
      </c>
      <c r="S133" s="141">
        <v>0</v>
      </c>
      <c r="T133" s="142">
        <f>S133*H133</f>
        <v>0</v>
      </c>
      <c r="AR133" s="143" t="s">
        <v>89</v>
      </c>
      <c r="AT133" s="143" t="s">
        <v>164</v>
      </c>
      <c r="AU133" s="143" t="s">
        <v>77</v>
      </c>
      <c r="AY133" s="17" t="s">
        <v>161</v>
      </c>
      <c r="BE133" s="144">
        <f>IF(N133="základní",J133,0)</f>
        <v>0</v>
      </c>
      <c r="BF133" s="144">
        <f>IF(N133="snížená",J133,0)</f>
        <v>0</v>
      </c>
      <c r="BG133" s="144">
        <f>IF(N133="zákl. přenesená",J133,0)</f>
        <v>0</v>
      </c>
      <c r="BH133" s="144">
        <f>IF(N133="sníž. přenesená",J133,0)</f>
        <v>0</v>
      </c>
      <c r="BI133" s="144">
        <f>IF(N133="nulová",J133,0)</f>
        <v>0</v>
      </c>
      <c r="BJ133" s="17" t="s">
        <v>15</v>
      </c>
      <c r="BK133" s="144">
        <f>ROUND(I133*H133,2)</f>
        <v>0</v>
      </c>
      <c r="BL133" s="17" t="s">
        <v>89</v>
      </c>
      <c r="BM133" s="143" t="s">
        <v>239</v>
      </c>
    </row>
    <row r="134" spans="2:47" s="1" customFormat="1" ht="12">
      <c r="B134" s="32"/>
      <c r="D134" s="145" t="s">
        <v>170</v>
      </c>
      <c r="F134" s="146" t="s">
        <v>240</v>
      </c>
      <c r="I134" s="147"/>
      <c r="L134" s="32"/>
      <c r="M134" s="148"/>
      <c r="T134" s="53"/>
      <c r="AT134" s="17" t="s">
        <v>170</v>
      </c>
      <c r="AU134" s="17" t="s">
        <v>77</v>
      </c>
    </row>
    <row r="135" spans="2:63" s="11" customFormat="1" ht="25.9" customHeight="1">
      <c r="B135" s="119"/>
      <c r="D135" s="120" t="s">
        <v>68</v>
      </c>
      <c r="E135" s="121" t="s">
        <v>172</v>
      </c>
      <c r="F135" s="121" t="s">
        <v>173</v>
      </c>
      <c r="I135" s="122"/>
      <c r="J135" s="123">
        <f>BK135</f>
        <v>0</v>
      </c>
      <c r="L135" s="119"/>
      <c r="M135" s="124"/>
      <c r="P135" s="125">
        <f>P136</f>
        <v>0</v>
      </c>
      <c r="R135" s="125">
        <f>R136</f>
        <v>2.060111</v>
      </c>
      <c r="T135" s="126">
        <f>T136</f>
        <v>0.38285</v>
      </c>
      <c r="AR135" s="120" t="s">
        <v>77</v>
      </c>
      <c r="AT135" s="127" t="s">
        <v>68</v>
      </c>
      <c r="AU135" s="127" t="s">
        <v>69</v>
      </c>
      <c r="AY135" s="120" t="s">
        <v>161</v>
      </c>
      <c r="BK135" s="128">
        <f>BK136</f>
        <v>0</v>
      </c>
    </row>
    <row r="136" spans="2:63" s="11" customFormat="1" ht="22.9" customHeight="1">
      <c r="B136" s="119"/>
      <c r="D136" s="120" t="s">
        <v>68</v>
      </c>
      <c r="E136" s="129" t="s">
        <v>241</v>
      </c>
      <c r="F136" s="129" t="s">
        <v>242</v>
      </c>
      <c r="I136" s="122"/>
      <c r="J136" s="130">
        <f>BK136</f>
        <v>0</v>
      </c>
      <c r="L136" s="119"/>
      <c r="M136" s="124"/>
      <c r="P136" s="125">
        <f>SUM(P137:P180)</f>
        <v>0</v>
      </c>
      <c r="R136" s="125">
        <f>SUM(R137:R180)</f>
        <v>2.060111</v>
      </c>
      <c r="T136" s="126">
        <f>SUM(T137:T180)</f>
        <v>0.38285</v>
      </c>
      <c r="AR136" s="120" t="s">
        <v>77</v>
      </c>
      <c r="AT136" s="127" t="s">
        <v>68</v>
      </c>
      <c r="AU136" s="127" t="s">
        <v>15</v>
      </c>
      <c r="AY136" s="120" t="s">
        <v>161</v>
      </c>
      <c r="BK136" s="128">
        <f>SUM(BK137:BK180)</f>
        <v>0</v>
      </c>
    </row>
    <row r="137" spans="2:65" s="1" customFormat="1" ht="16.5" customHeight="1">
      <c r="B137" s="131"/>
      <c r="C137" s="132" t="s">
        <v>243</v>
      </c>
      <c r="D137" s="132" t="s">
        <v>164</v>
      </c>
      <c r="E137" s="133" t="s">
        <v>244</v>
      </c>
      <c r="F137" s="134" t="s">
        <v>245</v>
      </c>
      <c r="G137" s="135" t="s">
        <v>167</v>
      </c>
      <c r="H137" s="136">
        <v>1235</v>
      </c>
      <c r="I137" s="137"/>
      <c r="J137" s="138">
        <f>ROUND(I137*H137,2)</f>
        <v>0</v>
      </c>
      <c r="K137" s="134" t="s">
        <v>168</v>
      </c>
      <c r="L137" s="32"/>
      <c r="M137" s="139" t="s">
        <v>3</v>
      </c>
      <c r="N137" s="140" t="s">
        <v>40</v>
      </c>
      <c r="P137" s="141">
        <f>O137*H137</f>
        <v>0</v>
      </c>
      <c r="Q137" s="141">
        <v>0.001</v>
      </c>
      <c r="R137" s="141">
        <f>Q137*H137</f>
        <v>1.235</v>
      </c>
      <c r="S137" s="141">
        <v>0.00031</v>
      </c>
      <c r="T137" s="142">
        <f>S137*H137</f>
        <v>0.38285</v>
      </c>
      <c r="AR137" s="143" t="s">
        <v>178</v>
      </c>
      <c r="AT137" s="143" t="s">
        <v>164</v>
      </c>
      <c r="AU137" s="143" t="s">
        <v>77</v>
      </c>
      <c r="AY137" s="17" t="s">
        <v>161</v>
      </c>
      <c r="BE137" s="144">
        <f>IF(N137="základní",J137,0)</f>
        <v>0</v>
      </c>
      <c r="BF137" s="144">
        <f>IF(N137="snížená",J137,0)</f>
        <v>0</v>
      </c>
      <c r="BG137" s="144">
        <f>IF(N137="zákl. přenesená",J137,0)</f>
        <v>0</v>
      </c>
      <c r="BH137" s="144">
        <f>IF(N137="sníž. přenesená",J137,0)</f>
        <v>0</v>
      </c>
      <c r="BI137" s="144">
        <f>IF(N137="nulová",J137,0)</f>
        <v>0</v>
      </c>
      <c r="BJ137" s="17" t="s">
        <v>15</v>
      </c>
      <c r="BK137" s="144">
        <f>ROUND(I137*H137,2)</f>
        <v>0</v>
      </c>
      <c r="BL137" s="17" t="s">
        <v>178</v>
      </c>
      <c r="BM137" s="143" t="s">
        <v>246</v>
      </c>
    </row>
    <row r="138" spans="2:47" s="1" customFormat="1" ht="12">
      <c r="B138" s="32"/>
      <c r="D138" s="145" t="s">
        <v>170</v>
      </c>
      <c r="F138" s="146" t="s">
        <v>247</v>
      </c>
      <c r="I138" s="147"/>
      <c r="L138" s="32"/>
      <c r="M138" s="148"/>
      <c r="T138" s="53"/>
      <c r="AT138" s="17" t="s">
        <v>170</v>
      </c>
      <c r="AU138" s="17" t="s">
        <v>77</v>
      </c>
    </row>
    <row r="139" spans="2:51" s="12" customFormat="1" ht="12">
      <c r="B139" s="149"/>
      <c r="D139" s="150" t="s">
        <v>181</v>
      </c>
      <c r="E139" s="151" t="s">
        <v>3</v>
      </c>
      <c r="F139" s="152" t="s">
        <v>182</v>
      </c>
      <c r="H139" s="151" t="s">
        <v>3</v>
      </c>
      <c r="I139" s="153"/>
      <c r="L139" s="149"/>
      <c r="M139" s="154"/>
      <c r="T139" s="155"/>
      <c r="AT139" s="151" t="s">
        <v>181</v>
      </c>
      <c r="AU139" s="151" t="s">
        <v>77</v>
      </c>
      <c r="AV139" s="12" t="s">
        <v>15</v>
      </c>
      <c r="AW139" s="12" t="s">
        <v>31</v>
      </c>
      <c r="AX139" s="12" t="s">
        <v>69</v>
      </c>
      <c r="AY139" s="151" t="s">
        <v>161</v>
      </c>
    </row>
    <row r="140" spans="2:51" s="13" customFormat="1" ht="12">
      <c r="B140" s="156"/>
      <c r="D140" s="150" t="s">
        <v>181</v>
      </c>
      <c r="E140" s="157" t="s">
        <v>3</v>
      </c>
      <c r="F140" s="158" t="s">
        <v>248</v>
      </c>
      <c r="H140" s="159">
        <v>302.4</v>
      </c>
      <c r="I140" s="160"/>
      <c r="L140" s="156"/>
      <c r="M140" s="161"/>
      <c r="T140" s="162"/>
      <c r="AT140" s="157" t="s">
        <v>181</v>
      </c>
      <c r="AU140" s="157" t="s">
        <v>77</v>
      </c>
      <c r="AV140" s="13" t="s">
        <v>77</v>
      </c>
      <c r="AW140" s="13" t="s">
        <v>31</v>
      </c>
      <c r="AX140" s="13" t="s">
        <v>69</v>
      </c>
      <c r="AY140" s="157" t="s">
        <v>161</v>
      </c>
    </row>
    <row r="141" spans="2:51" s="13" customFormat="1" ht="12">
      <c r="B141" s="156"/>
      <c r="D141" s="150" t="s">
        <v>181</v>
      </c>
      <c r="E141" s="157" t="s">
        <v>3</v>
      </c>
      <c r="F141" s="158" t="s">
        <v>249</v>
      </c>
      <c r="H141" s="159">
        <v>-35.2</v>
      </c>
      <c r="I141" s="160"/>
      <c r="L141" s="156"/>
      <c r="M141" s="161"/>
      <c r="T141" s="162"/>
      <c r="AT141" s="157" t="s">
        <v>181</v>
      </c>
      <c r="AU141" s="157" t="s">
        <v>77</v>
      </c>
      <c r="AV141" s="13" t="s">
        <v>77</v>
      </c>
      <c r="AW141" s="13" t="s">
        <v>31</v>
      </c>
      <c r="AX141" s="13" t="s">
        <v>69</v>
      </c>
      <c r="AY141" s="157" t="s">
        <v>161</v>
      </c>
    </row>
    <row r="142" spans="2:51" s="13" customFormat="1" ht="12">
      <c r="B142" s="156"/>
      <c r="D142" s="150" t="s">
        <v>181</v>
      </c>
      <c r="E142" s="157" t="s">
        <v>3</v>
      </c>
      <c r="F142" s="158" t="s">
        <v>250</v>
      </c>
      <c r="H142" s="159">
        <v>-6</v>
      </c>
      <c r="I142" s="160"/>
      <c r="L142" s="156"/>
      <c r="M142" s="161"/>
      <c r="T142" s="162"/>
      <c r="AT142" s="157" t="s">
        <v>181</v>
      </c>
      <c r="AU142" s="157" t="s">
        <v>77</v>
      </c>
      <c r="AV142" s="13" t="s">
        <v>77</v>
      </c>
      <c r="AW142" s="13" t="s">
        <v>31</v>
      </c>
      <c r="AX142" s="13" t="s">
        <v>69</v>
      </c>
      <c r="AY142" s="157" t="s">
        <v>161</v>
      </c>
    </row>
    <row r="143" spans="2:51" s="12" customFormat="1" ht="12">
      <c r="B143" s="149"/>
      <c r="D143" s="150" t="s">
        <v>181</v>
      </c>
      <c r="E143" s="151" t="s">
        <v>3</v>
      </c>
      <c r="F143" s="152" t="s">
        <v>184</v>
      </c>
      <c r="H143" s="151" t="s">
        <v>3</v>
      </c>
      <c r="I143" s="153"/>
      <c r="L143" s="149"/>
      <c r="M143" s="154"/>
      <c r="T143" s="155"/>
      <c r="AT143" s="151" t="s">
        <v>181</v>
      </c>
      <c r="AU143" s="151" t="s">
        <v>77</v>
      </c>
      <c r="AV143" s="12" t="s">
        <v>15</v>
      </c>
      <c r="AW143" s="12" t="s">
        <v>31</v>
      </c>
      <c r="AX143" s="12" t="s">
        <v>69</v>
      </c>
      <c r="AY143" s="151" t="s">
        <v>161</v>
      </c>
    </row>
    <row r="144" spans="2:51" s="13" customFormat="1" ht="12">
      <c r="B144" s="156"/>
      <c r="D144" s="150" t="s">
        <v>181</v>
      </c>
      <c r="E144" s="157" t="s">
        <v>3</v>
      </c>
      <c r="F144" s="158" t="s">
        <v>251</v>
      </c>
      <c r="H144" s="159">
        <v>373.8</v>
      </c>
      <c r="I144" s="160"/>
      <c r="L144" s="156"/>
      <c r="M144" s="161"/>
      <c r="T144" s="162"/>
      <c r="AT144" s="157" t="s">
        <v>181</v>
      </c>
      <c r="AU144" s="157" t="s">
        <v>77</v>
      </c>
      <c r="AV144" s="13" t="s">
        <v>77</v>
      </c>
      <c r="AW144" s="13" t="s">
        <v>31</v>
      </c>
      <c r="AX144" s="13" t="s">
        <v>69</v>
      </c>
      <c r="AY144" s="157" t="s">
        <v>161</v>
      </c>
    </row>
    <row r="145" spans="2:51" s="13" customFormat="1" ht="12">
      <c r="B145" s="156"/>
      <c r="D145" s="150" t="s">
        <v>181</v>
      </c>
      <c r="E145" s="157" t="s">
        <v>3</v>
      </c>
      <c r="F145" s="158" t="s">
        <v>252</v>
      </c>
      <c r="H145" s="159">
        <v>-43.2</v>
      </c>
      <c r="I145" s="160"/>
      <c r="L145" s="156"/>
      <c r="M145" s="161"/>
      <c r="T145" s="162"/>
      <c r="AT145" s="157" t="s">
        <v>181</v>
      </c>
      <c r="AU145" s="157" t="s">
        <v>77</v>
      </c>
      <c r="AV145" s="13" t="s">
        <v>77</v>
      </c>
      <c r="AW145" s="13" t="s">
        <v>31</v>
      </c>
      <c r="AX145" s="13" t="s">
        <v>69</v>
      </c>
      <c r="AY145" s="157" t="s">
        <v>161</v>
      </c>
    </row>
    <row r="146" spans="2:51" s="13" customFormat="1" ht="12">
      <c r="B146" s="156"/>
      <c r="D146" s="150" t="s">
        <v>181</v>
      </c>
      <c r="E146" s="157" t="s">
        <v>3</v>
      </c>
      <c r="F146" s="158" t="s">
        <v>250</v>
      </c>
      <c r="H146" s="159">
        <v>-6</v>
      </c>
      <c r="I146" s="160"/>
      <c r="L146" s="156"/>
      <c r="M146" s="161"/>
      <c r="T146" s="162"/>
      <c r="AT146" s="157" t="s">
        <v>181</v>
      </c>
      <c r="AU146" s="157" t="s">
        <v>77</v>
      </c>
      <c r="AV146" s="13" t="s">
        <v>77</v>
      </c>
      <c r="AW146" s="13" t="s">
        <v>31</v>
      </c>
      <c r="AX146" s="13" t="s">
        <v>69</v>
      </c>
      <c r="AY146" s="157" t="s">
        <v>161</v>
      </c>
    </row>
    <row r="147" spans="2:51" s="12" customFormat="1" ht="12">
      <c r="B147" s="149"/>
      <c r="D147" s="150" t="s">
        <v>181</v>
      </c>
      <c r="E147" s="151" t="s">
        <v>3</v>
      </c>
      <c r="F147" s="152" t="s">
        <v>186</v>
      </c>
      <c r="H147" s="151" t="s">
        <v>3</v>
      </c>
      <c r="I147" s="153"/>
      <c r="L147" s="149"/>
      <c r="M147" s="154"/>
      <c r="T147" s="155"/>
      <c r="AT147" s="151" t="s">
        <v>181</v>
      </c>
      <c r="AU147" s="151" t="s">
        <v>77</v>
      </c>
      <c r="AV147" s="12" t="s">
        <v>15</v>
      </c>
      <c r="AW147" s="12" t="s">
        <v>31</v>
      </c>
      <c r="AX147" s="12" t="s">
        <v>69</v>
      </c>
      <c r="AY147" s="151" t="s">
        <v>161</v>
      </c>
    </row>
    <row r="148" spans="2:51" s="13" customFormat="1" ht="12">
      <c r="B148" s="156"/>
      <c r="D148" s="150" t="s">
        <v>181</v>
      </c>
      <c r="E148" s="157" t="s">
        <v>3</v>
      </c>
      <c r="F148" s="158" t="s">
        <v>251</v>
      </c>
      <c r="H148" s="159">
        <v>373.8</v>
      </c>
      <c r="I148" s="160"/>
      <c r="L148" s="156"/>
      <c r="M148" s="161"/>
      <c r="T148" s="162"/>
      <c r="AT148" s="157" t="s">
        <v>181</v>
      </c>
      <c r="AU148" s="157" t="s">
        <v>77</v>
      </c>
      <c r="AV148" s="13" t="s">
        <v>77</v>
      </c>
      <c r="AW148" s="13" t="s">
        <v>31</v>
      </c>
      <c r="AX148" s="13" t="s">
        <v>69</v>
      </c>
      <c r="AY148" s="157" t="s">
        <v>161</v>
      </c>
    </row>
    <row r="149" spans="2:51" s="13" customFormat="1" ht="12">
      <c r="B149" s="156"/>
      <c r="D149" s="150" t="s">
        <v>181</v>
      </c>
      <c r="E149" s="157" t="s">
        <v>3</v>
      </c>
      <c r="F149" s="158" t="s">
        <v>252</v>
      </c>
      <c r="H149" s="159">
        <v>-43.2</v>
      </c>
      <c r="I149" s="160"/>
      <c r="L149" s="156"/>
      <c r="M149" s="161"/>
      <c r="T149" s="162"/>
      <c r="AT149" s="157" t="s">
        <v>181</v>
      </c>
      <c r="AU149" s="157" t="s">
        <v>77</v>
      </c>
      <c r="AV149" s="13" t="s">
        <v>77</v>
      </c>
      <c r="AW149" s="13" t="s">
        <v>31</v>
      </c>
      <c r="AX149" s="13" t="s">
        <v>69</v>
      </c>
      <c r="AY149" s="157" t="s">
        <v>161</v>
      </c>
    </row>
    <row r="150" spans="2:51" s="13" customFormat="1" ht="12">
      <c r="B150" s="156"/>
      <c r="D150" s="150" t="s">
        <v>181</v>
      </c>
      <c r="E150" s="157" t="s">
        <v>3</v>
      </c>
      <c r="F150" s="158" t="s">
        <v>250</v>
      </c>
      <c r="H150" s="159">
        <v>-6</v>
      </c>
      <c r="I150" s="160"/>
      <c r="L150" s="156"/>
      <c r="M150" s="161"/>
      <c r="T150" s="162"/>
      <c r="AT150" s="157" t="s">
        <v>181</v>
      </c>
      <c r="AU150" s="157" t="s">
        <v>77</v>
      </c>
      <c r="AV150" s="13" t="s">
        <v>77</v>
      </c>
      <c r="AW150" s="13" t="s">
        <v>31</v>
      </c>
      <c r="AX150" s="13" t="s">
        <v>69</v>
      </c>
      <c r="AY150" s="157" t="s">
        <v>161</v>
      </c>
    </row>
    <row r="151" spans="2:51" s="12" customFormat="1" ht="12">
      <c r="B151" s="149"/>
      <c r="D151" s="150" t="s">
        <v>181</v>
      </c>
      <c r="E151" s="151" t="s">
        <v>3</v>
      </c>
      <c r="F151" s="152" t="s">
        <v>187</v>
      </c>
      <c r="H151" s="151" t="s">
        <v>3</v>
      </c>
      <c r="I151" s="153"/>
      <c r="L151" s="149"/>
      <c r="M151" s="154"/>
      <c r="T151" s="155"/>
      <c r="AT151" s="151" t="s">
        <v>181</v>
      </c>
      <c r="AU151" s="151" t="s">
        <v>77</v>
      </c>
      <c r="AV151" s="12" t="s">
        <v>15</v>
      </c>
      <c r="AW151" s="12" t="s">
        <v>31</v>
      </c>
      <c r="AX151" s="12" t="s">
        <v>69</v>
      </c>
      <c r="AY151" s="151" t="s">
        <v>161</v>
      </c>
    </row>
    <row r="152" spans="2:51" s="13" customFormat="1" ht="12">
      <c r="B152" s="156"/>
      <c r="D152" s="150" t="s">
        <v>181</v>
      </c>
      <c r="E152" s="157" t="s">
        <v>3</v>
      </c>
      <c r="F152" s="158" t="s">
        <v>251</v>
      </c>
      <c r="H152" s="159">
        <v>373.8</v>
      </c>
      <c r="I152" s="160"/>
      <c r="L152" s="156"/>
      <c r="M152" s="161"/>
      <c r="T152" s="162"/>
      <c r="AT152" s="157" t="s">
        <v>181</v>
      </c>
      <c r="AU152" s="157" t="s">
        <v>77</v>
      </c>
      <c r="AV152" s="13" t="s">
        <v>77</v>
      </c>
      <c r="AW152" s="13" t="s">
        <v>31</v>
      </c>
      <c r="AX152" s="13" t="s">
        <v>69</v>
      </c>
      <c r="AY152" s="157" t="s">
        <v>161</v>
      </c>
    </row>
    <row r="153" spans="2:51" s="13" customFormat="1" ht="12">
      <c r="B153" s="156"/>
      <c r="D153" s="150" t="s">
        <v>181</v>
      </c>
      <c r="E153" s="157" t="s">
        <v>3</v>
      </c>
      <c r="F153" s="158" t="s">
        <v>252</v>
      </c>
      <c r="H153" s="159">
        <v>-43.2</v>
      </c>
      <c r="I153" s="160"/>
      <c r="L153" s="156"/>
      <c r="M153" s="161"/>
      <c r="T153" s="162"/>
      <c r="AT153" s="157" t="s">
        <v>181</v>
      </c>
      <c r="AU153" s="157" t="s">
        <v>77</v>
      </c>
      <c r="AV153" s="13" t="s">
        <v>77</v>
      </c>
      <c r="AW153" s="13" t="s">
        <v>31</v>
      </c>
      <c r="AX153" s="13" t="s">
        <v>69</v>
      </c>
      <c r="AY153" s="157" t="s">
        <v>161</v>
      </c>
    </row>
    <row r="154" spans="2:51" s="13" customFormat="1" ht="12">
      <c r="B154" s="156"/>
      <c r="D154" s="150" t="s">
        <v>181</v>
      </c>
      <c r="E154" s="157" t="s">
        <v>3</v>
      </c>
      <c r="F154" s="158" t="s">
        <v>250</v>
      </c>
      <c r="H154" s="159">
        <v>-6</v>
      </c>
      <c r="I154" s="160"/>
      <c r="L154" s="156"/>
      <c r="M154" s="161"/>
      <c r="T154" s="162"/>
      <c r="AT154" s="157" t="s">
        <v>181</v>
      </c>
      <c r="AU154" s="157" t="s">
        <v>77</v>
      </c>
      <c r="AV154" s="13" t="s">
        <v>77</v>
      </c>
      <c r="AW154" s="13" t="s">
        <v>31</v>
      </c>
      <c r="AX154" s="13" t="s">
        <v>69</v>
      </c>
      <c r="AY154" s="157" t="s">
        <v>161</v>
      </c>
    </row>
    <row r="155" spans="2:51" s="14" customFormat="1" ht="12">
      <c r="B155" s="163"/>
      <c r="D155" s="150" t="s">
        <v>181</v>
      </c>
      <c r="E155" s="164" t="s">
        <v>3</v>
      </c>
      <c r="F155" s="165" t="s">
        <v>188</v>
      </c>
      <c r="H155" s="166">
        <v>1234.9999999999998</v>
      </c>
      <c r="I155" s="167"/>
      <c r="L155" s="163"/>
      <c r="M155" s="168"/>
      <c r="T155" s="169"/>
      <c r="AT155" s="164" t="s">
        <v>181</v>
      </c>
      <c r="AU155" s="164" t="s">
        <v>77</v>
      </c>
      <c r="AV155" s="14" t="s">
        <v>89</v>
      </c>
      <c r="AW155" s="14" t="s">
        <v>31</v>
      </c>
      <c r="AX155" s="14" t="s">
        <v>15</v>
      </c>
      <c r="AY155" s="164" t="s">
        <v>161</v>
      </c>
    </row>
    <row r="156" spans="2:65" s="1" customFormat="1" ht="33" customHeight="1">
      <c r="B156" s="131"/>
      <c r="C156" s="132" t="s">
        <v>162</v>
      </c>
      <c r="D156" s="132" t="s">
        <v>164</v>
      </c>
      <c r="E156" s="133" t="s">
        <v>253</v>
      </c>
      <c r="F156" s="134" t="s">
        <v>254</v>
      </c>
      <c r="G156" s="135" t="s">
        <v>167</v>
      </c>
      <c r="H156" s="136">
        <v>1683.9</v>
      </c>
      <c r="I156" s="137"/>
      <c r="J156" s="138">
        <f>ROUND(I156*H156,2)</f>
        <v>0</v>
      </c>
      <c r="K156" s="134" t="s">
        <v>168</v>
      </c>
      <c r="L156" s="32"/>
      <c r="M156" s="139" t="s">
        <v>3</v>
      </c>
      <c r="N156" s="140" t="s">
        <v>40</v>
      </c>
      <c r="P156" s="141">
        <f>O156*H156</f>
        <v>0</v>
      </c>
      <c r="Q156" s="141">
        <v>0.0002</v>
      </c>
      <c r="R156" s="141">
        <f>Q156*H156</f>
        <v>0.33678</v>
      </c>
      <c r="S156" s="141">
        <v>0</v>
      </c>
      <c r="T156" s="142">
        <f>S156*H156</f>
        <v>0</v>
      </c>
      <c r="AR156" s="143" t="s">
        <v>178</v>
      </c>
      <c r="AT156" s="143" t="s">
        <v>164</v>
      </c>
      <c r="AU156" s="143" t="s">
        <v>77</v>
      </c>
      <c r="AY156" s="17" t="s">
        <v>161</v>
      </c>
      <c r="BE156" s="144">
        <f>IF(N156="základní",J156,0)</f>
        <v>0</v>
      </c>
      <c r="BF156" s="144">
        <f>IF(N156="snížená",J156,0)</f>
        <v>0</v>
      </c>
      <c r="BG156" s="144">
        <f>IF(N156="zákl. přenesená",J156,0)</f>
        <v>0</v>
      </c>
      <c r="BH156" s="144">
        <f>IF(N156="sníž. přenesená",J156,0)</f>
        <v>0</v>
      </c>
      <c r="BI156" s="144">
        <f>IF(N156="nulová",J156,0)</f>
        <v>0</v>
      </c>
      <c r="BJ156" s="17" t="s">
        <v>15</v>
      </c>
      <c r="BK156" s="144">
        <f>ROUND(I156*H156,2)</f>
        <v>0</v>
      </c>
      <c r="BL156" s="17" t="s">
        <v>178</v>
      </c>
      <c r="BM156" s="143" t="s">
        <v>255</v>
      </c>
    </row>
    <row r="157" spans="2:47" s="1" customFormat="1" ht="12">
      <c r="B157" s="32"/>
      <c r="D157" s="145" t="s">
        <v>170</v>
      </c>
      <c r="F157" s="146" t="s">
        <v>256</v>
      </c>
      <c r="I157" s="147"/>
      <c r="L157" s="32"/>
      <c r="M157" s="148"/>
      <c r="T157" s="53"/>
      <c r="AT157" s="17" t="s">
        <v>170</v>
      </c>
      <c r="AU157" s="17" t="s">
        <v>77</v>
      </c>
    </row>
    <row r="158" spans="2:51" s="12" customFormat="1" ht="12">
      <c r="B158" s="149"/>
      <c r="D158" s="150" t="s">
        <v>181</v>
      </c>
      <c r="E158" s="151" t="s">
        <v>3</v>
      </c>
      <c r="F158" s="152" t="s">
        <v>182</v>
      </c>
      <c r="H158" s="151" t="s">
        <v>3</v>
      </c>
      <c r="I158" s="153"/>
      <c r="L158" s="149"/>
      <c r="M158" s="154"/>
      <c r="T158" s="155"/>
      <c r="AT158" s="151" t="s">
        <v>181</v>
      </c>
      <c r="AU158" s="151" t="s">
        <v>77</v>
      </c>
      <c r="AV158" s="12" t="s">
        <v>15</v>
      </c>
      <c r="AW158" s="12" t="s">
        <v>31</v>
      </c>
      <c r="AX158" s="12" t="s">
        <v>69</v>
      </c>
      <c r="AY158" s="151" t="s">
        <v>161</v>
      </c>
    </row>
    <row r="159" spans="2:51" s="13" customFormat="1" ht="12">
      <c r="B159" s="156"/>
      <c r="D159" s="150" t="s">
        <v>181</v>
      </c>
      <c r="E159" s="157" t="s">
        <v>3</v>
      </c>
      <c r="F159" s="158" t="s">
        <v>213</v>
      </c>
      <c r="H159" s="159">
        <v>98.5</v>
      </c>
      <c r="I159" s="160"/>
      <c r="L159" s="156"/>
      <c r="M159" s="161"/>
      <c r="T159" s="162"/>
      <c r="AT159" s="157" t="s">
        <v>181</v>
      </c>
      <c r="AU159" s="157" t="s">
        <v>77</v>
      </c>
      <c r="AV159" s="13" t="s">
        <v>77</v>
      </c>
      <c r="AW159" s="13" t="s">
        <v>31</v>
      </c>
      <c r="AX159" s="13" t="s">
        <v>69</v>
      </c>
      <c r="AY159" s="157" t="s">
        <v>161</v>
      </c>
    </row>
    <row r="160" spans="2:51" s="13" customFormat="1" ht="12">
      <c r="B160" s="156"/>
      <c r="D160" s="150" t="s">
        <v>181</v>
      </c>
      <c r="E160" s="157" t="s">
        <v>3</v>
      </c>
      <c r="F160" s="158" t="s">
        <v>248</v>
      </c>
      <c r="H160" s="159">
        <v>302.4</v>
      </c>
      <c r="I160" s="160"/>
      <c r="L160" s="156"/>
      <c r="M160" s="161"/>
      <c r="T160" s="162"/>
      <c r="AT160" s="157" t="s">
        <v>181</v>
      </c>
      <c r="AU160" s="157" t="s">
        <v>77</v>
      </c>
      <c r="AV160" s="13" t="s">
        <v>77</v>
      </c>
      <c r="AW160" s="13" t="s">
        <v>31</v>
      </c>
      <c r="AX160" s="13" t="s">
        <v>69</v>
      </c>
      <c r="AY160" s="157" t="s">
        <v>161</v>
      </c>
    </row>
    <row r="161" spans="2:51" s="13" customFormat="1" ht="12">
      <c r="B161" s="156"/>
      <c r="D161" s="150" t="s">
        <v>181</v>
      </c>
      <c r="E161" s="157" t="s">
        <v>3</v>
      </c>
      <c r="F161" s="158" t="s">
        <v>249</v>
      </c>
      <c r="H161" s="159">
        <v>-35.2</v>
      </c>
      <c r="I161" s="160"/>
      <c r="L161" s="156"/>
      <c r="M161" s="161"/>
      <c r="T161" s="162"/>
      <c r="AT161" s="157" t="s">
        <v>181</v>
      </c>
      <c r="AU161" s="157" t="s">
        <v>77</v>
      </c>
      <c r="AV161" s="13" t="s">
        <v>77</v>
      </c>
      <c r="AW161" s="13" t="s">
        <v>31</v>
      </c>
      <c r="AX161" s="13" t="s">
        <v>69</v>
      </c>
      <c r="AY161" s="157" t="s">
        <v>161</v>
      </c>
    </row>
    <row r="162" spans="2:51" s="13" customFormat="1" ht="12">
      <c r="B162" s="156"/>
      <c r="D162" s="150" t="s">
        <v>181</v>
      </c>
      <c r="E162" s="157" t="s">
        <v>3</v>
      </c>
      <c r="F162" s="158" t="s">
        <v>250</v>
      </c>
      <c r="H162" s="159">
        <v>-6</v>
      </c>
      <c r="I162" s="160"/>
      <c r="L162" s="156"/>
      <c r="M162" s="161"/>
      <c r="T162" s="162"/>
      <c r="AT162" s="157" t="s">
        <v>181</v>
      </c>
      <c r="AU162" s="157" t="s">
        <v>77</v>
      </c>
      <c r="AV162" s="13" t="s">
        <v>77</v>
      </c>
      <c r="AW162" s="13" t="s">
        <v>31</v>
      </c>
      <c r="AX162" s="13" t="s">
        <v>69</v>
      </c>
      <c r="AY162" s="157" t="s">
        <v>161</v>
      </c>
    </row>
    <row r="163" spans="2:51" s="12" customFormat="1" ht="12">
      <c r="B163" s="149"/>
      <c r="D163" s="150" t="s">
        <v>181</v>
      </c>
      <c r="E163" s="151" t="s">
        <v>3</v>
      </c>
      <c r="F163" s="152" t="s">
        <v>184</v>
      </c>
      <c r="H163" s="151" t="s">
        <v>3</v>
      </c>
      <c r="I163" s="153"/>
      <c r="L163" s="149"/>
      <c r="M163" s="154"/>
      <c r="T163" s="155"/>
      <c r="AT163" s="151" t="s">
        <v>181</v>
      </c>
      <c r="AU163" s="151" t="s">
        <v>77</v>
      </c>
      <c r="AV163" s="12" t="s">
        <v>15</v>
      </c>
      <c r="AW163" s="12" t="s">
        <v>31</v>
      </c>
      <c r="AX163" s="12" t="s">
        <v>69</v>
      </c>
      <c r="AY163" s="151" t="s">
        <v>161</v>
      </c>
    </row>
    <row r="164" spans="2:51" s="13" customFormat="1" ht="12">
      <c r="B164" s="156"/>
      <c r="D164" s="150" t="s">
        <v>181</v>
      </c>
      <c r="E164" s="157" t="s">
        <v>3</v>
      </c>
      <c r="F164" s="158" t="s">
        <v>214</v>
      </c>
      <c r="H164" s="159">
        <v>116.8</v>
      </c>
      <c r="I164" s="160"/>
      <c r="L164" s="156"/>
      <c r="M164" s="161"/>
      <c r="T164" s="162"/>
      <c r="AT164" s="157" t="s">
        <v>181</v>
      </c>
      <c r="AU164" s="157" t="s">
        <v>77</v>
      </c>
      <c r="AV164" s="13" t="s">
        <v>77</v>
      </c>
      <c r="AW164" s="13" t="s">
        <v>31</v>
      </c>
      <c r="AX164" s="13" t="s">
        <v>69</v>
      </c>
      <c r="AY164" s="157" t="s">
        <v>161</v>
      </c>
    </row>
    <row r="165" spans="2:51" s="13" customFormat="1" ht="12">
      <c r="B165" s="156"/>
      <c r="D165" s="150" t="s">
        <v>181</v>
      </c>
      <c r="E165" s="157" t="s">
        <v>3</v>
      </c>
      <c r="F165" s="158" t="s">
        <v>251</v>
      </c>
      <c r="H165" s="159">
        <v>373.8</v>
      </c>
      <c r="I165" s="160"/>
      <c r="L165" s="156"/>
      <c r="M165" s="161"/>
      <c r="T165" s="162"/>
      <c r="AT165" s="157" t="s">
        <v>181</v>
      </c>
      <c r="AU165" s="157" t="s">
        <v>77</v>
      </c>
      <c r="AV165" s="13" t="s">
        <v>77</v>
      </c>
      <c r="AW165" s="13" t="s">
        <v>31</v>
      </c>
      <c r="AX165" s="13" t="s">
        <v>69</v>
      </c>
      <c r="AY165" s="157" t="s">
        <v>161</v>
      </c>
    </row>
    <row r="166" spans="2:51" s="13" customFormat="1" ht="12">
      <c r="B166" s="156"/>
      <c r="D166" s="150" t="s">
        <v>181</v>
      </c>
      <c r="E166" s="157" t="s">
        <v>3</v>
      </c>
      <c r="F166" s="158" t="s">
        <v>252</v>
      </c>
      <c r="H166" s="159">
        <v>-43.2</v>
      </c>
      <c r="I166" s="160"/>
      <c r="L166" s="156"/>
      <c r="M166" s="161"/>
      <c r="T166" s="162"/>
      <c r="AT166" s="157" t="s">
        <v>181</v>
      </c>
      <c r="AU166" s="157" t="s">
        <v>77</v>
      </c>
      <c r="AV166" s="13" t="s">
        <v>77</v>
      </c>
      <c r="AW166" s="13" t="s">
        <v>31</v>
      </c>
      <c r="AX166" s="13" t="s">
        <v>69</v>
      </c>
      <c r="AY166" s="157" t="s">
        <v>161</v>
      </c>
    </row>
    <row r="167" spans="2:51" s="13" customFormat="1" ht="12">
      <c r="B167" s="156"/>
      <c r="D167" s="150" t="s">
        <v>181</v>
      </c>
      <c r="E167" s="157" t="s">
        <v>3</v>
      </c>
      <c r="F167" s="158" t="s">
        <v>250</v>
      </c>
      <c r="H167" s="159">
        <v>-6</v>
      </c>
      <c r="I167" s="160"/>
      <c r="L167" s="156"/>
      <c r="M167" s="161"/>
      <c r="T167" s="162"/>
      <c r="AT167" s="157" t="s">
        <v>181</v>
      </c>
      <c r="AU167" s="157" t="s">
        <v>77</v>
      </c>
      <c r="AV167" s="13" t="s">
        <v>77</v>
      </c>
      <c r="AW167" s="13" t="s">
        <v>31</v>
      </c>
      <c r="AX167" s="13" t="s">
        <v>69</v>
      </c>
      <c r="AY167" s="157" t="s">
        <v>161</v>
      </c>
    </row>
    <row r="168" spans="2:51" s="12" customFormat="1" ht="12">
      <c r="B168" s="149"/>
      <c r="D168" s="150" t="s">
        <v>181</v>
      </c>
      <c r="E168" s="151" t="s">
        <v>3</v>
      </c>
      <c r="F168" s="152" t="s">
        <v>186</v>
      </c>
      <c r="H168" s="151" t="s">
        <v>3</v>
      </c>
      <c r="I168" s="153"/>
      <c r="L168" s="149"/>
      <c r="M168" s="154"/>
      <c r="T168" s="155"/>
      <c r="AT168" s="151" t="s">
        <v>181</v>
      </c>
      <c r="AU168" s="151" t="s">
        <v>77</v>
      </c>
      <c r="AV168" s="12" t="s">
        <v>15</v>
      </c>
      <c r="AW168" s="12" t="s">
        <v>31</v>
      </c>
      <c r="AX168" s="12" t="s">
        <v>69</v>
      </c>
      <c r="AY168" s="151" t="s">
        <v>161</v>
      </c>
    </row>
    <row r="169" spans="2:51" s="13" customFormat="1" ht="12">
      <c r="B169" s="156"/>
      <c r="D169" s="150" t="s">
        <v>181</v>
      </c>
      <c r="E169" s="157" t="s">
        <v>3</v>
      </c>
      <c r="F169" s="158" t="s">
        <v>214</v>
      </c>
      <c r="H169" s="159">
        <v>116.8</v>
      </c>
      <c r="I169" s="160"/>
      <c r="L169" s="156"/>
      <c r="M169" s="161"/>
      <c r="T169" s="162"/>
      <c r="AT169" s="157" t="s">
        <v>181</v>
      </c>
      <c r="AU169" s="157" t="s">
        <v>77</v>
      </c>
      <c r="AV169" s="13" t="s">
        <v>77</v>
      </c>
      <c r="AW169" s="13" t="s">
        <v>31</v>
      </c>
      <c r="AX169" s="13" t="s">
        <v>69</v>
      </c>
      <c r="AY169" s="157" t="s">
        <v>161</v>
      </c>
    </row>
    <row r="170" spans="2:51" s="13" customFormat="1" ht="12">
      <c r="B170" s="156"/>
      <c r="D170" s="150" t="s">
        <v>181</v>
      </c>
      <c r="E170" s="157" t="s">
        <v>3</v>
      </c>
      <c r="F170" s="158" t="s">
        <v>251</v>
      </c>
      <c r="H170" s="159">
        <v>373.8</v>
      </c>
      <c r="I170" s="160"/>
      <c r="L170" s="156"/>
      <c r="M170" s="161"/>
      <c r="T170" s="162"/>
      <c r="AT170" s="157" t="s">
        <v>181</v>
      </c>
      <c r="AU170" s="157" t="s">
        <v>77</v>
      </c>
      <c r="AV170" s="13" t="s">
        <v>77</v>
      </c>
      <c r="AW170" s="13" t="s">
        <v>31</v>
      </c>
      <c r="AX170" s="13" t="s">
        <v>69</v>
      </c>
      <c r="AY170" s="157" t="s">
        <v>161</v>
      </c>
    </row>
    <row r="171" spans="2:51" s="13" customFormat="1" ht="12">
      <c r="B171" s="156"/>
      <c r="D171" s="150" t="s">
        <v>181</v>
      </c>
      <c r="E171" s="157" t="s">
        <v>3</v>
      </c>
      <c r="F171" s="158" t="s">
        <v>252</v>
      </c>
      <c r="H171" s="159">
        <v>-43.2</v>
      </c>
      <c r="I171" s="160"/>
      <c r="L171" s="156"/>
      <c r="M171" s="161"/>
      <c r="T171" s="162"/>
      <c r="AT171" s="157" t="s">
        <v>181</v>
      </c>
      <c r="AU171" s="157" t="s">
        <v>77</v>
      </c>
      <c r="AV171" s="13" t="s">
        <v>77</v>
      </c>
      <c r="AW171" s="13" t="s">
        <v>31</v>
      </c>
      <c r="AX171" s="13" t="s">
        <v>69</v>
      </c>
      <c r="AY171" s="157" t="s">
        <v>161</v>
      </c>
    </row>
    <row r="172" spans="2:51" s="13" customFormat="1" ht="12">
      <c r="B172" s="156"/>
      <c r="D172" s="150" t="s">
        <v>181</v>
      </c>
      <c r="E172" s="157" t="s">
        <v>3</v>
      </c>
      <c r="F172" s="158" t="s">
        <v>250</v>
      </c>
      <c r="H172" s="159">
        <v>-6</v>
      </c>
      <c r="I172" s="160"/>
      <c r="L172" s="156"/>
      <c r="M172" s="161"/>
      <c r="T172" s="162"/>
      <c r="AT172" s="157" t="s">
        <v>181</v>
      </c>
      <c r="AU172" s="157" t="s">
        <v>77</v>
      </c>
      <c r="AV172" s="13" t="s">
        <v>77</v>
      </c>
      <c r="AW172" s="13" t="s">
        <v>31</v>
      </c>
      <c r="AX172" s="13" t="s">
        <v>69</v>
      </c>
      <c r="AY172" s="157" t="s">
        <v>161</v>
      </c>
    </row>
    <row r="173" spans="2:51" s="12" customFormat="1" ht="12">
      <c r="B173" s="149"/>
      <c r="D173" s="150" t="s">
        <v>181</v>
      </c>
      <c r="E173" s="151" t="s">
        <v>3</v>
      </c>
      <c r="F173" s="152" t="s">
        <v>187</v>
      </c>
      <c r="H173" s="151" t="s">
        <v>3</v>
      </c>
      <c r="I173" s="153"/>
      <c r="L173" s="149"/>
      <c r="M173" s="154"/>
      <c r="T173" s="155"/>
      <c r="AT173" s="151" t="s">
        <v>181</v>
      </c>
      <c r="AU173" s="151" t="s">
        <v>77</v>
      </c>
      <c r="AV173" s="12" t="s">
        <v>15</v>
      </c>
      <c r="AW173" s="12" t="s">
        <v>31</v>
      </c>
      <c r="AX173" s="12" t="s">
        <v>69</v>
      </c>
      <c r="AY173" s="151" t="s">
        <v>161</v>
      </c>
    </row>
    <row r="174" spans="2:51" s="13" customFormat="1" ht="12">
      <c r="B174" s="156"/>
      <c r="D174" s="150" t="s">
        <v>181</v>
      </c>
      <c r="E174" s="157" t="s">
        <v>3</v>
      </c>
      <c r="F174" s="158" t="s">
        <v>214</v>
      </c>
      <c r="H174" s="159">
        <v>116.8</v>
      </c>
      <c r="I174" s="160"/>
      <c r="L174" s="156"/>
      <c r="M174" s="161"/>
      <c r="T174" s="162"/>
      <c r="AT174" s="157" t="s">
        <v>181</v>
      </c>
      <c r="AU174" s="157" t="s">
        <v>77</v>
      </c>
      <c r="AV174" s="13" t="s">
        <v>77</v>
      </c>
      <c r="AW174" s="13" t="s">
        <v>31</v>
      </c>
      <c r="AX174" s="13" t="s">
        <v>69</v>
      </c>
      <c r="AY174" s="157" t="s">
        <v>161</v>
      </c>
    </row>
    <row r="175" spans="2:51" s="13" customFormat="1" ht="12">
      <c r="B175" s="156"/>
      <c r="D175" s="150" t="s">
        <v>181</v>
      </c>
      <c r="E175" s="157" t="s">
        <v>3</v>
      </c>
      <c r="F175" s="158" t="s">
        <v>251</v>
      </c>
      <c r="H175" s="159">
        <v>373.8</v>
      </c>
      <c r="I175" s="160"/>
      <c r="L175" s="156"/>
      <c r="M175" s="161"/>
      <c r="T175" s="162"/>
      <c r="AT175" s="157" t="s">
        <v>181</v>
      </c>
      <c r="AU175" s="157" t="s">
        <v>77</v>
      </c>
      <c r="AV175" s="13" t="s">
        <v>77</v>
      </c>
      <c r="AW175" s="13" t="s">
        <v>31</v>
      </c>
      <c r="AX175" s="13" t="s">
        <v>69</v>
      </c>
      <c r="AY175" s="157" t="s">
        <v>161</v>
      </c>
    </row>
    <row r="176" spans="2:51" s="13" customFormat="1" ht="12">
      <c r="B176" s="156"/>
      <c r="D176" s="150" t="s">
        <v>181</v>
      </c>
      <c r="E176" s="157" t="s">
        <v>3</v>
      </c>
      <c r="F176" s="158" t="s">
        <v>252</v>
      </c>
      <c r="H176" s="159">
        <v>-43.2</v>
      </c>
      <c r="I176" s="160"/>
      <c r="L176" s="156"/>
      <c r="M176" s="161"/>
      <c r="T176" s="162"/>
      <c r="AT176" s="157" t="s">
        <v>181</v>
      </c>
      <c r="AU176" s="157" t="s">
        <v>77</v>
      </c>
      <c r="AV176" s="13" t="s">
        <v>77</v>
      </c>
      <c r="AW176" s="13" t="s">
        <v>31</v>
      </c>
      <c r="AX176" s="13" t="s">
        <v>69</v>
      </c>
      <c r="AY176" s="157" t="s">
        <v>161</v>
      </c>
    </row>
    <row r="177" spans="2:51" s="13" customFormat="1" ht="12">
      <c r="B177" s="156"/>
      <c r="D177" s="150" t="s">
        <v>181</v>
      </c>
      <c r="E177" s="157" t="s">
        <v>3</v>
      </c>
      <c r="F177" s="158" t="s">
        <v>250</v>
      </c>
      <c r="H177" s="159">
        <v>-6</v>
      </c>
      <c r="I177" s="160"/>
      <c r="L177" s="156"/>
      <c r="M177" s="161"/>
      <c r="T177" s="162"/>
      <c r="AT177" s="157" t="s">
        <v>181</v>
      </c>
      <c r="AU177" s="157" t="s">
        <v>77</v>
      </c>
      <c r="AV177" s="13" t="s">
        <v>77</v>
      </c>
      <c r="AW177" s="13" t="s">
        <v>31</v>
      </c>
      <c r="AX177" s="13" t="s">
        <v>69</v>
      </c>
      <c r="AY177" s="157" t="s">
        <v>161</v>
      </c>
    </row>
    <row r="178" spans="2:51" s="14" customFormat="1" ht="12">
      <c r="B178" s="163"/>
      <c r="D178" s="150" t="s">
        <v>181</v>
      </c>
      <c r="E178" s="164" t="s">
        <v>3</v>
      </c>
      <c r="F178" s="165" t="s">
        <v>188</v>
      </c>
      <c r="H178" s="166">
        <v>1683.8999999999996</v>
      </c>
      <c r="I178" s="167"/>
      <c r="L178" s="163"/>
      <c r="M178" s="168"/>
      <c r="T178" s="169"/>
      <c r="AT178" s="164" t="s">
        <v>181</v>
      </c>
      <c r="AU178" s="164" t="s">
        <v>77</v>
      </c>
      <c r="AV178" s="14" t="s">
        <v>89</v>
      </c>
      <c r="AW178" s="14" t="s">
        <v>31</v>
      </c>
      <c r="AX178" s="14" t="s">
        <v>15</v>
      </c>
      <c r="AY178" s="164" t="s">
        <v>161</v>
      </c>
    </row>
    <row r="179" spans="2:65" s="1" customFormat="1" ht="37.9" customHeight="1">
      <c r="B179" s="131"/>
      <c r="C179" s="132" t="s">
        <v>257</v>
      </c>
      <c r="D179" s="132" t="s">
        <v>164</v>
      </c>
      <c r="E179" s="133" t="s">
        <v>258</v>
      </c>
      <c r="F179" s="134" t="s">
        <v>259</v>
      </c>
      <c r="G179" s="135" t="s">
        <v>167</v>
      </c>
      <c r="H179" s="136">
        <v>1683.9</v>
      </c>
      <c r="I179" s="137"/>
      <c r="J179" s="138">
        <f>ROUND(I179*H179,2)</f>
        <v>0</v>
      </c>
      <c r="K179" s="134" t="s">
        <v>168</v>
      </c>
      <c r="L179" s="32"/>
      <c r="M179" s="139" t="s">
        <v>3</v>
      </c>
      <c r="N179" s="140" t="s">
        <v>40</v>
      </c>
      <c r="P179" s="141">
        <f>O179*H179</f>
        <v>0</v>
      </c>
      <c r="Q179" s="141">
        <v>0.00029</v>
      </c>
      <c r="R179" s="141">
        <f>Q179*H179</f>
        <v>0.488331</v>
      </c>
      <c r="S179" s="141">
        <v>0</v>
      </c>
      <c r="T179" s="142">
        <f>S179*H179</f>
        <v>0</v>
      </c>
      <c r="AR179" s="143" t="s">
        <v>178</v>
      </c>
      <c r="AT179" s="143" t="s">
        <v>164</v>
      </c>
      <c r="AU179" s="143" t="s">
        <v>77</v>
      </c>
      <c r="AY179" s="17" t="s">
        <v>161</v>
      </c>
      <c r="BE179" s="144">
        <f>IF(N179="základní",J179,0)</f>
        <v>0</v>
      </c>
      <c r="BF179" s="144">
        <f>IF(N179="snížená",J179,0)</f>
        <v>0</v>
      </c>
      <c r="BG179" s="144">
        <f>IF(N179="zákl. přenesená",J179,0)</f>
        <v>0</v>
      </c>
      <c r="BH179" s="144">
        <f>IF(N179="sníž. přenesená",J179,0)</f>
        <v>0</v>
      </c>
      <c r="BI179" s="144">
        <f>IF(N179="nulová",J179,0)</f>
        <v>0</v>
      </c>
      <c r="BJ179" s="17" t="s">
        <v>15</v>
      </c>
      <c r="BK179" s="144">
        <f>ROUND(I179*H179,2)</f>
        <v>0</v>
      </c>
      <c r="BL179" s="17" t="s">
        <v>178</v>
      </c>
      <c r="BM179" s="143" t="s">
        <v>260</v>
      </c>
    </row>
    <row r="180" spans="2:47" s="1" customFormat="1" ht="12">
      <c r="B180" s="32"/>
      <c r="D180" s="145" t="s">
        <v>170</v>
      </c>
      <c r="F180" s="146" t="s">
        <v>261</v>
      </c>
      <c r="I180" s="147"/>
      <c r="L180" s="32"/>
      <c r="M180" s="180"/>
      <c r="N180" s="181"/>
      <c r="O180" s="181"/>
      <c r="P180" s="181"/>
      <c r="Q180" s="181"/>
      <c r="R180" s="181"/>
      <c r="S180" s="181"/>
      <c r="T180" s="182"/>
      <c r="AT180" s="17" t="s">
        <v>170</v>
      </c>
      <c r="AU180" s="17" t="s">
        <v>77</v>
      </c>
    </row>
    <row r="181" spans="2:12" s="1" customFormat="1" ht="6.95" customHeight="1">
      <c r="B181" s="41"/>
      <c r="C181" s="42"/>
      <c r="D181" s="42"/>
      <c r="E181" s="42"/>
      <c r="F181" s="42"/>
      <c r="G181" s="42"/>
      <c r="H181" s="42"/>
      <c r="I181" s="42"/>
      <c r="J181" s="42"/>
      <c r="K181" s="42"/>
      <c r="L181" s="32"/>
    </row>
  </sheetData>
  <autoFilter ref="C95:K180"/>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hyperlinks>
    <hyperlink ref="F100" r:id="rId1" display="https://podminky.urs.cz/item/CS_URS_2022_02/619991001"/>
    <hyperlink ref="F111" r:id="rId2" display="https://podminky.urs.cz/item/CS_URS_2022_02/629991011"/>
    <hyperlink ref="F127" r:id="rId3" display="https://podminky.urs.cz/item/CS_URS_2022_02/997013213"/>
    <hyperlink ref="F129" r:id="rId4" display="https://podminky.urs.cz/item/CS_URS_2022_02/997013501"/>
    <hyperlink ref="F131" r:id="rId5" display="https://podminky.urs.cz/item/CS_URS_2022_02/997013509"/>
    <hyperlink ref="F134" r:id="rId6" display="https://podminky.urs.cz/item/CS_URS_2022_02/997013631"/>
    <hyperlink ref="F138" r:id="rId7" display="https://podminky.urs.cz/item/CS_URS_2022_02/784121001"/>
    <hyperlink ref="F157" r:id="rId8" display="https://podminky.urs.cz/item/CS_URS_2022_02/784181101"/>
    <hyperlink ref="F180" r:id="rId9" display="https://podminky.urs.cz/item/CS_URS_2022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1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88</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135</v>
      </c>
      <c r="F11" s="315"/>
      <c r="G11" s="315"/>
      <c r="H11" s="315"/>
      <c r="L11" s="32"/>
    </row>
    <row r="12" spans="2:12" s="1" customFormat="1" ht="12" customHeight="1">
      <c r="B12" s="32"/>
      <c r="D12" s="27" t="s">
        <v>136</v>
      </c>
      <c r="L12" s="32"/>
    </row>
    <row r="13" spans="2:12" s="1" customFormat="1" ht="16.5" customHeight="1">
      <c r="B13" s="32"/>
      <c r="E13" s="309" t="s">
        <v>262</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ROUND(J97,2)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ROUND((SUM(BE97:BE213)),2)</f>
        <v>0</v>
      </c>
      <c r="I37" s="93">
        <v>0.21</v>
      </c>
      <c r="J37" s="82">
        <f>ROUND(((SUM(BE97:BE213))*I37),2)</f>
        <v>0</v>
      </c>
      <c r="L37" s="32"/>
    </row>
    <row r="38" spans="2:12" s="1" customFormat="1" ht="14.45" customHeight="1">
      <c r="B38" s="32"/>
      <c r="E38" s="27" t="s">
        <v>41</v>
      </c>
      <c r="F38" s="82">
        <f>ROUND((SUM(BF97:BF213)),2)</f>
        <v>0</v>
      </c>
      <c r="I38" s="93">
        <v>0.15</v>
      </c>
      <c r="J38" s="82">
        <f>ROUND(((SUM(BF97:BF213))*I38),2)</f>
        <v>0</v>
      </c>
      <c r="L38" s="32"/>
    </row>
    <row r="39" spans="2:12" s="1" customFormat="1" ht="14.45" customHeight="1" hidden="1">
      <c r="B39" s="32"/>
      <c r="E39" s="27" t="s">
        <v>42</v>
      </c>
      <c r="F39" s="82">
        <f>ROUND((SUM(BG97:BG213)),2)</f>
        <v>0</v>
      </c>
      <c r="I39" s="93">
        <v>0.21</v>
      </c>
      <c r="J39" s="82">
        <f>0</f>
        <v>0</v>
      </c>
      <c r="L39" s="32"/>
    </row>
    <row r="40" spans="2:12" s="1" customFormat="1" ht="14.45" customHeight="1" hidden="1">
      <c r="B40" s="32"/>
      <c r="E40" s="27" t="s">
        <v>43</v>
      </c>
      <c r="F40" s="82">
        <f>ROUND((SUM(BH97:BH213)),2)</f>
        <v>0</v>
      </c>
      <c r="I40" s="93">
        <v>0.15</v>
      </c>
      <c r="J40" s="82">
        <f>0</f>
        <v>0</v>
      </c>
      <c r="L40" s="32"/>
    </row>
    <row r="41" spans="2:12" s="1" customFormat="1" ht="14.45" customHeight="1" hidden="1">
      <c r="B41" s="32"/>
      <c r="E41" s="27" t="s">
        <v>44</v>
      </c>
      <c r="F41" s="82">
        <f>ROUND((SUM(BI97:BI213)),2)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135</v>
      </c>
      <c r="F56" s="315"/>
      <c r="G56" s="315"/>
      <c r="H56" s="315"/>
      <c r="L56" s="32"/>
    </row>
    <row r="57" spans="2:12" s="1" customFormat="1" ht="12" customHeight="1">
      <c r="B57" s="32"/>
      <c r="C57" s="27" t="s">
        <v>136</v>
      </c>
      <c r="L57" s="32"/>
    </row>
    <row r="58" spans="2:12" s="1" customFormat="1" ht="16.5" customHeight="1">
      <c r="B58" s="32"/>
      <c r="E58" s="309" t="str">
        <f>E13</f>
        <v>3 - Podlahy</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J97</f>
        <v>0</v>
      </c>
      <c r="L67" s="32"/>
      <c r="AU67" s="17" t="s">
        <v>141</v>
      </c>
    </row>
    <row r="68" spans="2:12" s="8" customFormat="1" ht="24.95" customHeight="1">
      <c r="B68" s="103"/>
      <c r="D68" s="104" t="s">
        <v>142</v>
      </c>
      <c r="E68" s="105"/>
      <c r="F68" s="105"/>
      <c r="G68" s="105"/>
      <c r="H68" s="105"/>
      <c r="I68" s="105"/>
      <c r="J68" s="106">
        <f>J98</f>
        <v>0</v>
      </c>
      <c r="L68" s="103"/>
    </row>
    <row r="69" spans="2:12" s="9" customFormat="1" ht="19.9" customHeight="1">
      <c r="B69" s="107"/>
      <c r="D69" s="108" t="s">
        <v>205</v>
      </c>
      <c r="E69" s="109"/>
      <c r="F69" s="109"/>
      <c r="G69" s="109"/>
      <c r="H69" s="109"/>
      <c r="I69" s="109"/>
      <c r="J69" s="110">
        <f>J99</f>
        <v>0</v>
      </c>
      <c r="L69" s="107"/>
    </row>
    <row r="70" spans="2:12" s="9" customFormat="1" ht="19.9" customHeight="1">
      <c r="B70" s="107"/>
      <c r="D70" s="108" t="s">
        <v>206</v>
      </c>
      <c r="E70" s="109"/>
      <c r="F70" s="109"/>
      <c r="G70" s="109"/>
      <c r="H70" s="109"/>
      <c r="I70" s="109"/>
      <c r="J70" s="110">
        <f>J115</f>
        <v>0</v>
      </c>
      <c r="L70" s="107"/>
    </row>
    <row r="71" spans="2:12" s="9" customFormat="1" ht="19.9" customHeight="1">
      <c r="B71" s="107"/>
      <c r="D71" s="108" t="s">
        <v>263</v>
      </c>
      <c r="E71" s="109"/>
      <c r="F71" s="109"/>
      <c r="G71" s="109"/>
      <c r="H71" s="109"/>
      <c r="I71" s="109"/>
      <c r="J71" s="110">
        <f>J125</f>
        <v>0</v>
      </c>
      <c r="L71" s="107"/>
    </row>
    <row r="72" spans="2:12" s="8" customFormat="1" ht="24.95" customHeight="1">
      <c r="B72" s="103"/>
      <c r="D72" s="104" t="s">
        <v>144</v>
      </c>
      <c r="E72" s="105"/>
      <c r="F72" s="105"/>
      <c r="G72" s="105"/>
      <c r="H72" s="105"/>
      <c r="I72" s="105"/>
      <c r="J72" s="106">
        <f>J128</f>
        <v>0</v>
      </c>
      <c r="L72" s="103"/>
    </row>
    <row r="73" spans="2:12" s="9" customFormat="1" ht="19.9" customHeight="1">
      <c r="B73" s="107"/>
      <c r="D73" s="108" t="s">
        <v>264</v>
      </c>
      <c r="E73" s="109"/>
      <c r="F73" s="109"/>
      <c r="G73" s="109"/>
      <c r="H73" s="109"/>
      <c r="I73" s="109"/>
      <c r="J73" s="110">
        <f>J129</f>
        <v>0</v>
      </c>
      <c r="L73" s="107"/>
    </row>
    <row r="74" spans="2:12" s="1" customFormat="1" ht="21.75" customHeight="1">
      <c r="B74" s="32"/>
      <c r="L74" s="32"/>
    </row>
    <row r="75" spans="2:12" s="1" customFormat="1" ht="6.95" customHeight="1">
      <c r="B75" s="41"/>
      <c r="C75" s="42"/>
      <c r="D75" s="42"/>
      <c r="E75" s="42"/>
      <c r="F75" s="42"/>
      <c r="G75" s="42"/>
      <c r="H75" s="42"/>
      <c r="I75" s="42"/>
      <c r="J75" s="42"/>
      <c r="K75" s="42"/>
      <c r="L75" s="32"/>
    </row>
    <row r="79" spans="2:12" s="1" customFormat="1" ht="6.95" customHeight="1">
      <c r="B79" s="43"/>
      <c r="C79" s="44"/>
      <c r="D79" s="44"/>
      <c r="E79" s="44"/>
      <c r="F79" s="44"/>
      <c r="G79" s="44"/>
      <c r="H79" s="44"/>
      <c r="I79" s="44"/>
      <c r="J79" s="44"/>
      <c r="K79" s="44"/>
      <c r="L79" s="32"/>
    </row>
    <row r="80" spans="2:12" s="1" customFormat="1" ht="24.95" customHeight="1">
      <c r="B80" s="32"/>
      <c r="C80" s="21" t="s">
        <v>146</v>
      </c>
      <c r="L80" s="32"/>
    </row>
    <row r="81" spans="2:12" s="1" customFormat="1" ht="6.95" customHeight="1">
      <c r="B81" s="32"/>
      <c r="L81" s="32"/>
    </row>
    <row r="82" spans="2:12" s="1" customFormat="1" ht="12" customHeight="1">
      <c r="B82" s="32"/>
      <c r="C82" s="27" t="s">
        <v>17</v>
      </c>
      <c r="L82" s="32"/>
    </row>
    <row r="83" spans="2:12" s="1" customFormat="1" ht="16.5" customHeight="1">
      <c r="B83" s="32"/>
      <c r="E83" s="313" t="str">
        <f>E7</f>
        <v>Pozemní (stavební) objekt Koleje Jarov</v>
      </c>
      <c r="F83" s="314"/>
      <c r="G83" s="314"/>
      <c r="H83" s="314"/>
      <c r="L83" s="32"/>
    </row>
    <row r="84" spans="2:12" ht="12" customHeight="1">
      <c r="B84" s="20"/>
      <c r="C84" s="27" t="s">
        <v>132</v>
      </c>
      <c r="L84" s="20"/>
    </row>
    <row r="85" spans="2:12" ht="16.5" customHeight="1">
      <c r="B85" s="20"/>
      <c r="E85" s="313" t="s">
        <v>133</v>
      </c>
      <c r="F85" s="282"/>
      <c r="G85" s="282"/>
      <c r="H85" s="282"/>
      <c r="L85" s="20"/>
    </row>
    <row r="86" spans="2:12" ht="12" customHeight="1">
      <c r="B86" s="20"/>
      <c r="C86" s="27" t="s">
        <v>134</v>
      </c>
      <c r="L86" s="20"/>
    </row>
    <row r="87" spans="2:12" s="1" customFormat="1" ht="16.5" customHeight="1">
      <c r="B87" s="32"/>
      <c r="E87" s="300" t="s">
        <v>135</v>
      </c>
      <c r="F87" s="315"/>
      <c r="G87" s="315"/>
      <c r="H87" s="315"/>
      <c r="L87" s="32"/>
    </row>
    <row r="88" spans="2:12" s="1" customFormat="1" ht="12" customHeight="1">
      <c r="B88" s="32"/>
      <c r="C88" s="27" t="s">
        <v>136</v>
      </c>
      <c r="L88" s="32"/>
    </row>
    <row r="89" spans="2:12" s="1" customFormat="1" ht="16.5" customHeight="1">
      <c r="B89" s="32"/>
      <c r="E89" s="309" t="str">
        <f>E13</f>
        <v>3 - Podlahy</v>
      </c>
      <c r="F89" s="315"/>
      <c r="G89" s="315"/>
      <c r="H89" s="315"/>
      <c r="L89" s="32"/>
    </row>
    <row r="90" spans="2:12" s="1" customFormat="1" ht="6.95" customHeight="1">
      <c r="B90" s="32"/>
      <c r="L90" s="32"/>
    </row>
    <row r="91" spans="2:12" s="1" customFormat="1" ht="12" customHeight="1">
      <c r="B91" s="32"/>
      <c r="C91" s="27" t="s">
        <v>21</v>
      </c>
      <c r="F91" s="25" t="str">
        <f>F16</f>
        <v xml:space="preserve"> </v>
      </c>
      <c r="I91" s="27" t="s">
        <v>23</v>
      </c>
      <c r="J91" s="49" t="str">
        <f>IF(J16="","",J16)</f>
        <v>9. 11. 2022</v>
      </c>
      <c r="L91" s="32"/>
    </row>
    <row r="92" spans="2:12" s="1" customFormat="1" ht="6.95" customHeight="1">
      <c r="B92" s="32"/>
      <c r="L92" s="32"/>
    </row>
    <row r="93" spans="2:12" s="1" customFormat="1" ht="15.2" customHeight="1">
      <c r="B93" s="32"/>
      <c r="C93" s="27" t="s">
        <v>25</v>
      </c>
      <c r="F93" s="25" t="str">
        <f>E19</f>
        <v xml:space="preserve"> </v>
      </c>
      <c r="I93" s="27" t="s">
        <v>30</v>
      </c>
      <c r="J93" s="30" t="str">
        <f>E25</f>
        <v xml:space="preserve"> </v>
      </c>
      <c r="L93" s="32"/>
    </row>
    <row r="94" spans="2:12" s="1" customFormat="1" ht="15.2" customHeight="1">
      <c r="B94" s="32"/>
      <c r="C94" s="27" t="s">
        <v>28</v>
      </c>
      <c r="F94" s="25" t="str">
        <f>IF(E22="","",E22)</f>
        <v>Vyplň údaj</v>
      </c>
      <c r="I94" s="27" t="s">
        <v>32</v>
      </c>
      <c r="J94" s="30" t="str">
        <f>E28</f>
        <v xml:space="preserve"> </v>
      </c>
      <c r="L94" s="32"/>
    </row>
    <row r="95" spans="2:12" s="1" customFormat="1" ht="10.35" customHeight="1">
      <c r="B95" s="32"/>
      <c r="L95" s="32"/>
    </row>
    <row r="96" spans="2:20" s="10" customFormat="1" ht="29.25" customHeight="1">
      <c r="B96" s="111"/>
      <c r="C96" s="112" t="s">
        <v>147</v>
      </c>
      <c r="D96" s="113" t="s">
        <v>54</v>
      </c>
      <c r="E96" s="113" t="s">
        <v>50</v>
      </c>
      <c r="F96" s="113" t="s">
        <v>51</v>
      </c>
      <c r="G96" s="113" t="s">
        <v>148</v>
      </c>
      <c r="H96" s="113" t="s">
        <v>149</v>
      </c>
      <c r="I96" s="113" t="s">
        <v>150</v>
      </c>
      <c r="J96" s="113" t="s">
        <v>140</v>
      </c>
      <c r="K96" s="114" t="s">
        <v>151</v>
      </c>
      <c r="L96" s="111"/>
      <c r="M96" s="56" t="s">
        <v>3</v>
      </c>
      <c r="N96" s="57" t="s">
        <v>39</v>
      </c>
      <c r="O96" s="57" t="s">
        <v>152</v>
      </c>
      <c r="P96" s="57" t="s">
        <v>153</v>
      </c>
      <c r="Q96" s="57" t="s">
        <v>154</v>
      </c>
      <c r="R96" s="57" t="s">
        <v>155</v>
      </c>
      <c r="S96" s="57" t="s">
        <v>156</v>
      </c>
      <c r="T96" s="58" t="s">
        <v>157</v>
      </c>
    </row>
    <row r="97" spans="2:63" s="1" customFormat="1" ht="22.9" customHeight="1">
      <c r="B97" s="32"/>
      <c r="C97" s="61" t="s">
        <v>158</v>
      </c>
      <c r="J97" s="115">
        <f>BK97</f>
        <v>0</v>
      </c>
      <c r="L97" s="32"/>
      <c r="M97" s="59"/>
      <c r="N97" s="50"/>
      <c r="O97" s="50"/>
      <c r="P97" s="116">
        <f>P98+P128</f>
        <v>0</v>
      </c>
      <c r="Q97" s="50"/>
      <c r="R97" s="116">
        <f>R98+R128</f>
        <v>18.854982000000003</v>
      </c>
      <c r="S97" s="50"/>
      <c r="T97" s="117">
        <f>T98+T128</f>
        <v>49.27256</v>
      </c>
      <c r="AT97" s="17" t="s">
        <v>68</v>
      </c>
      <c r="AU97" s="17" t="s">
        <v>141</v>
      </c>
      <c r="BK97" s="118">
        <f>BK98+BK128</f>
        <v>0</v>
      </c>
    </row>
    <row r="98" spans="2:63" s="11" customFormat="1" ht="25.9" customHeight="1">
      <c r="B98" s="119"/>
      <c r="D98" s="120" t="s">
        <v>68</v>
      </c>
      <c r="E98" s="121" t="s">
        <v>159</v>
      </c>
      <c r="F98" s="121" t="s">
        <v>160</v>
      </c>
      <c r="I98" s="122"/>
      <c r="J98" s="123">
        <f>BK98</f>
        <v>0</v>
      </c>
      <c r="L98" s="119"/>
      <c r="M98" s="124"/>
      <c r="P98" s="125">
        <f>P99+P115+P125</f>
        <v>0</v>
      </c>
      <c r="R98" s="125">
        <f>R99+R115+R125</f>
        <v>0.63915</v>
      </c>
      <c r="T98" s="126">
        <f>T99+T115+T125</f>
        <v>0</v>
      </c>
      <c r="AR98" s="120" t="s">
        <v>15</v>
      </c>
      <c r="AT98" s="127" t="s">
        <v>68</v>
      </c>
      <c r="AU98" s="127" t="s">
        <v>69</v>
      </c>
      <c r="AY98" s="120" t="s">
        <v>161</v>
      </c>
      <c r="BK98" s="128">
        <f>BK99+BK115+BK125</f>
        <v>0</v>
      </c>
    </row>
    <row r="99" spans="2:63" s="11" customFormat="1" ht="22.9" customHeight="1">
      <c r="B99" s="119"/>
      <c r="D99" s="120" t="s">
        <v>68</v>
      </c>
      <c r="E99" s="129" t="s">
        <v>95</v>
      </c>
      <c r="F99" s="129" t="s">
        <v>208</v>
      </c>
      <c r="I99" s="122"/>
      <c r="J99" s="130">
        <f>BK99</f>
        <v>0</v>
      </c>
      <c r="L99" s="119"/>
      <c r="M99" s="124"/>
      <c r="P99" s="125">
        <f>SUM(P100:P114)</f>
        <v>0</v>
      </c>
      <c r="R99" s="125">
        <f>SUM(R100:R114)</f>
        <v>0.63915</v>
      </c>
      <c r="T99" s="126">
        <f>SUM(T100:T114)</f>
        <v>0</v>
      </c>
      <c r="AR99" s="120" t="s">
        <v>15</v>
      </c>
      <c r="AT99" s="127" t="s">
        <v>68</v>
      </c>
      <c r="AU99" s="127" t="s">
        <v>15</v>
      </c>
      <c r="AY99" s="120" t="s">
        <v>161</v>
      </c>
      <c r="BK99" s="128">
        <f>SUM(BK100:BK114)</f>
        <v>0</v>
      </c>
    </row>
    <row r="100" spans="2:65" s="1" customFormat="1" ht="24.2" customHeight="1">
      <c r="B100" s="131"/>
      <c r="C100" s="132" t="s">
        <v>15</v>
      </c>
      <c r="D100" s="132" t="s">
        <v>164</v>
      </c>
      <c r="E100" s="133" t="s">
        <v>265</v>
      </c>
      <c r="F100" s="134" t="s">
        <v>266</v>
      </c>
      <c r="G100" s="135" t="s">
        <v>267</v>
      </c>
      <c r="H100" s="136">
        <v>426.1</v>
      </c>
      <c r="I100" s="137"/>
      <c r="J100" s="138">
        <f>ROUND(I100*H100,2)</f>
        <v>0</v>
      </c>
      <c r="K100" s="134" t="s">
        <v>168</v>
      </c>
      <c r="L100" s="32"/>
      <c r="M100" s="139" t="s">
        <v>3</v>
      </c>
      <c r="N100" s="140" t="s">
        <v>40</v>
      </c>
      <c r="P100" s="141">
        <f>O100*H100</f>
        <v>0</v>
      </c>
      <c r="Q100" s="141">
        <v>0.0015</v>
      </c>
      <c r="R100" s="141">
        <f>Q100*H100</f>
        <v>0.63915</v>
      </c>
      <c r="S100" s="141">
        <v>0</v>
      </c>
      <c r="T100" s="142">
        <f>S100*H100</f>
        <v>0</v>
      </c>
      <c r="AR100" s="143" t="s">
        <v>89</v>
      </c>
      <c r="AT100" s="143" t="s">
        <v>164</v>
      </c>
      <c r="AU100" s="143" t="s">
        <v>77</v>
      </c>
      <c r="AY100" s="17" t="s">
        <v>161</v>
      </c>
      <c r="BE100" s="144">
        <f>IF(N100="základní",J100,0)</f>
        <v>0</v>
      </c>
      <c r="BF100" s="144">
        <f>IF(N100="snížená",J100,0)</f>
        <v>0</v>
      </c>
      <c r="BG100" s="144">
        <f>IF(N100="zákl. přenesená",J100,0)</f>
        <v>0</v>
      </c>
      <c r="BH100" s="144">
        <f>IF(N100="sníž. přenesená",J100,0)</f>
        <v>0</v>
      </c>
      <c r="BI100" s="144">
        <f>IF(N100="nulová",J100,0)</f>
        <v>0</v>
      </c>
      <c r="BJ100" s="17" t="s">
        <v>15</v>
      </c>
      <c r="BK100" s="144">
        <f>ROUND(I100*H100,2)</f>
        <v>0</v>
      </c>
      <c r="BL100" s="17" t="s">
        <v>89</v>
      </c>
      <c r="BM100" s="143" t="s">
        <v>268</v>
      </c>
    </row>
    <row r="101" spans="2:47" s="1" customFormat="1" ht="12">
      <c r="B101" s="32"/>
      <c r="D101" s="145" t="s">
        <v>170</v>
      </c>
      <c r="F101" s="146" t="s">
        <v>269</v>
      </c>
      <c r="I101" s="147"/>
      <c r="L101" s="32"/>
      <c r="M101" s="148"/>
      <c r="T101" s="53"/>
      <c r="AT101" s="17" t="s">
        <v>170</v>
      </c>
      <c r="AU101" s="17" t="s">
        <v>77</v>
      </c>
    </row>
    <row r="102" spans="2:51" s="12" customFormat="1" ht="12">
      <c r="B102" s="149"/>
      <c r="D102" s="150" t="s">
        <v>181</v>
      </c>
      <c r="E102" s="151" t="s">
        <v>3</v>
      </c>
      <c r="F102" s="152" t="s">
        <v>182</v>
      </c>
      <c r="H102" s="151" t="s">
        <v>3</v>
      </c>
      <c r="I102" s="153"/>
      <c r="L102" s="149"/>
      <c r="M102" s="154"/>
      <c r="T102" s="155"/>
      <c r="AT102" s="151" t="s">
        <v>181</v>
      </c>
      <c r="AU102" s="151" t="s">
        <v>77</v>
      </c>
      <c r="AV102" s="12" t="s">
        <v>15</v>
      </c>
      <c r="AW102" s="12" t="s">
        <v>31</v>
      </c>
      <c r="AX102" s="12" t="s">
        <v>69</v>
      </c>
      <c r="AY102" s="151" t="s">
        <v>161</v>
      </c>
    </row>
    <row r="103" spans="2:51" s="13" customFormat="1" ht="12">
      <c r="B103" s="156"/>
      <c r="D103" s="150" t="s">
        <v>181</v>
      </c>
      <c r="E103" s="157" t="s">
        <v>3</v>
      </c>
      <c r="F103" s="158" t="s">
        <v>270</v>
      </c>
      <c r="H103" s="159">
        <v>108</v>
      </c>
      <c r="I103" s="160"/>
      <c r="L103" s="156"/>
      <c r="M103" s="161"/>
      <c r="T103" s="162"/>
      <c r="AT103" s="157" t="s">
        <v>181</v>
      </c>
      <c r="AU103" s="157" t="s">
        <v>77</v>
      </c>
      <c r="AV103" s="13" t="s">
        <v>77</v>
      </c>
      <c r="AW103" s="13" t="s">
        <v>31</v>
      </c>
      <c r="AX103" s="13" t="s">
        <v>69</v>
      </c>
      <c r="AY103" s="157" t="s">
        <v>161</v>
      </c>
    </row>
    <row r="104" spans="2:51" s="13" customFormat="1" ht="12">
      <c r="B104" s="156"/>
      <c r="D104" s="150" t="s">
        <v>181</v>
      </c>
      <c r="E104" s="157" t="s">
        <v>3</v>
      </c>
      <c r="F104" s="158" t="s">
        <v>271</v>
      </c>
      <c r="H104" s="159">
        <v>-17.6</v>
      </c>
      <c r="I104" s="160"/>
      <c r="L104" s="156"/>
      <c r="M104" s="161"/>
      <c r="T104" s="162"/>
      <c r="AT104" s="157" t="s">
        <v>181</v>
      </c>
      <c r="AU104" s="157" t="s">
        <v>77</v>
      </c>
      <c r="AV104" s="13" t="s">
        <v>77</v>
      </c>
      <c r="AW104" s="13" t="s">
        <v>31</v>
      </c>
      <c r="AX104" s="13" t="s">
        <v>69</v>
      </c>
      <c r="AY104" s="157" t="s">
        <v>161</v>
      </c>
    </row>
    <row r="105" spans="2:51" s="12" customFormat="1" ht="12">
      <c r="B105" s="149"/>
      <c r="D105" s="150" t="s">
        <v>181</v>
      </c>
      <c r="E105" s="151" t="s">
        <v>3</v>
      </c>
      <c r="F105" s="152" t="s">
        <v>184</v>
      </c>
      <c r="H105" s="151" t="s">
        <v>3</v>
      </c>
      <c r="I105" s="153"/>
      <c r="L105" s="149"/>
      <c r="M105" s="154"/>
      <c r="T105" s="155"/>
      <c r="AT105" s="151" t="s">
        <v>181</v>
      </c>
      <c r="AU105" s="151" t="s">
        <v>77</v>
      </c>
      <c r="AV105" s="12" t="s">
        <v>15</v>
      </c>
      <c r="AW105" s="12" t="s">
        <v>31</v>
      </c>
      <c r="AX105" s="12" t="s">
        <v>69</v>
      </c>
      <c r="AY105" s="151" t="s">
        <v>161</v>
      </c>
    </row>
    <row r="106" spans="2:51" s="13" customFormat="1" ht="12">
      <c r="B106" s="156"/>
      <c r="D106" s="150" t="s">
        <v>181</v>
      </c>
      <c r="E106" s="157" t="s">
        <v>3</v>
      </c>
      <c r="F106" s="158" t="s">
        <v>272</v>
      </c>
      <c r="H106" s="159">
        <v>133.5</v>
      </c>
      <c r="I106" s="160"/>
      <c r="L106" s="156"/>
      <c r="M106" s="161"/>
      <c r="T106" s="162"/>
      <c r="AT106" s="157" t="s">
        <v>181</v>
      </c>
      <c r="AU106" s="157" t="s">
        <v>77</v>
      </c>
      <c r="AV106" s="13" t="s">
        <v>77</v>
      </c>
      <c r="AW106" s="13" t="s">
        <v>31</v>
      </c>
      <c r="AX106" s="13" t="s">
        <v>69</v>
      </c>
      <c r="AY106" s="157" t="s">
        <v>161</v>
      </c>
    </row>
    <row r="107" spans="2:51" s="13" customFormat="1" ht="12">
      <c r="B107" s="156"/>
      <c r="D107" s="150" t="s">
        <v>181</v>
      </c>
      <c r="E107" s="157" t="s">
        <v>3</v>
      </c>
      <c r="F107" s="158" t="s">
        <v>273</v>
      </c>
      <c r="H107" s="159">
        <v>-21.6</v>
      </c>
      <c r="I107" s="160"/>
      <c r="L107" s="156"/>
      <c r="M107" s="161"/>
      <c r="T107" s="162"/>
      <c r="AT107" s="157" t="s">
        <v>181</v>
      </c>
      <c r="AU107" s="157" t="s">
        <v>77</v>
      </c>
      <c r="AV107" s="13" t="s">
        <v>77</v>
      </c>
      <c r="AW107" s="13" t="s">
        <v>31</v>
      </c>
      <c r="AX107" s="13" t="s">
        <v>69</v>
      </c>
      <c r="AY107" s="157" t="s">
        <v>161</v>
      </c>
    </row>
    <row r="108" spans="2:51" s="12" customFormat="1" ht="12">
      <c r="B108" s="149"/>
      <c r="D108" s="150" t="s">
        <v>181</v>
      </c>
      <c r="E108" s="151" t="s">
        <v>3</v>
      </c>
      <c r="F108" s="152" t="s">
        <v>186</v>
      </c>
      <c r="H108" s="151" t="s">
        <v>3</v>
      </c>
      <c r="I108" s="153"/>
      <c r="L108" s="149"/>
      <c r="M108" s="154"/>
      <c r="T108" s="155"/>
      <c r="AT108" s="151" t="s">
        <v>181</v>
      </c>
      <c r="AU108" s="151" t="s">
        <v>77</v>
      </c>
      <c r="AV108" s="12" t="s">
        <v>15</v>
      </c>
      <c r="AW108" s="12" t="s">
        <v>31</v>
      </c>
      <c r="AX108" s="12" t="s">
        <v>69</v>
      </c>
      <c r="AY108" s="151" t="s">
        <v>161</v>
      </c>
    </row>
    <row r="109" spans="2:51" s="13" customFormat="1" ht="12">
      <c r="B109" s="156"/>
      <c r="D109" s="150" t="s">
        <v>181</v>
      </c>
      <c r="E109" s="157" t="s">
        <v>3</v>
      </c>
      <c r="F109" s="158" t="s">
        <v>272</v>
      </c>
      <c r="H109" s="159">
        <v>133.5</v>
      </c>
      <c r="I109" s="160"/>
      <c r="L109" s="156"/>
      <c r="M109" s="161"/>
      <c r="T109" s="162"/>
      <c r="AT109" s="157" t="s">
        <v>181</v>
      </c>
      <c r="AU109" s="157" t="s">
        <v>77</v>
      </c>
      <c r="AV109" s="13" t="s">
        <v>77</v>
      </c>
      <c r="AW109" s="13" t="s">
        <v>31</v>
      </c>
      <c r="AX109" s="13" t="s">
        <v>69</v>
      </c>
      <c r="AY109" s="157" t="s">
        <v>161</v>
      </c>
    </row>
    <row r="110" spans="2:51" s="13" customFormat="1" ht="12">
      <c r="B110" s="156"/>
      <c r="D110" s="150" t="s">
        <v>181</v>
      </c>
      <c r="E110" s="157" t="s">
        <v>3</v>
      </c>
      <c r="F110" s="158" t="s">
        <v>273</v>
      </c>
      <c r="H110" s="159">
        <v>-21.6</v>
      </c>
      <c r="I110" s="160"/>
      <c r="L110" s="156"/>
      <c r="M110" s="161"/>
      <c r="T110" s="162"/>
      <c r="AT110" s="157" t="s">
        <v>181</v>
      </c>
      <c r="AU110" s="157" t="s">
        <v>77</v>
      </c>
      <c r="AV110" s="13" t="s">
        <v>77</v>
      </c>
      <c r="AW110" s="13" t="s">
        <v>31</v>
      </c>
      <c r="AX110" s="13" t="s">
        <v>69</v>
      </c>
      <c r="AY110" s="157" t="s">
        <v>161</v>
      </c>
    </row>
    <row r="111" spans="2:51" s="12" customFormat="1" ht="12">
      <c r="B111" s="149"/>
      <c r="D111" s="150" t="s">
        <v>181</v>
      </c>
      <c r="E111" s="151" t="s">
        <v>3</v>
      </c>
      <c r="F111" s="152" t="s">
        <v>187</v>
      </c>
      <c r="H111" s="151" t="s">
        <v>3</v>
      </c>
      <c r="I111" s="153"/>
      <c r="L111" s="149"/>
      <c r="M111" s="154"/>
      <c r="T111" s="155"/>
      <c r="AT111" s="151" t="s">
        <v>181</v>
      </c>
      <c r="AU111" s="151" t="s">
        <v>77</v>
      </c>
      <c r="AV111" s="12" t="s">
        <v>15</v>
      </c>
      <c r="AW111" s="12" t="s">
        <v>31</v>
      </c>
      <c r="AX111" s="12" t="s">
        <v>69</v>
      </c>
      <c r="AY111" s="151" t="s">
        <v>161</v>
      </c>
    </row>
    <row r="112" spans="2:51" s="13" customFormat="1" ht="12">
      <c r="B112" s="156"/>
      <c r="D112" s="150" t="s">
        <v>181</v>
      </c>
      <c r="E112" s="157" t="s">
        <v>3</v>
      </c>
      <c r="F112" s="158" t="s">
        <v>272</v>
      </c>
      <c r="H112" s="159">
        <v>133.5</v>
      </c>
      <c r="I112" s="160"/>
      <c r="L112" s="156"/>
      <c r="M112" s="161"/>
      <c r="T112" s="162"/>
      <c r="AT112" s="157" t="s">
        <v>181</v>
      </c>
      <c r="AU112" s="157" t="s">
        <v>77</v>
      </c>
      <c r="AV112" s="13" t="s">
        <v>77</v>
      </c>
      <c r="AW112" s="13" t="s">
        <v>31</v>
      </c>
      <c r="AX112" s="13" t="s">
        <v>69</v>
      </c>
      <c r="AY112" s="157" t="s">
        <v>161</v>
      </c>
    </row>
    <row r="113" spans="2:51" s="13" customFormat="1" ht="12">
      <c r="B113" s="156"/>
      <c r="D113" s="150" t="s">
        <v>181</v>
      </c>
      <c r="E113" s="157" t="s">
        <v>3</v>
      </c>
      <c r="F113" s="158" t="s">
        <v>273</v>
      </c>
      <c r="H113" s="159">
        <v>-21.6</v>
      </c>
      <c r="I113" s="160"/>
      <c r="L113" s="156"/>
      <c r="M113" s="161"/>
      <c r="T113" s="162"/>
      <c r="AT113" s="157" t="s">
        <v>181</v>
      </c>
      <c r="AU113" s="157" t="s">
        <v>77</v>
      </c>
      <c r="AV113" s="13" t="s">
        <v>77</v>
      </c>
      <c r="AW113" s="13" t="s">
        <v>31</v>
      </c>
      <c r="AX113" s="13" t="s">
        <v>69</v>
      </c>
      <c r="AY113" s="157" t="s">
        <v>161</v>
      </c>
    </row>
    <row r="114" spans="2:51" s="14" customFormat="1" ht="12">
      <c r="B114" s="163"/>
      <c r="D114" s="150" t="s">
        <v>181</v>
      </c>
      <c r="E114" s="164" t="s">
        <v>3</v>
      </c>
      <c r="F114" s="165" t="s">
        <v>188</v>
      </c>
      <c r="H114" s="166">
        <v>426.1</v>
      </c>
      <c r="I114" s="167"/>
      <c r="L114" s="163"/>
      <c r="M114" s="168"/>
      <c r="T114" s="169"/>
      <c r="AT114" s="164" t="s">
        <v>181</v>
      </c>
      <c r="AU114" s="164" t="s">
        <v>77</v>
      </c>
      <c r="AV114" s="14" t="s">
        <v>89</v>
      </c>
      <c r="AW114" s="14" t="s">
        <v>31</v>
      </c>
      <c r="AX114" s="14" t="s">
        <v>15</v>
      </c>
      <c r="AY114" s="164" t="s">
        <v>161</v>
      </c>
    </row>
    <row r="115" spans="2:63" s="11" customFormat="1" ht="22.9" customHeight="1">
      <c r="B115" s="119"/>
      <c r="D115" s="120" t="s">
        <v>68</v>
      </c>
      <c r="E115" s="129" t="s">
        <v>222</v>
      </c>
      <c r="F115" s="129" t="s">
        <v>223</v>
      </c>
      <c r="I115" s="122"/>
      <c r="J115" s="130">
        <f>BK115</f>
        <v>0</v>
      </c>
      <c r="L115" s="119"/>
      <c r="M115" s="124"/>
      <c r="P115" s="125">
        <f>SUM(P116:P124)</f>
        <v>0</v>
      </c>
      <c r="R115" s="125">
        <f>SUM(R116:R124)</f>
        <v>0</v>
      </c>
      <c r="T115" s="126">
        <f>SUM(T116:T124)</f>
        <v>0</v>
      </c>
      <c r="AR115" s="120" t="s">
        <v>15</v>
      </c>
      <c r="AT115" s="127" t="s">
        <v>68</v>
      </c>
      <c r="AU115" s="127" t="s">
        <v>15</v>
      </c>
      <c r="AY115" s="120" t="s">
        <v>161</v>
      </c>
      <c r="BK115" s="128">
        <f>SUM(BK116:BK124)</f>
        <v>0</v>
      </c>
    </row>
    <row r="116" spans="2:65" s="1" customFormat="1" ht="37.9" customHeight="1">
      <c r="B116" s="131"/>
      <c r="C116" s="132" t="s">
        <v>77</v>
      </c>
      <c r="D116" s="132" t="s">
        <v>164</v>
      </c>
      <c r="E116" s="133" t="s">
        <v>224</v>
      </c>
      <c r="F116" s="134" t="s">
        <v>225</v>
      </c>
      <c r="G116" s="135" t="s">
        <v>201</v>
      </c>
      <c r="H116" s="136">
        <v>49.273</v>
      </c>
      <c r="I116" s="137"/>
      <c r="J116" s="138">
        <f>ROUND(I116*H116,2)</f>
        <v>0</v>
      </c>
      <c r="K116" s="134" t="s">
        <v>168</v>
      </c>
      <c r="L116" s="32"/>
      <c r="M116" s="139" t="s">
        <v>3</v>
      </c>
      <c r="N116" s="140" t="s">
        <v>40</v>
      </c>
      <c r="P116" s="141">
        <f>O116*H116</f>
        <v>0</v>
      </c>
      <c r="Q116" s="141">
        <v>0</v>
      </c>
      <c r="R116" s="141">
        <f>Q116*H116</f>
        <v>0</v>
      </c>
      <c r="S116" s="141">
        <v>0</v>
      </c>
      <c r="T116" s="142">
        <f>S116*H116</f>
        <v>0</v>
      </c>
      <c r="AR116" s="143" t="s">
        <v>89</v>
      </c>
      <c r="AT116" s="143" t="s">
        <v>164</v>
      </c>
      <c r="AU116" s="143" t="s">
        <v>77</v>
      </c>
      <c r="AY116" s="17" t="s">
        <v>161</v>
      </c>
      <c r="BE116" s="144">
        <f>IF(N116="základní",J116,0)</f>
        <v>0</v>
      </c>
      <c r="BF116" s="144">
        <f>IF(N116="snížená",J116,0)</f>
        <v>0</v>
      </c>
      <c r="BG116" s="144">
        <f>IF(N116="zákl. přenesená",J116,0)</f>
        <v>0</v>
      </c>
      <c r="BH116" s="144">
        <f>IF(N116="sníž. přenesená",J116,0)</f>
        <v>0</v>
      </c>
      <c r="BI116" s="144">
        <f>IF(N116="nulová",J116,0)</f>
        <v>0</v>
      </c>
      <c r="BJ116" s="17" t="s">
        <v>15</v>
      </c>
      <c r="BK116" s="144">
        <f>ROUND(I116*H116,2)</f>
        <v>0</v>
      </c>
      <c r="BL116" s="17" t="s">
        <v>89</v>
      </c>
      <c r="BM116" s="143" t="s">
        <v>274</v>
      </c>
    </row>
    <row r="117" spans="2:47" s="1" customFormat="1" ht="12">
      <c r="B117" s="32"/>
      <c r="D117" s="145" t="s">
        <v>170</v>
      </c>
      <c r="F117" s="146" t="s">
        <v>227</v>
      </c>
      <c r="I117" s="147"/>
      <c r="L117" s="32"/>
      <c r="M117" s="148"/>
      <c r="T117" s="53"/>
      <c r="AT117" s="17" t="s">
        <v>170</v>
      </c>
      <c r="AU117" s="17" t="s">
        <v>77</v>
      </c>
    </row>
    <row r="118" spans="2:65" s="1" customFormat="1" ht="33" customHeight="1">
      <c r="B118" s="131"/>
      <c r="C118" s="132" t="s">
        <v>83</v>
      </c>
      <c r="D118" s="132" t="s">
        <v>164</v>
      </c>
      <c r="E118" s="133" t="s">
        <v>228</v>
      </c>
      <c r="F118" s="134" t="s">
        <v>229</v>
      </c>
      <c r="G118" s="135" t="s">
        <v>201</v>
      </c>
      <c r="H118" s="136">
        <v>49.273</v>
      </c>
      <c r="I118" s="137"/>
      <c r="J118" s="138">
        <f>ROUND(I118*H118,2)</f>
        <v>0</v>
      </c>
      <c r="K118" s="134" t="s">
        <v>168</v>
      </c>
      <c r="L118" s="32"/>
      <c r="M118" s="139" t="s">
        <v>3</v>
      </c>
      <c r="N118" s="140" t="s">
        <v>40</v>
      </c>
      <c r="P118" s="141">
        <f>O118*H118</f>
        <v>0</v>
      </c>
      <c r="Q118" s="141">
        <v>0</v>
      </c>
      <c r="R118" s="141">
        <f>Q118*H118</f>
        <v>0</v>
      </c>
      <c r="S118" s="141">
        <v>0</v>
      </c>
      <c r="T118" s="142">
        <f>S118*H118</f>
        <v>0</v>
      </c>
      <c r="AR118" s="143" t="s">
        <v>89</v>
      </c>
      <c r="AT118" s="143" t="s">
        <v>164</v>
      </c>
      <c r="AU118" s="143" t="s">
        <v>77</v>
      </c>
      <c r="AY118" s="17" t="s">
        <v>161</v>
      </c>
      <c r="BE118" s="144">
        <f>IF(N118="základní",J118,0)</f>
        <v>0</v>
      </c>
      <c r="BF118" s="144">
        <f>IF(N118="snížená",J118,0)</f>
        <v>0</v>
      </c>
      <c r="BG118" s="144">
        <f>IF(N118="zákl. přenesená",J118,0)</f>
        <v>0</v>
      </c>
      <c r="BH118" s="144">
        <f>IF(N118="sníž. přenesená",J118,0)</f>
        <v>0</v>
      </c>
      <c r="BI118" s="144">
        <f>IF(N118="nulová",J118,0)</f>
        <v>0</v>
      </c>
      <c r="BJ118" s="17" t="s">
        <v>15</v>
      </c>
      <c r="BK118" s="144">
        <f>ROUND(I118*H118,2)</f>
        <v>0</v>
      </c>
      <c r="BL118" s="17" t="s">
        <v>89</v>
      </c>
      <c r="BM118" s="143" t="s">
        <v>275</v>
      </c>
    </row>
    <row r="119" spans="2:47" s="1" customFormat="1" ht="12">
      <c r="B119" s="32"/>
      <c r="D119" s="145" t="s">
        <v>170</v>
      </c>
      <c r="F119" s="146" t="s">
        <v>231</v>
      </c>
      <c r="I119" s="147"/>
      <c r="L119" s="32"/>
      <c r="M119" s="148"/>
      <c r="T119" s="53"/>
      <c r="AT119" s="17" t="s">
        <v>170</v>
      </c>
      <c r="AU119" s="17" t="s">
        <v>77</v>
      </c>
    </row>
    <row r="120" spans="2:65" s="1" customFormat="1" ht="44.25" customHeight="1">
      <c r="B120" s="131"/>
      <c r="C120" s="132" t="s">
        <v>89</v>
      </c>
      <c r="D120" s="132" t="s">
        <v>164</v>
      </c>
      <c r="E120" s="133" t="s">
        <v>232</v>
      </c>
      <c r="F120" s="134" t="s">
        <v>233</v>
      </c>
      <c r="G120" s="135" t="s">
        <v>201</v>
      </c>
      <c r="H120" s="136">
        <v>739.095</v>
      </c>
      <c r="I120" s="137"/>
      <c r="J120" s="138">
        <f>ROUND(I120*H120,2)</f>
        <v>0</v>
      </c>
      <c r="K120" s="134" t="s">
        <v>168</v>
      </c>
      <c r="L120" s="32"/>
      <c r="M120" s="139" t="s">
        <v>3</v>
      </c>
      <c r="N120" s="140" t="s">
        <v>40</v>
      </c>
      <c r="P120" s="141">
        <f>O120*H120</f>
        <v>0</v>
      </c>
      <c r="Q120" s="141">
        <v>0</v>
      </c>
      <c r="R120" s="141">
        <f>Q120*H120</f>
        <v>0</v>
      </c>
      <c r="S120" s="141">
        <v>0</v>
      </c>
      <c r="T120" s="142">
        <f>S120*H120</f>
        <v>0</v>
      </c>
      <c r="AR120" s="143" t="s">
        <v>89</v>
      </c>
      <c r="AT120" s="143" t="s">
        <v>164</v>
      </c>
      <c r="AU120" s="143" t="s">
        <v>77</v>
      </c>
      <c r="AY120" s="17" t="s">
        <v>161</v>
      </c>
      <c r="BE120" s="144">
        <f>IF(N120="základní",J120,0)</f>
        <v>0</v>
      </c>
      <c r="BF120" s="144">
        <f>IF(N120="snížená",J120,0)</f>
        <v>0</v>
      </c>
      <c r="BG120" s="144">
        <f>IF(N120="zákl. přenesená",J120,0)</f>
        <v>0</v>
      </c>
      <c r="BH120" s="144">
        <f>IF(N120="sníž. přenesená",J120,0)</f>
        <v>0</v>
      </c>
      <c r="BI120" s="144">
        <f>IF(N120="nulová",J120,0)</f>
        <v>0</v>
      </c>
      <c r="BJ120" s="17" t="s">
        <v>15</v>
      </c>
      <c r="BK120" s="144">
        <f>ROUND(I120*H120,2)</f>
        <v>0</v>
      </c>
      <c r="BL120" s="17" t="s">
        <v>89</v>
      </c>
      <c r="BM120" s="143" t="s">
        <v>276</v>
      </c>
    </row>
    <row r="121" spans="2:47" s="1" customFormat="1" ht="12">
      <c r="B121" s="32"/>
      <c r="D121" s="145" t="s">
        <v>170</v>
      </c>
      <c r="F121" s="146" t="s">
        <v>235</v>
      </c>
      <c r="I121" s="147"/>
      <c r="L121" s="32"/>
      <c r="M121" s="148"/>
      <c r="T121" s="53"/>
      <c r="AT121" s="17" t="s">
        <v>170</v>
      </c>
      <c r="AU121" s="17" t="s">
        <v>77</v>
      </c>
    </row>
    <row r="122" spans="2:51" s="13" customFormat="1" ht="12">
      <c r="B122" s="156"/>
      <c r="D122" s="150" t="s">
        <v>181</v>
      </c>
      <c r="F122" s="158" t="s">
        <v>277</v>
      </c>
      <c r="H122" s="159">
        <v>739.095</v>
      </c>
      <c r="I122" s="160"/>
      <c r="L122" s="156"/>
      <c r="M122" s="161"/>
      <c r="T122" s="162"/>
      <c r="AT122" s="157" t="s">
        <v>181</v>
      </c>
      <c r="AU122" s="157" t="s">
        <v>77</v>
      </c>
      <c r="AV122" s="13" t="s">
        <v>77</v>
      </c>
      <c r="AW122" s="13" t="s">
        <v>4</v>
      </c>
      <c r="AX122" s="13" t="s">
        <v>15</v>
      </c>
      <c r="AY122" s="157" t="s">
        <v>161</v>
      </c>
    </row>
    <row r="123" spans="2:65" s="1" customFormat="1" ht="44.25" customHeight="1">
      <c r="B123" s="131"/>
      <c r="C123" s="132" t="s">
        <v>92</v>
      </c>
      <c r="D123" s="132" t="s">
        <v>164</v>
      </c>
      <c r="E123" s="133" t="s">
        <v>278</v>
      </c>
      <c r="F123" s="134" t="s">
        <v>279</v>
      </c>
      <c r="G123" s="135" t="s">
        <v>201</v>
      </c>
      <c r="H123" s="136">
        <v>49.273</v>
      </c>
      <c r="I123" s="137"/>
      <c r="J123" s="138">
        <f>ROUND(I123*H123,2)</f>
        <v>0</v>
      </c>
      <c r="K123" s="134" t="s">
        <v>168</v>
      </c>
      <c r="L123" s="32"/>
      <c r="M123" s="139" t="s">
        <v>3</v>
      </c>
      <c r="N123" s="140" t="s">
        <v>40</v>
      </c>
      <c r="P123" s="141">
        <f>O123*H123</f>
        <v>0</v>
      </c>
      <c r="Q123" s="141">
        <v>0</v>
      </c>
      <c r="R123" s="141">
        <f>Q123*H123</f>
        <v>0</v>
      </c>
      <c r="S123" s="141">
        <v>0</v>
      </c>
      <c r="T123" s="142">
        <f>S123*H123</f>
        <v>0</v>
      </c>
      <c r="AR123" s="143" t="s">
        <v>89</v>
      </c>
      <c r="AT123" s="143" t="s">
        <v>164</v>
      </c>
      <c r="AU123" s="143" t="s">
        <v>77</v>
      </c>
      <c r="AY123" s="17" t="s">
        <v>161</v>
      </c>
      <c r="BE123" s="144">
        <f>IF(N123="základní",J123,0)</f>
        <v>0</v>
      </c>
      <c r="BF123" s="144">
        <f>IF(N123="snížená",J123,0)</f>
        <v>0</v>
      </c>
      <c r="BG123" s="144">
        <f>IF(N123="zákl. přenesená",J123,0)</f>
        <v>0</v>
      </c>
      <c r="BH123" s="144">
        <f>IF(N123="sníž. přenesená",J123,0)</f>
        <v>0</v>
      </c>
      <c r="BI123" s="144">
        <f>IF(N123="nulová",J123,0)</f>
        <v>0</v>
      </c>
      <c r="BJ123" s="17" t="s">
        <v>15</v>
      </c>
      <c r="BK123" s="144">
        <f>ROUND(I123*H123,2)</f>
        <v>0</v>
      </c>
      <c r="BL123" s="17" t="s">
        <v>89</v>
      </c>
      <c r="BM123" s="143" t="s">
        <v>280</v>
      </c>
    </row>
    <row r="124" spans="2:47" s="1" customFormat="1" ht="12">
      <c r="B124" s="32"/>
      <c r="D124" s="145" t="s">
        <v>170</v>
      </c>
      <c r="F124" s="146" t="s">
        <v>281</v>
      </c>
      <c r="I124" s="147"/>
      <c r="L124" s="32"/>
      <c r="M124" s="148"/>
      <c r="T124" s="53"/>
      <c r="AT124" s="17" t="s">
        <v>170</v>
      </c>
      <c r="AU124" s="17" t="s">
        <v>77</v>
      </c>
    </row>
    <row r="125" spans="2:63" s="11" customFormat="1" ht="22.9" customHeight="1">
      <c r="B125" s="119"/>
      <c r="D125" s="120" t="s">
        <v>68</v>
      </c>
      <c r="E125" s="129" t="s">
        <v>282</v>
      </c>
      <c r="F125" s="129" t="s">
        <v>283</v>
      </c>
      <c r="I125" s="122"/>
      <c r="J125" s="130">
        <f>BK125</f>
        <v>0</v>
      </c>
      <c r="L125" s="119"/>
      <c r="M125" s="124"/>
      <c r="P125" s="125">
        <f>SUM(P126:P127)</f>
        <v>0</v>
      </c>
      <c r="R125" s="125">
        <f>SUM(R126:R127)</f>
        <v>0</v>
      </c>
      <c r="T125" s="126">
        <f>SUM(T126:T127)</f>
        <v>0</v>
      </c>
      <c r="AR125" s="120" t="s">
        <v>15</v>
      </c>
      <c r="AT125" s="127" t="s">
        <v>68</v>
      </c>
      <c r="AU125" s="127" t="s">
        <v>15</v>
      </c>
      <c r="AY125" s="120" t="s">
        <v>161</v>
      </c>
      <c r="BK125" s="128">
        <f>SUM(BK126:BK127)</f>
        <v>0</v>
      </c>
    </row>
    <row r="126" spans="2:65" s="1" customFormat="1" ht="55.5" customHeight="1">
      <c r="B126" s="131"/>
      <c r="C126" s="132" t="s">
        <v>95</v>
      </c>
      <c r="D126" s="132" t="s">
        <v>164</v>
      </c>
      <c r="E126" s="133" t="s">
        <v>284</v>
      </c>
      <c r="F126" s="134" t="s">
        <v>285</v>
      </c>
      <c r="G126" s="135" t="s">
        <v>201</v>
      </c>
      <c r="H126" s="136">
        <v>0.714</v>
      </c>
      <c r="I126" s="137"/>
      <c r="J126" s="138">
        <f>ROUND(I126*H126,2)</f>
        <v>0</v>
      </c>
      <c r="K126" s="134" t="s">
        <v>168</v>
      </c>
      <c r="L126" s="32"/>
      <c r="M126" s="139" t="s">
        <v>3</v>
      </c>
      <c r="N126" s="140" t="s">
        <v>40</v>
      </c>
      <c r="P126" s="141">
        <f>O126*H126</f>
        <v>0</v>
      </c>
      <c r="Q126" s="141">
        <v>0</v>
      </c>
      <c r="R126" s="141">
        <f>Q126*H126</f>
        <v>0</v>
      </c>
      <c r="S126" s="141">
        <v>0</v>
      </c>
      <c r="T126" s="142">
        <f>S126*H126</f>
        <v>0</v>
      </c>
      <c r="AR126" s="143" t="s">
        <v>89</v>
      </c>
      <c r="AT126" s="143" t="s">
        <v>164</v>
      </c>
      <c r="AU126" s="143" t="s">
        <v>77</v>
      </c>
      <c r="AY126" s="17" t="s">
        <v>161</v>
      </c>
      <c r="BE126" s="144">
        <f>IF(N126="základní",J126,0)</f>
        <v>0</v>
      </c>
      <c r="BF126" s="144">
        <f>IF(N126="snížená",J126,0)</f>
        <v>0</v>
      </c>
      <c r="BG126" s="144">
        <f>IF(N126="zákl. přenesená",J126,0)</f>
        <v>0</v>
      </c>
      <c r="BH126" s="144">
        <f>IF(N126="sníž. přenesená",J126,0)</f>
        <v>0</v>
      </c>
      <c r="BI126" s="144">
        <f>IF(N126="nulová",J126,0)</f>
        <v>0</v>
      </c>
      <c r="BJ126" s="17" t="s">
        <v>15</v>
      </c>
      <c r="BK126" s="144">
        <f>ROUND(I126*H126,2)</f>
        <v>0</v>
      </c>
      <c r="BL126" s="17" t="s">
        <v>89</v>
      </c>
      <c r="BM126" s="143" t="s">
        <v>286</v>
      </c>
    </row>
    <row r="127" spans="2:47" s="1" customFormat="1" ht="12">
      <c r="B127" s="32"/>
      <c r="D127" s="145" t="s">
        <v>170</v>
      </c>
      <c r="F127" s="146" t="s">
        <v>287</v>
      </c>
      <c r="I127" s="147"/>
      <c r="L127" s="32"/>
      <c r="M127" s="148"/>
      <c r="T127" s="53"/>
      <c r="AT127" s="17" t="s">
        <v>170</v>
      </c>
      <c r="AU127" s="17" t="s">
        <v>77</v>
      </c>
    </row>
    <row r="128" spans="2:63" s="11" customFormat="1" ht="25.9" customHeight="1">
      <c r="B128" s="119"/>
      <c r="D128" s="120" t="s">
        <v>68</v>
      </c>
      <c r="E128" s="121" t="s">
        <v>172</v>
      </c>
      <c r="F128" s="121" t="s">
        <v>173</v>
      </c>
      <c r="I128" s="122"/>
      <c r="J128" s="123">
        <f>BK128</f>
        <v>0</v>
      </c>
      <c r="L128" s="119"/>
      <c r="M128" s="124"/>
      <c r="P128" s="125">
        <f>P129</f>
        <v>0</v>
      </c>
      <c r="R128" s="125">
        <f>R129</f>
        <v>18.215832000000002</v>
      </c>
      <c r="T128" s="126">
        <f>T129</f>
        <v>49.27256</v>
      </c>
      <c r="AR128" s="120" t="s">
        <v>77</v>
      </c>
      <c r="AT128" s="127" t="s">
        <v>68</v>
      </c>
      <c r="AU128" s="127" t="s">
        <v>69</v>
      </c>
      <c r="AY128" s="120" t="s">
        <v>161</v>
      </c>
      <c r="BK128" s="128">
        <f>BK129</f>
        <v>0</v>
      </c>
    </row>
    <row r="129" spans="2:63" s="11" customFormat="1" ht="22.9" customHeight="1">
      <c r="B129" s="119"/>
      <c r="D129" s="120" t="s">
        <v>68</v>
      </c>
      <c r="E129" s="129" t="s">
        <v>288</v>
      </c>
      <c r="F129" s="129" t="s">
        <v>289</v>
      </c>
      <c r="I129" s="122"/>
      <c r="J129" s="130">
        <f>BK129</f>
        <v>0</v>
      </c>
      <c r="L129" s="119"/>
      <c r="M129" s="124"/>
      <c r="P129" s="125">
        <f>SUM(P130:P213)</f>
        <v>0</v>
      </c>
      <c r="R129" s="125">
        <f>SUM(R130:R213)</f>
        <v>18.215832000000002</v>
      </c>
      <c r="T129" s="126">
        <f>SUM(T130:T213)</f>
        <v>49.27256</v>
      </c>
      <c r="AR129" s="120" t="s">
        <v>77</v>
      </c>
      <c r="AT129" s="127" t="s">
        <v>68</v>
      </c>
      <c r="AU129" s="127" t="s">
        <v>15</v>
      </c>
      <c r="AY129" s="120" t="s">
        <v>161</v>
      </c>
      <c r="BK129" s="128">
        <f>SUM(BK130:BK213)</f>
        <v>0</v>
      </c>
    </row>
    <row r="130" spans="2:65" s="1" customFormat="1" ht="24.2" customHeight="1">
      <c r="B130" s="131"/>
      <c r="C130" s="132" t="s">
        <v>110</v>
      </c>
      <c r="D130" s="132" t="s">
        <v>164</v>
      </c>
      <c r="E130" s="133" t="s">
        <v>290</v>
      </c>
      <c r="F130" s="134" t="s">
        <v>291</v>
      </c>
      <c r="G130" s="135" t="s">
        <v>167</v>
      </c>
      <c r="H130" s="136">
        <v>474.4</v>
      </c>
      <c r="I130" s="137"/>
      <c r="J130" s="138">
        <f>ROUND(I130*H130,2)</f>
        <v>0</v>
      </c>
      <c r="K130" s="134" t="s">
        <v>3</v>
      </c>
      <c r="L130" s="32"/>
      <c r="M130" s="139" t="s">
        <v>3</v>
      </c>
      <c r="N130" s="140" t="s">
        <v>40</v>
      </c>
      <c r="P130" s="141">
        <f>O130*H130</f>
        <v>0</v>
      </c>
      <c r="Q130" s="141">
        <v>0</v>
      </c>
      <c r="R130" s="141">
        <f>Q130*H130</f>
        <v>0</v>
      </c>
      <c r="S130" s="141">
        <v>0.08317</v>
      </c>
      <c r="T130" s="142">
        <f>S130*H130</f>
        <v>39.455847999999996</v>
      </c>
      <c r="AR130" s="143" t="s">
        <v>178</v>
      </c>
      <c r="AT130" s="143" t="s">
        <v>164</v>
      </c>
      <c r="AU130" s="143" t="s">
        <v>77</v>
      </c>
      <c r="AY130" s="17" t="s">
        <v>161</v>
      </c>
      <c r="BE130" s="144">
        <f>IF(N130="základní",J130,0)</f>
        <v>0</v>
      </c>
      <c r="BF130" s="144">
        <f>IF(N130="snížená",J130,0)</f>
        <v>0</v>
      </c>
      <c r="BG130" s="144">
        <f>IF(N130="zákl. přenesená",J130,0)</f>
        <v>0</v>
      </c>
      <c r="BH130" s="144">
        <f>IF(N130="sníž. přenesená",J130,0)</f>
        <v>0</v>
      </c>
      <c r="BI130" s="144">
        <f>IF(N130="nulová",J130,0)</f>
        <v>0</v>
      </c>
      <c r="BJ130" s="17" t="s">
        <v>15</v>
      </c>
      <c r="BK130" s="144">
        <f>ROUND(I130*H130,2)</f>
        <v>0</v>
      </c>
      <c r="BL130" s="17" t="s">
        <v>178</v>
      </c>
      <c r="BM130" s="143" t="s">
        <v>292</v>
      </c>
    </row>
    <row r="131" spans="2:51" s="12" customFormat="1" ht="12">
      <c r="B131" s="149"/>
      <c r="D131" s="150" t="s">
        <v>181</v>
      </c>
      <c r="E131" s="151" t="s">
        <v>3</v>
      </c>
      <c r="F131" s="152" t="s">
        <v>182</v>
      </c>
      <c r="H131" s="151" t="s">
        <v>3</v>
      </c>
      <c r="I131" s="153"/>
      <c r="L131" s="149"/>
      <c r="M131" s="154"/>
      <c r="T131" s="155"/>
      <c r="AT131" s="151" t="s">
        <v>181</v>
      </c>
      <c r="AU131" s="151" t="s">
        <v>77</v>
      </c>
      <c r="AV131" s="12" t="s">
        <v>15</v>
      </c>
      <c r="AW131" s="12" t="s">
        <v>31</v>
      </c>
      <c r="AX131" s="12" t="s">
        <v>69</v>
      </c>
      <c r="AY131" s="151" t="s">
        <v>161</v>
      </c>
    </row>
    <row r="132" spans="2:51" s="13" customFormat="1" ht="12">
      <c r="B132" s="156"/>
      <c r="D132" s="150" t="s">
        <v>181</v>
      </c>
      <c r="E132" s="157" t="s">
        <v>3</v>
      </c>
      <c r="F132" s="158" t="s">
        <v>214</v>
      </c>
      <c r="H132" s="159">
        <v>116.8</v>
      </c>
      <c r="I132" s="160"/>
      <c r="L132" s="156"/>
      <c r="M132" s="161"/>
      <c r="T132" s="162"/>
      <c r="AT132" s="157" t="s">
        <v>181</v>
      </c>
      <c r="AU132" s="157" t="s">
        <v>77</v>
      </c>
      <c r="AV132" s="13" t="s">
        <v>77</v>
      </c>
      <c r="AW132" s="13" t="s">
        <v>31</v>
      </c>
      <c r="AX132" s="13" t="s">
        <v>69</v>
      </c>
      <c r="AY132" s="157" t="s">
        <v>161</v>
      </c>
    </row>
    <row r="133" spans="2:51" s="12" customFormat="1" ht="12">
      <c r="B133" s="149"/>
      <c r="D133" s="150" t="s">
        <v>181</v>
      </c>
      <c r="E133" s="151" t="s">
        <v>3</v>
      </c>
      <c r="F133" s="152" t="s">
        <v>184</v>
      </c>
      <c r="H133" s="151" t="s">
        <v>3</v>
      </c>
      <c r="I133" s="153"/>
      <c r="L133" s="149"/>
      <c r="M133" s="154"/>
      <c r="T133" s="155"/>
      <c r="AT133" s="151" t="s">
        <v>181</v>
      </c>
      <c r="AU133" s="151" t="s">
        <v>77</v>
      </c>
      <c r="AV133" s="12" t="s">
        <v>15</v>
      </c>
      <c r="AW133" s="12" t="s">
        <v>31</v>
      </c>
      <c r="AX133" s="12" t="s">
        <v>69</v>
      </c>
      <c r="AY133" s="151" t="s">
        <v>161</v>
      </c>
    </row>
    <row r="134" spans="2:51" s="13" customFormat="1" ht="12">
      <c r="B134" s="156"/>
      <c r="D134" s="150" t="s">
        <v>181</v>
      </c>
      <c r="E134" s="157" t="s">
        <v>3</v>
      </c>
      <c r="F134" s="158" t="s">
        <v>213</v>
      </c>
      <c r="H134" s="159">
        <v>98.5</v>
      </c>
      <c r="I134" s="160"/>
      <c r="L134" s="156"/>
      <c r="M134" s="161"/>
      <c r="T134" s="162"/>
      <c r="AT134" s="157" t="s">
        <v>181</v>
      </c>
      <c r="AU134" s="157" t="s">
        <v>77</v>
      </c>
      <c r="AV134" s="13" t="s">
        <v>77</v>
      </c>
      <c r="AW134" s="13" t="s">
        <v>31</v>
      </c>
      <c r="AX134" s="13" t="s">
        <v>69</v>
      </c>
      <c r="AY134" s="157" t="s">
        <v>161</v>
      </c>
    </row>
    <row r="135" spans="2:51" s="12" customFormat="1" ht="12">
      <c r="B135" s="149"/>
      <c r="D135" s="150" t="s">
        <v>181</v>
      </c>
      <c r="E135" s="151" t="s">
        <v>3</v>
      </c>
      <c r="F135" s="152" t="s">
        <v>186</v>
      </c>
      <c r="H135" s="151" t="s">
        <v>3</v>
      </c>
      <c r="I135" s="153"/>
      <c r="L135" s="149"/>
      <c r="M135" s="154"/>
      <c r="T135" s="155"/>
      <c r="AT135" s="151" t="s">
        <v>181</v>
      </c>
      <c r="AU135" s="151" t="s">
        <v>77</v>
      </c>
      <c r="AV135" s="12" t="s">
        <v>15</v>
      </c>
      <c r="AW135" s="12" t="s">
        <v>31</v>
      </c>
      <c r="AX135" s="12" t="s">
        <v>69</v>
      </c>
      <c r="AY135" s="151" t="s">
        <v>161</v>
      </c>
    </row>
    <row r="136" spans="2:51" s="13" customFormat="1" ht="12">
      <c r="B136" s="156"/>
      <c r="D136" s="150" t="s">
        <v>181</v>
      </c>
      <c r="E136" s="157" t="s">
        <v>3</v>
      </c>
      <c r="F136" s="158" t="s">
        <v>214</v>
      </c>
      <c r="H136" s="159">
        <v>116.8</v>
      </c>
      <c r="I136" s="160"/>
      <c r="L136" s="156"/>
      <c r="M136" s="161"/>
      <c r="T136" s="162"/>
      <c r="AT136" s="157" t="s">
        <v>181</v>
      </c>
      <c r="AU136" s="157" t="s">
        <v>77</v>
      </c>
      <c r="AV136" s="13" t="s">
        <v>77</v>
      </c>
      <c r="AW136" s="13" t="s">
        <v>31</v>
      </c>
      <c r="AX136" s="13" t="s">
        <v>69</v>
      </c>
      <c r="AY136" s="157" t="s">
        <v>161</v>
      </c>
    </row>
    <row r="137" spans="2:51" s="12" customFormat="1" ht="12">
      <c r="B137" s="149"/>
      <c r="D137" s="150" t="s">
        <v>181</v>
      </c>
      <c r="E137" s="151" t="s">
        <v>3</v>
      </c>
      <c r="F137" s="152" t="s">
        <v>187</v>
      </c>
      <c r="H137" s="151" t="s">
        <v>3</v>
      </c>
      <c r="I137" s="153"/>
      <c r="L137" s="149"/>
      <c r="M137" s="154"/>
      <c r="T137" s="155"/>
      <c r="AT137" s="151" t="s">
        <v>181</v>
      </c>
      <c r="AU137" s="151" t="s">
        <v>77</v>
      </c>
      <c r="AV137" s="12" t="s">
        <v>15</v>
      </c>
      <c r="AW137" s="12" t="s">
        <v>31</v>
      </c>
      <c r="AX137" s="12" t="s">
        <v>69</v>
      </c>
      <c r="AY137" s="151" t="s">
        <v>161</v>
      </c>
    </row>
    <row r="138" spans="2:51" s="13" customFormat="1" ht="12">
      <c r="B138" s="156"/>
      <c r="D138" s="150" t="s">
        <v>181</v>
      </c>
      <c r="E138" s="157" t="s">
        <v>3</v>
      </c>
      <c r="F138" s="158" t="s">
        <v>214</v>
      </c>
      <c r="H138" s="159">
        <v>116.8</v>
      </c>
      <c r="I138" s="160"/>
      <c r="L138" s="156"/>
      <c r="M138" s="161"/>
      <c r="T138" s="162"/>
      <c r="AT138" s="157" t="s">
        <v>181</v>
      </c>
      <c r="AU138" s="157" t="s">
        <v>77</v>
      </c>
      <c r="AV138" s="13" t="s">
        <v>77</v>
      </c>
      <c r="AW138" s="13" t="s">
        <v>31</v>
      </c>
      <c r="AX138" s="13" t="s">
        <v>69</v>
      </c>
      <c r="AY138" s="157" t="s">
        <v>161</v>
      </c>
    </row>
    <row r="139" spans="2:51" s="12" customFormat="1" ht="12">
      <c r="B139" s="149"/>
      <c r="D139" s="150" t="s">
        <v>181</v>
      </c>
      <c r="E139" s="151" t="s">
        <v>3</v>
      </c>
      <c r="F139" s="152" t="s">
        <v>293</v>
      </c>
      <c r="H139" s="151" t="s">
        <v>3</v>
      </c>
      <c r="I139" s="153"/>
      <c r="L139" s="149"/>
      <c r="M139" s="154"/>
      <c r="T139" s="155"/>
      <c r="AT139" s="151" t="s">
        <v>181</v>
      </c>
      <c r="AU139" s="151" t="s">
        <v>77</v>
      </c>
      <c r="AV139" s="12" t="s">
        <v>15</v>
      </c>
      <c r="AW139" s="12" t="s">
        <v>31</v>
      </c>
      <c r="AX139" s="12" t="s">
        <v>69</v>
      </c>
      <c r="AY139" s="151" t="s">
        <v>161</v>
      </c>
    </row>
    <row r="140" spans="2:51" s="13" customFormat="1" ht="12">
      <c r="B140" s="156"/>
      <c r="D140" s="150" t="s">
        <v>181</v>
      </c>
      <c r="E140" s="157" t="s">
        <v>3</v>
      </c>
      <c r="F140" s="158" t="s">
        <v>294</v>
      </c>
      <c r="H140" s="159">
        <v>25.5</v>
      </c>
      <c r="I140" s="160"/>
      <c r="L140" s="156"/>
      <c r="M140" s="161"/>
      <c r="T140" s="162"/>
      <c r="AT140" s="157" t="s">
        <v>181</v>
      </c>
      <c r="AU140" s="157" t="s">
        <v>77</v>
      </c>
      <c r="AV140" s="13" t="s">
        <v>77</v>
      </c>
      <c r="AW140" s="13" t="s">
        <v>31</v>
      </c>
      <c r="AX140" s="13" t="s">
        <v>69</v>
      </c>
      <c r="AY140" s="157" t="s">
        <v>161</v>
      </c>
    </row>
    <row r="141" spans="2:51" s="14" customFormat="1" ht="12">
      <c r="B141" s="163"/>
      <c r="D141" s="150" t="s">
        <v>181</v>
      </c>
      <c r="E141" s="164" t="s">
        <v>3</v>
      </c>
      <c r="F141" s="165" t="s">
        <v>188</v>
      </c>
      <c r="H141" s="166">
        <v>474.4</v>
      </c>
      <c r="I141" s="167"/>
      <c r="L141" s="163"/>
      <c r="M141" s="168"/>
      <c r="T141" s="169"/>
      <c r="AT141" s="164" t="s">
        <v>181</v>
      </c>
      <c r="AU141" s="164" t="s">
        <v>77</v>
      </c>
      <c r="AV141" s="14" t="s">
        <v>89</v>
      </c>
      <c r="AW141" s="14" t="s">
        <v>31</v>
      </c>
      <c r="AX141" s="14" t="s">
        <v>15</v>
      </c>
      <c r="AY141" s="164" t="s">
        <v>161</v>
      </c>
    </row>
    <row r="142" spans="2:65" s="1" customFormat="1" ht="33" customHeight="1">
      <c r="B142" s="131"/>
      <c r="C142" s="132" t="s">
        <v>243</v>
      </c>
      <c r="D142" s="132" t="s">
        <v>164</v>
      </c>
      <c r="E142" s="133" t="s">
        <v>295</v>
      </c>
      <c r="F142" s="134" t="s">
        <v>296</v>
      </c>
      <c r="G142" s="135" t="s">
        <v>267</v>
      </c>
      <c r="H142" s="136">
        <v>91.8</v>
      </c>
      <c r="I142" s="137"/>
      <c r="J142" s="138">
        <f>ROUND(I142*H142,2)</f>
        <v>0</v>
      </c>
      <c r="K142" s="134" t="s">
        <v>168</v>
      </c>
      <c r="L142" s="32"/>
      <c r="M142" s="139" t="s">
        <v>3</v>
      </c>
      <c r="N142" s="140" t="s">
        <v>40</v>
      </c>
      <c r="P142" s="141">
        <f>O142*H142</f>
        <v>0</v>
      </c>
      <c r="Q142" s="141">
        <v>0</v>
      </c>
      <c r="R142" s="141">
        <f>Q142*H142</f>
        <v>0</v>
      </c>
      <c r="S142" s="141">
        <v>0.02911</v>
      </c>
      <c r="T142" s="142">
        <f>S142*H142</f>
        <v>2.672298</v>
      </c>
      <c r="AR142" s="143" t="s">
        <v>178</v>
      </c>
      <c r="AT142" s="143" t="s">
        <v>164</v>
      </c>
      <c r="AU142" s="143" t="s">
        <v>77</v>
      </c>
      <c r="AY142" s="17" t="s">
        <v>161</v>
      </c>
      <c r="BE142" s="144">
        <f>IF(N142="základní",J142,0)</f>
        <v>0</v>
      </c>
      <c r="BF142" s="144">
        <f>IF(N142="snížená",J142,0)</f>
        <v>0</v>
      </c>
      <c r="BG142" s="144">
        <f>IF(N142="zákl. přenesená",J142,0)</f>
        <v>0</v>
      </c>
      <c r="BH142" s="144">
        <f>IF(N142="sníž. přenesená",J142,0)</f>
        <v>0</v>
      </c>
      <c r="BI142" s="144">
        <f>IF(N142="nulová",J142,0)</f>
        <v>0</v>
      </c>
      <c r="BJ142" s="17" t="s">
        <v>15</v>
      </c>
      <c r="BK142" s="144">
        <f>ROUND(I142*H142,2)</f>
        <v>0</v>
      </c>
      <c r="BL142" s="17" t="s">
        <v>178</v>
      </c>
      <c r="BM142" s="143" t="s">
        <v>297</v>
      </c>
    </row>
    <row r="143" spans="2:47" s="1" customFormat="1" ht="12">
      <c r="B143" s="32"/>
      <c r="D143" s="145" t="s">
        <v>170</v>
      </c>
      <c r="F143" s="146" t="s">
        <v>298</v>
      </c>
      <c r="I143" s="147"/>
      <c r="L143" s="32"/>
      <c r="M143" s="148"/>
      <c r="T143" s="53"/>
      <c r="AT143" s="17" t="s">
        <v>170</v>
      </c>
      <c r="AU143" s="17" t="s">
        <v>77</v>
      </c>
    </row>
    <row r="144" spans="2:51" s="13" customFormat="1" ht="12">
      <c r="B144" s="156"/>
      <c r="D144" s="150" t="s">
        <v>181</v>
      </c>
      <c r="E144" s="157" t="s">
        <v>3</v>
      </c>
      <c r="F144" s="158" t="s">
        <v>299</v>
      </c>
      <c r="H144" s="159">
        <v>91.8</v>
      </c>
      <c r="I144" s="160"/>
      <c r="L144" s="156"/>
      <c r="M144" s="161"/>
      <c r="T144" s="162"/>
      <c r="AT144" s="157" t="s">
        <v>181</v>
      </c>
      <c r="AU144" s="157" t="s">
        <v>77</v>
      </c>
      <c r="AV144" s="13" t="s">
        <v>77</v>
      </c>
      <c r="AW144" s="13" t="s">
        <v>31</v>
      </c>
      <c r="AX144" s="13" t="s">
        <v>15</v>
      </c>
      <c r="AY144" s="157" t="s">
        <v>161</v>
      </c>
    </row>
    <row r="145" spans="2:65" s="1" customFormat="1" ht="33" customHeight="1">
      <c r="B145" s="131"/>
      <c r="C145" s="132" t="s">
        <v>162</v>
      </c>
      <c r="D145" s="132" t="s">
        <v>164</v>
      </c>
      <c r="E145" s="133" t="s">
        <v>300</v>
      </c>
      <c r="F145" s="134" t="s">
        <v>301</v>
      </c>
      <c r="G145" s="135" t="s">
        <v>267</v>
      </c>
      <c r="H145" s="136">
        <v>102</v>
      </c>
      <c r="I145" s="137"/>
      <c r="J145" s="138">
        <f>ROUND(I145*H145,2)</f>
        <v>0</v>
      </c>
      <c r="K145" s="134" t="s">
        <v>168</v>
      </c>
      <c r="L145" s="32"/>
      <c r="M145" s="139" t="s">
        <v>3</v>
      </c>
      <c r="N145" s="140" t="s">
        <v>40</v>
      </c>
      <c r="P145" s="141">
        <f>O145*H145</f>
        <v>0</v>
      </c>
      <c r="Q145" s="141">
        <v>0</v>
      </c>
      <c r="R145" s="141">
        <f>Q145*H145</f>
        <v>0</v>
      </c>
      <c r="S145" s="141">
        <v>0.021</v>
      </c>
      <c r="T145" s="142">
        <f>S145*H145</f>
        <v>2.1420000000000003</v>
      </c>
      <c r="AR145" s="143" t="s">
        <v>178</v>
      </c>
      <c r="AT145" s="143" t="s">
        <v>164</v>
      </c>
      <c r="AU145" s="143" t="s">
        <v>77</v>
      </c>
      <c r="AY145" s="17" t="s">
        <v>161</v>
      </c>
      <c r="BE145" s="144">
        <f>IF(N145="základní",J145,0)</f>
        <v>0</v>
      </c>
      <c r="BF145" s="144">
        <f>IF(N145="snížená",J145,0)</f>
        <v>0</v>
      </c>
      <c r="BG145" s="144">
        <f>IF(N145="zákl. přenesená",J145,0)</f>
        <v>0</v>
      </c>
      <c r="BH145" s="144">
        <f>IF(N145="sníž. přenesená",J145,0)</f>
        <v>0</v>
      </c>
      <c r="BI145" s="144">
        <f>IF(N145="nulová",J145,0)</f>
        <v>0</v>
      </c>
      <c r="BJ145" s="17" t="s">
        <v>15</v>
      </c>
      <c r="BK145" s="144">
        <f>ROUND(I145*H145,2)</f>
        <v>0</v>
      </c>
      <c r="BL145" s="17" t="s">
        <v>178</v>
      </c>
      <c r="BM145" s="143" t="s">
        <v>302</v>
      </c>
    </row>
    <row r="146" spans="2:47" s="1" customFormat="1" ht="12">
      <c r="B146" s="32"/>
      <c r="D146" s="145" t="s">
        <v>170</v>
      </c>
      <c r="F146" s="146" t="s">
        <v>303</v>
      </c>
      <c r="I146" s="147"/>
      <c r="L146" s="32"/>
      <c r="M146" s="148"/>
      <c r="T146" s="53"/>
      <c r="AT146" s="17" t="s">
        <v>170</v>
      </c>
      <c r="AU146" s="17" t="s">
        <v>77</v>
      </c>
    </row>
    <row r="147" spans="2:51" s="13" customFormat="1" ht="12">
      <c r="B147" s="156"/>
      <c r="D147" s="150" t="s">
        <v>181</v>
      </c>
      <c r="E147" s="157" t="s">
        <v>3</v>
      </c>
      <c r="F147" s="158" t="s">
        <v>304</v>
      </c>
      <c r="H147" s="159">
        <v>102</v>
      </c>
      <c r="I147" s="160"/>
      <c r="L147" s="156"/>
      <c r="M147" s="161"/>
      <c r="T147" s="162"/>
      <c r="AT147" s="157" t="s">
        <v>181</v>
      </c>
      <c r="AU147" s="157" t="s">
        <v>77</v>
      </c>
      <c r="AV147" s="13" t="s">
        <v>77</v>
      </c>
      <c r="AW147" s="13" t="s">
        <v>31</v>
      </c>
      <c r="AX147" s="13" t="s">
        <v>15</v>
      </c>
      <c r="AY147" s="157" t="s">
        <v>161</v>
      </c>
    </row>
    <row r="148" spans="2:65" s="1" customFormat="1" ht="24.2" customHeight="1">
      <c r="B148" s="131"/>
      <c r="C148" s="132" t="s">
        <v>257</v>
      </c>
      <c r="D148" s="132" t="s">
        <v>164</v>
      </c>
      <c r="E148" s="133" t="s">
        <v>305</v>
      </c>
      <c r="F148" s="134" t="s">
        <v>306</v>
      </c>
      <c r="G148" s="135" t="s">
        <v>267</v>
      </c>
      <c r="H148" s="136">
        <v>426.1</v>
      </c>
      <c r="I148" s="137"/>
      <c r="J148" s="138">
        <f>ROUND(I148*H148,2)</f>
        <v>0</v>
      </c>
      <c r="K148" s="134" t="s">
        <v>168</v>
      </c>
      <c r="L148" s="32"/>
      <c r="M148" s="139" t="s">
        <v>3</v>
      </c>
      <c r="N148" s="140" t="s">
        <v>40</v>
      </c>
      <c r="P148" s="141">
        <f>O148*H148</f>
        <v>0</v>
      </c>
      <c r="Q148" s="141">
        <v>0</v>
      </c>
      <c r="R148" s="141">
        <f>Q148*H148</f>
        <v>0</v>
      </c>
      <c r="S148" s="141">
        <v>0.01174</v>
      </c>
      <c r="T148" s="142">
        <f>S148*H148</f>
        <v>5.002414000000001</v>
      </c>
      <c r="AR148" s="143" t="s">
        <v>178</v>
      </c>
      <c r="AT148" s="143" t="s">
        <v>164</v>
      </c>
      <c r="AU148" s="143" t="s">
        <v>77</v>
      </c>
      <c r="AY148" s="17" t="s">
        <v>161</v>
      </c>
      <c r="BE148" s="144">
        <f>IF(N148="základní",J148,0)</f>
        <v>0</v>
      </c>
      <c r="BF148" s="144">
        <f>IF(N148="snížená",J148,0)</f>
        <v>0</v>
      </c>
      <c r="BG148" s="144">
        <f>IF(N148="zákl. přenesená",J148,0)</f>
        <v>0</v>
      </c>
      <c r="BH148" s="144">
        <f>IF(N148="sníž. přenesená",J148,0)</f>
        <v>0</v>
      </c>
      <c r="BI148" s="144">
        <f>IF(N148="nulová",J148,0)</f>
        <v>0</v>
      </c>
      <c r="BJ148" s="17" t="s">
        <v>15</v>
      </c>
      <c r="BK148" s="144">
        <f>ROUND(I148*H148,2)</f>
        <v>0</v>
      </c>
      <c r="BL148" s="17" t="s">
        <v>178</v>
      </c>
      <c r="BM148" s="143" t="s">
        <v>307</v>
      </c>
    </row>
    <row r="149" spans="2:47" s="1" customFormat="1" ht="12">
      <c r="B149" s="32"/>
      <c r="D149" s="145" t="s">
        <v>170</v>
      </c>
      <c r="F149" s="146" t="s">
        <v>308</v>
      </c>
      <c r="I149" s="147"/>
      <c r="L149" s="32"/>
      <c r="M149" s="148"/>
      <c r="T149" s="53"/>
      <c r="AT149" s="17" t="s">
        <v>170</v>
      </c>
      <c r="AU149" s="17" t="s">
        <v>77</v>
      </c>
    </row>
    <row r="150" spans="2:51" s="12" customFormat="1" ht="12">
      <c r="B150" s="149"/>
      <c r="D150" s="150" t="s">
        <v>181</v>
      </c>
      <c r="E150" s="151" t="s">
        <v>3</v>
      </c>
      <c r="F150" s="152" t="s">
        <v>182</v>
      </c>
      <c r="H150" s="151" t="s">
        <v>3</v>
      </c>
      <c r="I150" s="153"/>
      <c r="L150" s="149"/>
      <c r="M150" s="154"/>
      <c r="T150" s="155"/>
      <c r="AT150" s="151" t="s">
        <v>181</v>
      </c>
      <c r="AU150" s="151" t="s">
        <v>77</v>
      </c>
      <c r="AV150" s="12" t="s">
        <v>15</v>
      </c>
      <c r="AW150" s="12" t="s">
        <v>31</v>
      </c>
      <c r="AX150" s="12" t="s">
        <v>69</v>
      </c>
      <c r="AY150" s="151" t="s">
        <v>161</v>
      </c>
    </row>
    <row r="151" spans="2:51" s="13" customFormat="1" ht="12">
      <c r="B151" s="156"/>
      <c r="D151" s="150" t="s">
        <v>181</v>
      </c>
      <c r="E151" s="157" t="s">
        <v>3</v>
      </c>
      <c r="F151" s="158" t="s">
        <v>270</v>
      </c>
      <c r="H151" s="159">
        <v>108</v>
      </c>
      <c r="I151" s="160"/>
      <c r="L151" s="156"/>
      <c r="M151" s="161"/>
      <c r="T151" s="162"/>
      <c r="AT151" s="157" t="s">
        <v>181</v>
      </c>
      <c r="AU151" s="157" t="s">
        <v>77</v>
      </c>
      <c r="AV151" s="13" t="s">
        <v>77</v>
      </c>
      <c r="AW151" s="13" t="s">
        <v>31</v>
      </c>
      <c r="AX151" s="13" t="s">
        <v>69</v>
      </c>
      <c r="AY151" s="157" t="s">
        <v>161</v>
      </c>
    </row>
    <row r="152" spans="2:51" s="13" customFormat="1" ht="12">
      <c r="B152" s="156"/>
      <c r="D152" s="150" t="s">
        <v>181</v>
      </c>
      <c r="E152" s="157" t="s">
        <v>3</v>
      </c>
      <c r="F152" s="158" t="s">
        <v>271</v>
      </c>
      <c r="H152" s="159">
        <v>-17.6</v>
      </c>
      <c r="I152" s="160"/>
      <c r="L152" s="156"/>
      <c r="M152" s="161"/>
      <c r="T152" s="162"/>
      <c r="AT152" s="157" t="s">
        <v>181</v>
      </c>
      <c r="AU152" s="157" t="s">
        <v>77</v>
      </c>
      <c r="AV152" s="13" t="s">
        <v>77</v>
      </c>
      <c r="AW152" s="13" t="s">
        <v>31</v>
      </c>
      <c r="AX152" s="13" t="s">
        <v>69</v>
      </c>
      <c r="AY152" s="157" t="s">
        <v>161</v>
      </c>
    </row>
    <row r="153" spans="2:51" s="12" customFormat="1" ht="12">
      <c r="B153" s="149"/>
      <c r="D153" s="150" t="s">
        <v>181</v>
      </c>
      <c r="E153" s="151" t="s">
        <v>3</v>
      </c>
      <c r="F153" s="152" t="s">
        <v>184</v>
      </c>
      <c r="H153" s="151" t="s">
        <v>3</v>
      </c>
      <c r="I153" s="153"/>
      <c r="L153" s="149"/>
      <c r="M153" s="154"/>
      <c r="T153" s="155"/>
      <c r="AT153" s="151" t="s">
        <v>181</v>
      </c>
      <c r="AU153" s="151" t="s">
        <v>77</v>
      </c>
      <c r="AV153" s="12" t="s">
        <v>15</v>
      </c>
      <c r="AW153" s="12" t="s">
        <v>31</v>
      </c>
      <c r="AX153" s="12" t="s">
        <v>69</v>
      </c>
      <c r="AY153" s="151" t="s">
        <v>161</v>
      </c>
    </row>
    <row r="154" spans="2:51" s="13" customFormat="1" ht="12">
      <c r="B154" s="156"/>
      <c r="D154" s="150" t="s">
        <v>181</v>
      </c>
      <c r="E154" s="157" t="s">
        <v>3</v>
      </c>
      <c r="F154" s="158" t="s">
        <v>272</v>
      </c>
      <c r="H154" s="159">
        <v>133.5</v>
      </c>
      <c r="I154" s="160"/>
      <c r="L154" s="156"/>
      <c r="M154" s="161"/>
      <c r="T154" s="162"/>
      <c r="AT154" s="157" t="s">
        <v>181</v>
      </c>
      <c r="AU154" s="157" t="s">
        <v>77</v>
      </c>
      <c r="AV154" s="13" t="s">
        <v>77</v>
      </c>
      <c r="AW154" s="13" t="s">
        <v>31</v>
      </c>
      <c r="AX154" s="13" t="s">
        <v>69</v>
      </c>
      <c r="AY154" s="157" t="s">
        <v>161</v>
      </c>
    </row>
    <row r="155" spans="2:51" s="13" customFormat="1" ht="12">
      <c r="B155" s="156"/>
      <c r="D155" s="150" t="s">
        <v>181</v>
      </c>
      <c r="E155" s="157" t="s">
        <v>3</v>
      </c>
      <c r="F155" s="158" t="s">
        <v>273</v>
      </c>
      <c r="H155" s="159">
        <v>-21.6</v>
      </c>
      <c r="I155" s="160"/>
      <c r="L155" s="156"/>
      <c r="M155" s="161"/>
      <c r="T155" s="162"/>
      <c r="AT155" s="157" t="s">
        <v>181</v>
      </c>
      <c r="AU155" s="157" t="s">
        <v>77</v>
      </c>
      <c r="AV155" s="13" t="s">
        <v>77</v>
      </c>
      <c r="AW155" s="13" t="s">
        <v>31</v>
      </c>
      <c r="AX155" s="13" t="s">
        <v>69</v>
      </c>
      <c r="AY155" s="157" t="s">
        <v>161</v>
      </c>
    </row>
    <row r="156" spans="2:51" s="12" customFormat="1" ht="12">
      <c r="B156" s="149"/>
      <c r="D156" s="150" t="s">
        <v>181</v>
      </c>
      <c r="E156" s="151" t="s">
        <v>3</v>
      </c>
      <c r="F156" s="152" t="s">
        <v>186</v>
      </c>
      <c r="H156" s="151" t="s">
        <v>3</v>
      </c>
      <c r="I156" s="153"/>
      <c r="L156" s="149"/>
      <c r="M156" s="154"/>
      <c r="T156" s="155"/>
      <c r="AT156" s="151" t="s">
        <v>181</v>
      </c>
      <c r="AU156" s="151" t="s">
        <v>77</v>
      </c>
      <c r="AV156" s="12" t="s">
        <v>15</v>
      </c>
      <c r="AW156" s="12" t="s">
        <v>31</v>
      </c>
      <c r="AX156" s="12" t="s">
        <v>69</v>
      </c>
      <c r="AY156" s="151" t="s">
        <v>161</v>
      </c>
    </row>
    <row r="157" spans="2:51" s="13" customFormat="1" ht="12">
      <c r="B157" s="156"/>
      <c r="D157" s="150" t="s">
        <v>181</v>
      </c>
      <c r="E157" s="157" t="s">
        <v>3</v>
      </c>
      <c r="F157" s="158" t="s">
        <v>272</v>
      </c>
      <c r="H157" s="159">
        <v>133.5</v>
      </c>
      <c r="I157" s="160"/>
      <c r="L157" s="156"/>
      <c r="M157" s="161"/>
      <c r="T157" s="162"/>
      <c r="AT157" s="157" t="s">
        <v>181</v>
      </c>
      <c r="AU157" s="157" t="s">
        <v>77</v>
      </c>
      <c r="AV157" s="13" t="s">
        <v>77</v>
      </c>
      <c r="AW157" s="13" t="s">
        <v>31</v>
      </c>
      <c r="AX157" s="13" t="s">
        <v>69</v>
      </c>
      <c r="AY157" s="157" t="s">
        <v>161</v>
      </c>
    </row>
    <row r="158" spans="2:51" s="13" customFormat="1" ht="12">
      <c r="B158" s="156"/>
      <c r="D158" s="150" t="s">
        <v>181</v>
      </c>
      <c r="E158" s="157" t="s">
        <v>3</v>
      </c>
      <c r="F158" s="158" t="s">
        <v>273</v>
      </c>
      <c r="H158" s="159">
        <v>-21.6</v>
      </c>
      <c r="I158" s="160"/>
      <c r="L158" s="156"/>
      <c r="M158" s="161"/>
      <c r="T158" s="162"/>
      <c r="AT158" s="157" t="s">
        <v>181</v>
      </c>
      <c r="AU158" s="157" t="s">
        <v>77</v>
      </c>
      <c r="AV158" s="13" t="s">
        <v>77</v>
      </c>
      <c r="AW158" s="13" t="s">
        <v>31</v>
      </c>
      <c r="AX158" s="13" t="s">
        <v>69</v>
      </c>
      <c r="AY158" s="157" t="s">
        <v>161</v>
      </c>
    </row>
    <row r="159" spans="2:51" s="12" customFormat="1" ht="12">
      <c r="B159" s="149"/>
      <c r="D159" s="150" t="s">
        <v>181</v>
      </c>
      <c r="E159" s="151" t="s">
        <v>3</v>
      </c>
      <c r="F159" s="152" t="s">
        <v>187</v>
      </c>
      <c r="H159" s="151" t="s">
        <v>3</v>
      </c>
      <c r="I159" s="153"/>
      <c r="L159" s="149"/>
      <c r="M159" s="154"/>
      <c r="T159" s="155"/>
      <c r="AT159" s="151" t="s">
        <v>181</v>
      </c>
      <c r="AU159" s="151" t="s">
        <v>77</v>
      </c>
      <c r="AV159" s="12" t="s">
        <v>15</v>
      </c>
      <c r="AW159" s="12" t="s">
        <v>31</v>
      </c>
      <c r="AX159" s="12" t="s">
        <v>69</v>
      </c>
      <c r="AY159" s="151" t="s">
        <v>161</v>
      </c>
    </row>
    <row r="160" spans="2:51" s="13" customFormat="1" ht="12">
      <c r="B160" s="156"/>
      <c r="D160" s="150" t="s">
        <v>181</v>
      </c>
      <c r="E160" s="157" t="s">
        <v>3</v>
      </c>
      <c r="F160" s="158" t="s">
        <v>272</v>
      </c>
      <c r="H160" s="159">
        <v>133.5</v>
      </c>
      <c r="I160" s="160"/>
      <c r="L160" s="156"/>
      <c r="M160" s="161"/>
      <c r="T160" s="162"/>
      <c r="AT160" s="157" t="s">
        <v>181</v>
      </c>
      <c r="AU160" s="157" t="s">
        <v>77</v>
      </c>
      <c r="AV160" s="13" t="s">
        <v>77</v>
      </c>
      <c r="AW160" s="13" t="s">
        <v>31</v>
      </c>
      <c r="AX160" s="13" t="s">
        <v>69</v>
      </c>
      <c r="AY160" s="157" t="s">
        <v>161</v>
      </c>
    </row>
    <row r="161" spans="2:51" s="13" customFormat="1" ht="12">
      <c r="B161" s="156"/>
      <c r="D161" s="150" t="s">
        <v>181</v>
      </c>
      <c r="E161" s="157" t="s">
        <v>3</v>
      </c>
      <c r="F161" s="158" t="s">
        <v>273</v>
      </c>
      <c r="H161" s="159">
        <v>-21.6</v>
      </c>
      <c r="I161" s="160"/>
      <c r="L161" s="156"/>
      <c r="M161" s="161"/>
      <c r="T161" s="162"/>
      <c r="AT161" s="157" t="s">
        <v>181</v>
      </c>
      <c r="AU161" s="157" t="s">
        <v>77</v>
      </c>
      <c r="AV161" s="13" t="s">
        <v>77</v>
      </c>
      <c r="AW161" s="13" t="s">
        <v>31</v>
      </c>
      <c r="AX161" s="13" t="s">
        <v>69</v>
      </c>
      <c r="AY161" s="157" t="s">
        <v>161</v>
      </c>
    </row>
    <row r="162" spans="2:51" s="14" customFormat="1" ht="12">
      <c r="B162" s="163"/>
      <c r="D162" s="150" t="s">
        <v>181</v>
      </c>
      <c r="E162" s="164" t="s">
        <v>3</v>
      </c>
      <c r="F162" s="165" t="s">
        <v>188</v>
      </c>
      <c r="H162" s="166">
        <v>426.1</v>
      </c>
      <c r="I162" s="167"/>
      <c r="L162" s="163"/>
      <c r="M162" s="168"/>
      <c r="T162" s="169"/>
      <c r="AT162" s="164" t="s">
        <v>181</v>
      </c>
      <c r="AU162" s="164" t="s">
        <v>77</v>
      </c>
      <c r="AV162" s="14" t="s">
        <v>89</v>
      </c>
      <c r="AW162" s="14" t="s">
        <v>31</v>
      </c>
      <c r="AX162" s="14" t="s">
        <v>15</v>
      </c>
      <c r="AY162" s="164" t="s">
        <v>161</v>
      </c>
    </row>
    <row r="163" spans="2:65" s="1" customFormat="1" ht="24.2" customHeight="1">
      <c r="B163" s="131"/>
      <c r="C163" s="132" t="s">
        <v>73</v>
      </c>
      <c r="D163" s="132" t="s">
        <v>164</v>
      </c>
      <c r="E163" s="133" t="s">
        <v>309</v>
      </c>
      <c r="F163" s="134" t="s">
        <v>310</v>
      </c>
      <c r="G163" s="135" t="s">
        <v>167</v>
      </c>
      <c r="H163" s="136">
        <v>474.4</v>
      </c>
      <c r="I163" s="137"/>
      <c r="J163" s="138">
        <f>ROUND(I163*H163,2)</f>
        <v>0</v>
      </c>
      <c r="K163" s="134" t="s">
        <v>168</v>
      </c>
      <c r="L163" s="32"/>
      <c r="M163" s="139" t="s">
        <v>3</v>
      </c>
      <c r="N163" s="140" t="s">
        <v>40</v>
      </c>
      <c r="P163" s="141">
        <f>O163*H163</f>
        <v>0</v>
      </c>
      <c r="Q163" s="141">
        <v>0</v>
      </c>
      <c r="R163" s="141">
        <f>Q163*H163</f>
        <v>0</v>
      </c>
      <c r="S163" s="141">
        <v>0</v>
      </c>
      <c r="T163" s="142">
        <f>S163*H163</f>
        <v>0</v>
      </c>
      <c r="AR163" s="143" t="s">
        <v>178</v>
      </c>
      <c r="AT163" s="143" t="s">
        <v>164</v>
      </c>
      <c r="AU163" s="143" t="s">
        <v>77</v>
      </c>
      <c r="AY163" s="17" t="s">
        <v>161</v>
      </c>
      <c r="BE163" s="144">
        <f>IF(N163="základní",J163,0)</f>
        <v>0</v>
      </c>
      <c r="BF163" s="144">
        <f>IF(N163="snížená",J163,0)</f>
        <v>0</v>
      </c>
      <c r="BG163" s="144">
        <f>IF(N163="zákl. přenesená",J163,0)</f>
        <v>0</v>
      </c>
      <c r="BH163" s="144">
        <f>IF(N163="sníž. přenesená",J163,0)</f>
        <v>0</v>
      </c>
      <c r="BI163" s="144">
        <f>IF(N163="nulová",J163,0)</f>
        <v>0</v>
      </c>
      <c r="BJ163" s="17" t="s">
        <v>15</v>
      </c>
      <c r="BK163" s="144">
        <f>ROUND(I163*H163,2)</f>
        <v>0</v>
      </c>
      <c r="BL163" s="17" t="s">
        <v>178</v>
      </c>
      <c r="BM163" s="143" t="s">
        <v>311</v>
      </c>
    </row>
    <row r="164" spans="2:47" s="1" customFormat="1" ht="12">
      <c r="B164" s="32"/>
      <c r="D164" s="145" t="s">
        <v>170</v>
      </c>
      <c r="F164" s="146" t="s">
        <v>312</v>
      </c>
      <c r="I164" s="147"/>
      <c r="L164" s="32"/>
      <c r="M164" s="148"/>
      <c r="T164" s="53"/>
      <c r="AT164" s="17" t="s">
        <v>170</v>
      </c>
      <c r="AU164" s="17" t="s">
        <v>77</v>
      </c>
    </row>
    <row r="165" spans="2:65" s="1" customFormat="1" ht="24.2" customHeight="1">
      <c r="B165" s="131"/>
      <c r="C165" s="132" t="s">
        <v>117</v>
      </c>
      <c r="D165" s="132" t="s">
        <v>164</v>
      </c>
      <c r="E165" s="133" t="s">
        <v>313</v>
      </c>
      <c r="F165" s="134" t="s">
        <v>314</v>
      </c>
      <c r="G165" s="135" t="s">
        <v>267</v>
      </c>
      <c r="H165" s="136">
        <v>193.8</v>
      </c>
      <c r="I165" s="137"/>
      <c r="J165" s="138">
        <f>ROUND(I165*H165,2)</f>
        <v>0</v>
      </c>
      <c r="K165" s="134" t="s">
        <v>168</v>
      </c>
      <c r="L165" s="32"/>
      <c r="M165" s="139" t="s">
        <v>3</v>
      </c>
      <c r="N165" s="140" t="s">
        <v>40</v>
      </c>
      <c r="P165" s="141">
        <f>O165*H165</f>
        <v>0</v>
      </c>
      <c r="Q165" s="141">
        <v>0</v>
      </c>
      <c r="R165" s="141">
        <f>Q165*H165</f>
        <v>0</v>
      </c>
      <c r="S165" s="141">
        <v>0</v>
      </c>
      <c r="T165" s="142">
        <f>S165*H165</f>
        <v>0</v>
      </c>
      <c r="AR165" s="143" t="s">
        <v>178</v>
      </c>
      <c r="AT165" s="143" t="s">
        <v>164</v>
      </c>
      <c r="AU165" s="143" t="s">
        <v>77</v>
      </c>
      <c r="AY165" s="17" t="s">
        <v>161</v>
      </c>
      <c r="BE165" s="144">
        <f>IF(N165="základní",J165,0)</f>
        <v>0</v>
      </c>
      <c r="BF165" s="144">
        <f>IF(N165="snížená",J165,0)</f>
        <v>0</v>
      </c>
      <c r="BG165" s="144">
        <f>IF(N165="zákl. přenesená",J165,0)</f>
        <v>0</v>
      </c>
      <c r="BH165" s="144">
        <f>IF(N165="sníž. přenesená",J165,0)</f>
        <v>0</v>
      </c>
      <c r="BI165" s="144">
        <f>IF(N165="nulová",J165,0)</f>
        <v>0</v>
      </c>
      <c r="BJ165" s="17" t="s">
        <v>15</v>
      </c>
      <c r="BK165" s="144">
        <f>ROUND(I165*H165,2)</f>
        <v>0</v>
      </c>
      <c r="BL165" s="17" t="s">
        <v>178</v>
      </c>
      <c r="BM165" s="143" t="s">
        <v>315</v>
      </c>
    </row>
    <row r="166" spans="2:47" s="1" customFormat="1" ht="12">
      <c r="B166" s="32"/>
      <c r="D166" s="145" t="s">
        <v>170</v>
      </c>
      <c r="F166" s="146" t="s">
        <v>316</v>
      </c>
      <c r="I166" s="147"/>
      <c r="L166" s="32"/>
      <c r="M166" s="148"/>
      <c r="T166" s="53"/>
      <c r="AT166" s="17" t="s">
        <v>170</v>
      </c>
      <c r="AU166" s="17" t="s">
        <v>77</v>
      </c>
    </row>
    <row r="167" spans="2:51" s="13" customFormat="1" ht="12">
      <c r="B167" s="156"/>
      <c r="D167" s="150" t="s">
        <v>181</v>
      </c>
      <c r="E167" s="157" t="s">
        <v>3</v>
      </c>
      <c r="F167" s="158" t="s">
        <v>317</v>
      </c>
      <c r="H167" s="159">
        <v>193.8</v>
      </c>
      <c r="I167" s="160"/>
      <c r="L167" s="156"/>
      <c r="M167" s="161"/>
      <c r="T167" s="162"/>
      <c r="AT167" s="157" t="s">
        <v>181</v>
      </c>
      <c r="AU167" s="157" t="s">
        <v>77</v>
      </c>
      <c r="AV167" s="13" t="s">
        <v>77</v>
      </c>
      <c r="AW167" s="13" t="s">
        <v>31</v>
      </c>
      <c r="AX167" s="13" t="s">
        <v>15</v>
      </c>
      <c r="AY167" s="157" t="s">
        <v>161</v>
      </c>
    </row>
    <row r="168" spans="2:65" s="1" customFormat="1" ht="24.2" customHeight="1">
      <c r="B168" s="131"/>
      <c r="C168" s="132" t="s">
        <v>318</v>
      </c>
      <c r="D168" s="132" t="s">
        <v>164</v>
      </c>
      <c r="E168" s="133" t="s">
        <v>319</v>
      </c>
      <c r="F168" s="134" t="s">
        <v>320</v>
      </c>
      <c r="G168" s="135" t="s">
        <v>167</v>
      </c>
      <c r="H168" s="136">
        <v>522.34</v>
      </c>
      <c r="I168" s="137"/>
      <c r="J168" s="138">
        <f>ROUND(I168*H168,2)</f>
        <v>0</v>
      </c>
      <c r="K168" s="134" t="s">
        <v>168</v>
      </c>
      <c r="L168" s="32"/>
      <c r="M168" s="139" t="s">
        <v>3</v>
      </c>
      <c r="N168" s="140" t="s">
        <v>40</v>
      </c>
      <c r="P168" s="141">
        <f>O168*H168</f>
        <v>0</v>
      </c>
      <c r="Q168" s="141">
        <v>0.0003</v>
      </c>
      <c r="R168" s="141">
        <f>Q168*H168</f>
        <v>0.156702</v>
      </c>
      <c r="S168" s="141">
        <v>0</v>
      </c>
      <c r="T168" s="142">
        <f>S168*H168</f>
        <v>0</v>
      </c>
      <c r="AR168" s="143" t="s">
        <v>178</v>
      </c>
      <c r="AT168" s="143" t="s">
        <v>164</v>
      </c>
      <c r="AU168" s="143" t="s">
        <v>77</v>
      </c>
      <c r="AY168" s="17" t="s">
        <v>161</v>
      </c>
      <c r="BE168" s="144">
        <f>IF(N168="základní",J168,0)</f>
        <v>0</v>
      </c>
      <c r="BF168" s="144">
        <f>IF(N168="snížená",J168,0)</f>
        <v>0</v>
      </c>
      <c r="BG168" s="144">
        <f>IF(N168="zákl. přenesená",J168,0)</f>
        <v>0</v>
      </c>
      <c r="BH168" s="144">
        <f>IF(N168="sníž. přenesená",J168,0)</f>
        <v>0</v>
      </c>
      <c r="BI168" s="144">
        <f>IF(N168="nulová",J168,0)</f>
        <v>0</v>
      </c>
      <c r="BJ168" s="17" t="s">
        <v>15</v>
      </c>
      <c r="BK168" s="144">
        <f>ROUND(I168*H168,2)</f>
        <v>0</v>
      </c>
      <c r="BL168" s="17" t="s">
        <v>178</v>
      </c>
      <c r="BM168" s="143" t="s">
        <v>321</v>
      </c>
    </row>
    <row r="169" spans="2:47" s="1" customFormat="1" ht="12">
      <c r="B169" s="32"/>
      <c r="D169" s="145" t="s">
        <v>170</v>
      </c>
      <c r="F169" s="146" t="s">
        <v>322</v>
      </c>
      <c r="I169" s="147"/>
      <c r="L169" s="32"/>
      <c r="M169" s="148"/>
      <c r="T169" s="53"/>
      <c r="AT169" s="17" t="s">
        <v>170</v>
      </c>
      <c r="AU169" s="17" t="s">
        <v>77</v>
      </c>
    </row>
    <row r="170" spans="2:51" s="13" customFormat="1" ht="12">
      <c r="B170" s="156"/>
      <c r="D170" s="150" t="s">
        <v>181</v>
      </c>
      <c r="E170" s="157" t="s">
        <v>3</v>
      </c>
      <c r="F170" s="158" t="s">
        <v>323</v>
      </c>
      <c r="H170" s="159">
        <v>474.4</v>
      </c>
      <c r="I170" s="160"/>
      <c r="L170" s="156"/>
      <c r="M170" s="161"/>
      <c r="T170" s="162"/>
      <c r="AT170" s="157" t="s">
        <v>181</v>
      </c>
      <c r="AU170" s="157" t="s">
        <v>77</v>
      </c>
      <c r="AV170" s="13" t="s">
        <v>77</v>
      </c>
      <c r="AW170" s="13" t="s">
        <v>31</v>
      </c>
      <c r="AX170" s="13" t="s">
        <v>69</v>
      </c>
      <c r="AY170" s="157" t="s">
        <v>161</v>
      </c>
    </row>
    <row r="171" spans="2:51" s="13" customFormat="1" ht="12">
      <c r="B171" s="156"/>
      <c r="D171" s="150" t="s">
        <v>181</v>
      </c>
      <c r="E171" s="157" t="s">
        <v>3</v>
      </c>
      <c r="F171" s="158" t="s">
        <v>324</v>
      </c>
      <c r="H171" s="159">
        <v>27.54</v>
      </c>
      <c r="I171" s="160"/>
      <c r="L171" s="156"/>
      <c r="M171" s="161"/>
      <c r="T171" s="162"/>
      <c r="AT171" s="157" t="s">
        <v>181</v>
      </c>
      <c r="AU171" s="157" t="s">
        <v>77</v>
      </c>
      <c r="AV171" s="13" t="s">
        <v>77</v>
      </c>
      <c r="AW171" s="13" t="s">
        <v>31</v>
      </c>
      <c r="AX171" s="13" t="s">
        <v>69</v>
      </c>
      <c r="AY171" s="157" t="s">
        <v>161</v>
      </c>
    </row>
    <row r="172" spans="2:51" s="13" customFormat="1" ht="12">
      <c r="B172" s="156"/>
      <c r="D172" s="150" t="s">
        <v>181</v>
      </c>
      <c r="E172" s="157" t="s">
        <v>3</v>
      </c>
      <c r="F172" s="158" t="s">
        <v>325</v>
      </c>
      <c r="H172" s="159">
        <v>20.4</v>
      </c>
      <c r="I172" s="160"/>
      <c r="L172" s="156"/>
      <c r="M172" s="161"/>
      <c r="T172" s="162"/>
      <c r="AT172" s="157" t="s">
        <v>181</v>
      </c>
      <c r="AU172" s="157" t="s">
        <v>77</v>
      </c>
      <c r="AV172" s="13" t="s">
        <v>77</v>
      </c>
      <c r="AW172" s="13" t="s">
        <v>31</v>
      </c>
      <c r="AX172" s="13" t="s">
        <v>69</v>
      </c>
      <c r="AY172" s="157" t="s">
        <v>161</v>
      </c>
    </row>
    <row r="173" spans="2:51" s="14" customFormat="1" ht="12">
      <c r="B173" s="163"/>
      <c r="D173" s="150" t="s">
        <v>181</v>
      </c>
      <c r="E173" s="164" t="s">
        <v>3</v>
      </c>
      <c r="F173" s="165" t="s">
        <v>188</v>
      </c>
      <c r="H173" s="166">
        <v>522.34</v>
      </c>
      <c r="I173" s="167"/>
      <c r="L173" s="163"/>
      <c r="M173" s="168"/>
      <c r="T173" s="169"/>
      <c r="AT173" s="164" t="s">
        <v>181</v>
      </c>
      <c r="AU173" s="164" t="s">
        <v>77</v>
      </c>
      <c r="AV173" s="14" t="s">
        <v>89</v>
      </c>
      <c r="AW173" s="14" t="s">
        <v>31</v>
      </c>
      <c r="AX173" s="14" t="s">
        <v>15</v>
      </c>
      <c r="AY173" s="164" t="s">
        <v>161</v>
      </c>
    </row>
    <row r="174" spans="2:65" s="1" customFormat="1" ht="37.9" customHeight="1">
      <c r="B174" s="131"/>
      <c r="C174" s="132" t="s">
        <v>326</v>
      </c>
      <c r="D174" s="132" t="s">
        <v>164</v>
      </c>
      <c r="E174" s="133" t="s">
        <v>327</v>
      </c>
      <c r="F174" s="134" t="s">
        <v>328</v>
      </c>
      <c r="G174" s="135" t="s">
        <v>167</v>
      </c>
      <c r="H174" s="136">
        <v>501.94</v>
      </c>
      <c r="I174" s="137"/>
      <c r="J174" s="138">
        <f>ROUND(I174*H174,2)</f>
        <v>0</v>
      </c>
      <c r="K174" s="134" t="s">
        <v>168</v>
      </c>
      <c r="L174" s="32"/>
      <c r="M174" s="139" t="s">
        <v>3</v>
      </c>
      <c r="N174" s="140" t="s">
        <v>40</v>
      </c>
      <c r="P174" s="141">
        <f>O174*H174</f>
        <v>0</v>
      </c>
      <c r="Q174" s="141">
        <v>0.0075</v>
      </c>
      <c r="R174" s="141">
        <f>Q174*H174</f>
        <v>3.76455</v>
      </c>
      <c r="S174" s="141">
        <v>0</v>
      </c>
      <c r="T174" s="142">
        <f>S174*H174</f>
        <v>0</v>
      </c>
      <c r="AR174" s="143" t="s">
        <v>178</v>
      </c>
      <c r="AT174" s="143" t="s">
        <v>164</v>
      </c>
      <c r="AU174" s="143" t="s">
        <v>77</v>
      </c>
      <c r="AY174" s="17" t="s">
        <v>161</v>
      </c>
      <c r="BE174" s="144">
        <f>IF(N174="základní",J174,0)</f>
        <v>0</v>
      </c>
      <c r="BF174" s="144">
        <f>IF(N174="snížená",J174,0)</f>
        <v>0</v>
      </c>
      <c r="BG174" s="144">
        <f>IF(N174="zákl. přenesená",J174,0)</f>
        <v>0</v>
      </c>
      <c r="BH174" s="144">
        <f>IF(N174="sníž. přenesená",J174,0)</f>
        <v>0</v>
      </c>
      <c r="BI174" s="144">
        <f>IF(N174="nulová",J174,0)</f>
        <v>0</v>
      </c>
      <c r="BJ174" s="17" t="s">
        <v>15</v>
      </c>
      <c r="BK174" s="144">
        <f>ROUND(I174*H174,2)</f>
        <v>0</v>
      </c>
      <c r="BL174" s="17" t="s">
        <v>178</v>
      </c>
      <c r="BM174" s="143" t="s">
        <v>329</v>
      </c>
    </row>
    <row r="175" spans="2:47" s="1" customFormat="1" ht="12">
      <c r="B175" s="32"/>
      <c r="D175" s="145" t="s">
        <v>170</v>
      </c>
      <c r="F175" s="146" t="s">
        <v>330</v>
      </c>
      <c r="I175" s="147"/>
      <c r="L175" s="32"/>
      <c r="M175" s="148"/>
      <c r="T175" s="53"/>
      <c r="AT175" s="17" t="s">
        <v>170</v>
      </c>
      <c r="AU175" s="17" t="s">
        <v>77</v>
      </c>
    </row>
    <row r="176" spans="2:51" s="13" customFormat="1" ht="12">
      <c r="B176" s="156"/>
      <c r="D176" s="150" t="s">
        <v>181</v>
      </c>
      <c r="E176" s="157" t="s">
        <v>3</v>
      </c>
      <c r="F176" s="158" t="s">
        <v>323</v>
      </c>
      <c r="H176" s="159">
        <v>474.4</v>
      </c>
      <c r="I176" s="160"/>
      <c r="L176" s="156"/>
      <c r="M176" s="161"/>
      <c r="T176" s="162"/>
      <c r="AT176" s="157" t="s">
        <v>181</v>
      </c>
      <c r="AU176" s="157" t="s">
        <v>77</v>
      </c>
      <c r="AV176" s="13" t="s">
        <v>77</v>
      </c>
      <c r="AW176" s="13" t="s">
        <v>31</v>
      </c>
      <c r="AX176" s="13" t="s">
        <v>69</v>
      </c>
      <c r="AY176" s="157" t="s">
        <v>161</v>
      </c>
    </row>
    <row r="177" spans="2:51" s="13" customFormat="1" ht="12">
      <c r="B177" s="156"/>
      <c r="D177" s="150" t="s">
        <v>181</v>
      </c>
      <c r="E177" s="157" t="s">
        <v>3</v>
      </c>
      <c r="F177" s="158" t="s">
        <v>324</v>
      </c>
      <c r="H177" s="159">
        <v>27.54</v>
      </c>
      <c r="I177" s="160"/>
      <c r="L177" s="156"/>
      <c r="M177" s="161"/>
      <c r="T177" s="162"/>
      <c r="AT177" s="157" t="s">
        <v>181</v>
      </c>
      <c r="AU177" s="157" t="s">
        <v>77</v>
      </c>
      <c r="AV177" s="13" t="s">
        <v>77</v>
      </c>
      <c r="AW177" s="13" t="s">
        <v>31</v>
      </c>
      <c r="AX177" s="13" t="s">
        <v>69</v>
      </c>
      <c r="AY177" s="157" t="s">
        <v>161</v>
      </c>
    </row>
    <row r="178" spans="2:51" s="14" customFormat="1" ht="12">
      <c r="B178" s="163"/>
      <c r="D178" s="150" t="s">
        <v>181</v>
      </c>
      <c r="E178" s="164" t="s">
        <v>3</v>
      </c>
      <c r="F178" s="165" t="s">
        <v>188</v>
      </c>
      <c r="H178" s="166">
        <v>501.94</v>
      </c>
      <c r="I178" s="167"/>
      <c r="L178" s="163"/>
      <c r="M178" s="168"/>
      <c r="T178" s="169"/>
      <c r="AT178" s="164" t="s">
        <v>181</v>
      </c>
      <c r="AU178" s="164" t="s">
        <v>77</v>
      </c>
      <c r="AV178" s="14" t="s">
        <v>89</v>
      </c>
      <c r="AW178" s="14" t="s">
        <v>31</v>
      </c>
      <c r="AX178" s="14" t="s">
        <v>15</v>
      </c>
      <c r="AY178" s="164" t="s">
        <v>161</v>
      </c>
    </row>
    <row r="179" spans="2:65" s="1" customFormat="1" ht="33" customHeight="1">
      <c r="B179" s="131"/>
      <c r="C179" s="132" t="s">
        <v>9</v>
      </c>
      <c r="D179" s="132" t="s">
        <v>164</v>
      </c>
      <c r="E179" s="133" t="s">
        <v>331</v>
      </c>
      <c r="F179" s="134" t="s">
        <v>332</v>
      </c>
      <c r="G179" s="135" t="s">
        <v>267</v>
      </c>
      <c r="H179" s="136">
        <v>426.1</v>
      </c>
      <c r="I179" s="137"/>
      <c r="J179" s="138">
        <f>ROUND(I179*H179,2)</f>
        <v>0</v>
      </c>
      <c r="K179" s="134" t="s">
        <v>168</v>
      </c>
      <c r="L179" s="32"/>
      <c r="M179" s="139" t="s">
        <v>3</v>
      </c>
      <c r="N179" s="140" t="s">
        <v>40</v>
      </c>
      <c r="P179" s="141">
        <f>O179*H179</f>
        <v>0</v>
      </c>
      <c r="Q179" s="141">
        <v>0.00043</v>
      </c>
      <c r="R179" s="141">
        <f>Q179*H179</f>
        <v>0.183223</v>
      </c>
      <c r="S179" s="141">
        <v>0</v>
      </c>
      <c r="T179" s="142">
        <f>S179*H179</f>
        <v>0</v>
      </c>
      <c r="AR179" s="143" t="s">
        <v>178</v>
      </c>
      <c r="AT179" s="143" t="s">
        <v>164</v>
      </c>
      <c r="AU179" s="143" t="s">
        <v>77</v>
      </c>
      <c r="AY179" s="17" t="s">
        <v>161</v>
      </c>
      <c r="BE179" s="144">
        <f>IF(N179="základní",J179,0)</f>
        <v>0</v>
      </c>
      <c r="BF179" s="144">
        <f>IF(N179="snížená",J179,0)</f>
        <v>0</v>
      </c>
      <c r="BG179" s="144">
        <f>IF(N179="zákl. přenesená",J179,0)</f>
        <v>0</v>
      </c>
      <c r="BH179" s="144">
        <f>IF(N179="sníž. přenesená",J179,0)</f>
        <v>0</v>
      </c>
      <c r="BI179" s="144">
        <f>IF(N179="nulová",J179,0)</f>
        <v>0</v>
      </c>
      <c r="BJ179" s="17" t="s">
        <v>15</v>
      </c>
      <c r="BK179" s="144">
        <f>ROUND(I179*H179,2)</f>
        <v>0</v>
      </c>
      <c r="BL179" s="17" t="s">
        <v>178</v>
      </c>
      <c r="BM179" s="143" t="s">
        <v>333</v>
      </c>
    </row>
    <row r="180" spans="2:47" s="1" customFormat="1" ht="12">
      <c r="B180" s="32"/>
      <c r="D180" s="145" t="s">
        <v>170</v>
      </c>
      <c r="F180" s="146" t="s">
        <v>334</v>
      </c>
      <c r="I180" s="147"/>
      <c r="L180" s="32"/>
      <c r="M180" s="148"/>
      <c r="T180" s="53"/>
      <c r="AT180" s="17" t="s">
        <v>170</v>
      </c>
      <c r="AU180" s="17" t="s">
        <v>77</v>
      </c>
    </row>
    <row r="181" spans="2:65" s="1" customFormat="1" ht="16.5" customHeight="1">
      <c r="B181" s="131"/>
      <c r="C181" s="170" t="s">
        <v>178</v>
      </c>
      <c r="D181" s="170" t="s">
        <v>193</v>
      </c>
      <c r="E181" s="171" t="s">
        <v>335</v>
      </c>
      <c r="F181" s="172" t="s">
        <v>336</v>
      </c>
      <c r="G181" s="173" t="s">
        <v>267</v>
      </c>
      <c r="H181" s="174">
        <v>468.71</v>
      </c>
      <c r="I181" s="175"/>
      <c r="J181" s="176">
        <f>ROUND(I181*H181,2)</f>
        <v>0</v>
      </c>
      <c r="K181" s="172" t="s">
        <v>3</v>
      </c>
      <c r="L181" s="177"/>
      <c r="M181" s="178" t="s">
        <v>3</v>
      </c>
      <c r="N181" s="179" t="s">
        <v>40</v>
      </c>
      <c r="P181" s="141">
        <f>O181*H181</f>
        <v>0</v>
      </c>
      <c r="Q181" s="141">
        <v>0.0009</v>
      </c>
      <c r="R181" s="141">
        <f>Q181*H181</f>
        <v>0.42183899999999996</v>
      </c>
      <c r="S181" s="141">
        <v>0</v>
      </c>
      <c r="T181" s="142">
        <f>S181*H181</f>
        <v>0</v>
      </c>
      <c r="AR181" s="143" t="s">
        <v>196</v>
      </c>
      <c r="AT181" s="143" t="s">
        <v>193</v>
      </c>
      <c r="AU181" s="143" t="s">
        <v>77</v>
      </c>
      <c r="AY181" s="17" t="s">
        <v>161</v>
      </c>
      <c r="BE181" s="144">
        <f>IF(N181="základní",J181,0)</f>
        <v>0</v>
      </c>
      <c r="BF181" s="144">
        <f>IF(N181="snížená",J181,0)</f>
        <v>0</v>
      </c>
      <c r="BG181" s="144">
        <f>IF(N181="zákl. přenesená",J181,0)</f>
        <v>0</v>
      </c>
      <c r="BH181" s="144">
        <f>IF(N181="sníž. přenesená",J181,0)</f>
        <v>0</v>
      </c>
      <c r="BI181" s="144">
        <f>IF(N181="nulová",J181,0)</f>
        <v>0</v>
      </c>
      <c r="BJ181" s="17" t="s">
        <v>15</v>
      </c>
      <c r="BK181" s="144">
        <f>ROUND(I181*H181,2)</f>
        <v>0</v>
      </c>
      <c r="BL181" s="17" t="s">
        <v>178</v>
      </c>
      <c r="BM181" s="143" t="s">
        <v>337</v>
      </c>
    </row>
    <row r="182" spans="2:51" s="13" customFormat="1" ht="12">
      <c r="B182" s="156"/>
      <c r="D182" s="150" t="s">
        <v>181</v>
      </c>
      <c r="F182" s="158" t="s">
        <v>338</v>
      </c>
      <c r="H182" s="159">
        <v>468.71</v>
      </c>
      <c r="I182" s="160"/>
      <c r="L182" s="156"/>
      <c r="M182" s="161"/>
      <c r="T182" s="162"/>
      <c r="AT182" s="157" t="s">
        <v>181</v>
      </c>
      <c r="AU182" s="157" t="s">
        <v>77</v>
      </c>
      <c r="AV182" s="13" t="s">
        <v>77</v>
      </c>
      <c r="AW182" s="13" t="s">
        <v>4</v>
      </c>
      <c r="AX182" s="13" t="s">
        <v>15</v>
      </c>
      <c r="AY182" s="157" t="s">
        <v>161</v>
      </c>
    </row>
    <row r="183" spans="2:65" s="1" customFormat="1" ht="37.9" customHeight="1">
      <c r="B183" s="131"/>
      <c r="C183" s="132" t="s">
        <v>339</v>
      </c>
      <c r="D183" s="132" t="s">
        <v>164</v>
      </c>
      <c r="E183" s="133" t="s">
        <v>340</v>
      </c>
      <c r="F183" s="134" t="s">
        <v>341</v>
      </c>
      <c r="G183" s="135" t="s">
        <v>267</v>
      </c>
      <c r="H183" s="136">
        <v>426.1</v>
      </c>
      <c r="I183" s="137"/>
      <c r="J183" s="138">
        <f>ROUND(I183*H183,2)</f>
        <v>0</v>
      </c>
      <c r="K183" s="134" t="s">
        <v>168</v>
      </c>
      <c r="L183" s="32"/>
      <c r="M183" s="139" t="s">
        <v>3</v>
      </c>
      <c r="N183" s="140" t="s">
        <v>40</v>
      </c>
      <c r="P183" s="141">
        <f>O183*H183</f>
        <v>0</v>
      </c>
      <c r="Q183" s="141">
        <v>0</v>
      </c>
      <c r="R183" s="141">
        <f>Q183*H183</f>
        <v>0</v>
      </c>
      <c r="S183" s="141">
        <v>0</v>
      </c>
      <c r="T183" s="142">
        <f>S183*H183</f>
        <v>0</v>
      </c>
      <c r="AR183" s="143" t="s">
        <v>178</v>
      </c>
      <c r="AT183" s="143" t="s">
        <v>164</v>
      </c>
      <c r="AU183" s="143" t="s">
        <v>77</v>
      </c>
      <c r="AY183" s="17" t="s">
        <v>161</v>
      </c>
      <c r="BE183" s="144">
        <f>IF(N183="základní",J183,0)</f>
        <v>0</v>
      </c>
      <c r="BF183" s="144">
        <f>IF(N183="snížená",J183,0)</f>
        <v>0</v>
      </c>
      <c r="BG183" s="144">
        <f>IF(N183="zákl. přenesená",J183,0)</f>
        <v>0</v>
      </c>
      <c r="BH183" s="144">
        <f>IF(N183="sníž. přenesená",J183,0)</f>
        <v>0</v>
      </c>
      <c r="BI183" s="144">
        <f>IF(N183="nulová",J183,0)</f>
        <v>0</v>
      </c>
      <c r="BJ183" s="17" t="s">
        <v>15</v>
      </c>
      <c r="BK183" s="144">
        <f>ROUND(I183*H183,2)</f>
        <v>0</v>
      </c>
      <c r="BL183" s="17" t="s">
        <v>178</v>
      </c>
      <c r="BM183" s="143" t="s">
        <v>342</v>
      </c>
    </row>
    <row r="184" spans="2:47" s="1" customFormat="1" ht="12">
      <c r="B184" s="32"/>
      <c r="D184" s="145" t="s">
        <v>170</v>
      </c>
      <c r="F184" s="146" t="s">
        <v>343</v>
      </c>
      <c r="I184" s="147"/>
      <c r="L184" s="32"/>
      <c r="M184" s="148"/>
      <c r="T184" s="53"/>
      <c r="AT184" s="17" t="s">
        <v>170</v>
      </c>
      <c r="AU184" s="17" t="s">
        <v>77</v>
      </c>
    </row>
    <row r="185" spans="2:65" s="1" customFormat="1" ht="24.2" customHeight="1">
      <c r="B185" s="131"/>
      <c r="C185" s="170" t="s">
        <v>344</v>
      </c>
      <c r="D185" s="170" t="s">
        <v>193</v>
      </c>
      <c r="E185" s="171" t="s">
        <v>345</v>
      </c>
      <c r="F185" s="172" t="s">
        <v>346</v>
      </c>
      <c r="G185" s="173" t="s">
        <v>267</v>
      </c>
      <c r="H185" s="174">
        <v>447.405</v>
      </c>
      <c r="I185" s="175"/>
      <c r="J185" s="176">
        <f>ROUND(I185*H185,2)</f>
        <v>0</v>
      </c>
      <c r="K185" s="172" t="s">
        <v>3</v>
      </c>
      <c r="L185" s="177"/>
      <c r="M185" s="178" t="s">
        <v>3</v>
      </c>
      <c r="N185" s="179" t="s">
        <v>40</v>
      </c>
      <c r="P185" s="141">
        <f>O185*H185</f>
        <v>0</v>
      </c>
      <c r="Q185" s="141">
        <v>0</v>
      </c>
      <c r="R185" s="141">
        <f>Q185*H185</f>
        <v>0</v>
      </c>
      <c r="S185" s="141">
        <v>0</v>
      </c>
      <c r="T185" s="142">
        <f>S185*H185</f>
        <v>0</v>
      </c>
      <c r="AR185" s="143" t="s">
        <v>196</v>
      </c>
      <c r="AT185" s="143" t="s">
        <v>193</v>
      </c>
      <c r="AU185" s="143" t="s">
        <v>77</v>
      </c>
      <c r="AY185" s="17" t="s">
        <v>161</v>
      </c>
      <c r="BE185" s="144">
        <f>IF(N185="základní",J185,0)</f>
        <v>0</v>
      </c>
      <c r="BF185" s="144">
        <f>IF(N185="snížená",J185,0)</f>
        <v>0</v>
      </c>
      <c r="BG185" s="144">
        <f>IF(N185="zákl. přenesená",J185,0)</f>
        <v>0</v>
      </c>
      <c r="BH185" s="144">
        <f>IF(N185="sníž. přenesená",J185,0)</f>
        <v>0</v>
      </c>
      <c r="BI185" s="144">
        <f>IF(N185="nulová",J185,0)</f>
        <v>0</v>
      </c>
      <c r="BJ185" s="17" t="s">
        <v>15</v>
      </c>
      <c r="BK185" s="144">
        <f>ROUND(I185*H185,2)</f>
        <v>0</v>
      </c>
      <c r="BL185" s="17" t="s">
        <v>178</v>
      </c>
      <c r="BM185" s="143" t="s">
        <v>347</v>
      </c>
    </row>
    <row r="186" spans="2:51" s="13" customFormat="1" ht="12">
      <c r="B186" s="156"/>
      <c r="D186" s="150" t="s">
        <v>181</v>
      </c>
      <c r="F186" s="158" t="s">
        <v>348</v>
      </c>
      <c r="H186" s="159">
        <v>447.405</v>
      </c>
      <c r="I186" s="160"/>
      <c r="L186" s="156"/>
      <c r="M186" s="161"/>
      <c r="T186" s="162"/>
      <c r="AT186" s="157" t="s">
        <v>181</v>
      </c>
      <c r="AU186" s="157" t="s">
        <v>77</v>
      </c>
      <c r="AV186" s="13" t="s">
        <v>77</v>
      </c>
      <c r="AW186" s="13" t="s">
        <v>4</v>
      </c>
      <c r="AX186" s="13" t="s">
        <v>15</v>
      </c>
      <c r="AY186" s="157" t="s">
        <v>161</v>
      </c>
    </row>
    <row r="187" spans="2:65" s="1" customFormat="1" ht="16.5" customHeight="1">
      <c r="B187" s="131"/>
      <c r="C187" s="132" t="s">
        <v>349</v>
      </c>
      <c r="D187" s="132" t="s">
        <v>164</v>
      </c>
      <c r="E187" s="133" t="s">
        <v>350</v>
      </c>
      <c r="F187" s="134" t="s">
        <v>351</v>
      </c>
      <c r="G187" s="135" t="s">
        <v>267</v>
      </c>
      <c r="H187" s="136">
        <v>426.1</v>
      </c>
      <c r="I187" s="137"/>
      <c r="J187" s="138">
        <f>ROUND(I187*H187,2)</f>
        <v>0</v>
      </c>
      <c r="K187" s="134" t="s">
        <v>168</v>
      </c>
      <c r="L187" s="32"/>
      <c r="M187" s="139" t="s">
        <v>3</v>
      </c>
      <c r="N187" s="140" t="s">
        <v>40</v>
      </c>
      <c r="P187" s="141">
        <f>O187*H187</f>
        <v>0</v>
      </c>
      <c r="Q187" s="141">
        <v>3E-05</v>
      </c>
      <c r="R187" s="141">
        <f>Q187*H187</f>
        <v>0.012783000000000001</v>
      </c>
      <c r="S187" s="141">
        <v>0</v>
      </c>
      <c r="T187" s="142">
        <f>S187*H187</f>
        <v>0</v>
      </c>
      <c r="AR187" s="143" t="s">
        <v>178</v>
      </c>
      <c r="AT187" s="143" t="s">
        <v>164</v>
      </c>
      <c r="AU187" s="143" t="s">
        <v>77</v>
      </c>
      <c r="AY187" s="17" t="s">
        <v>161</v>
      </c>
      <c r="BE187" s="144">
        <f>IF(N187="základní",J187,0)</f>
        <v>0</v>
      </c>
      <c r="BF187" s="144">
        <f>IF(N187="snížená",J187,0)</f>
        <v>0</v>
      </c>
      <c r="BG187" s="144">
        <f>IF(N187="zákl. přenesená",J187,0)</f>
        <v>0</v>
      </c>
      <c r="BH187" s="144">
        <f>IF(N187="sníž. přenesená",J187,0)</f>
        <v>0</v>
      </c>
      <c r="BI187" s="144">
        <f>IF(N187="nulová",J187,0)</f>
        <v>0</v>
      </c>
      <c r="BJ187" s="17" t="s">
        <v>15</v>
      </c>
      <c r="BK187" s="144">
        <f>ROUND(I187*H187,2)</f>
        <v>0</v>
      </c>
      <c r="BL187" s="17" t="s">
        <v>178</v>
      </c>
      <c r="BM187" s="143" t="s">
        <v>352</v>
      </c>
    </row>
    <row r="188" spans="2:47" s="1" customFormat="1" ht="12">
      <c r="B188" s="32"/>
      <c r="D188" s="145" t="s">
        <v>170</v>
      </c>
      <c r="F188" s="146" t="s">
        <v>353</v>
      </c>
      <c r="I188" s="147"/>
      <c r="L188" s="32"/>
      <c r="M188" s="148"/>
      <c r="T188" s="53"/>
      <c r="AT188" s="17" t="s">
        <v>170</v>
      </c>
      <c r="AU188" s="17" t="s">
        <v>77</v>
      </c>
    </row>
    <row r="189" spans="2:65" s="1" customFormat="1" ht="37.9" customHeight="1">
      <c r="B189" s="131"/>
      <c r="C189" s="132" t="s">
        <v>354</v>
      </c>
      <c r="D189" s="132" t="s">
        <v>164</v>
      </c>
      <c r="E189" s="133" t="s">
        <v>355</v>
      </c>
      <c r="F189" s="134" t="s">
        <v>356</v>
      </c>
      <c r="G189" s="135" t="s">
        <v>167</v>
      </c>
      <c r="H189" s="136">
        <v>474.4</v>
      </c>
      <c r="I189" s="137"/>
      <c r="J189" s="138">
        <f>ROUND(I189*H189,2)</f>
        <v>0</v>
      </c>
      <c r="K189" s="134" t="s">
        <v>168</v>
      </c>
      <c r="L189" s="32"/>
      <c r="M189" s="139" t="s">
        <v>3</v>
      </c>
      <c r="N189" s="140" t="s">
        <v>40</v>
      </c>
      <c r="P189" s="141">
        <f>O189*H189</f>
        <v>0</v>
      </c>
      <c r="Q189" s="141">
        <v>0.0063</v>
      </c>
      <c r="R189" s="141">
        <f>Q189*H189</f>
        <v>2.98872</v>
      </c>
      <c r="S189" s="141">
        <v>0</v>
      </c>
      <c r="T189" s="142">
        <f>S189*H189</f>
        <v>0</v>
      </c>
      <c r="AR189" s="143" t="s">
        <v>178</v>
      </c>
      <c r="AT189" s="143" t="s">
        <v>164</v>
      </c>
      <c r="AU189" s="143" t="s">
        <v>77</v>
      </c>
      <c r="AY189" s="17" t="s">
        <v>161</v>
      </c>
      <c r="BE189" s="144">
        <f>IF(N189="základní",J189,0)</f>
        <v>0</v>
      </c>
      <c r="BF189" s="144">
        <f>IF(N189="snížená",J189,0)</f>
        <v>0</v>
      </c>
      <c r="BG189" s="144">
        <f>IF(N189="zákl. přenesená",J189,0)</f>
        <v>0</v>
      </c>
      <c r="BH189" s="144">
        <f>IF(N189="sníž. přenesená",J189,0)</f>
        <v>0</v>
      </c>
      <c r="BI189" s="144">
        <f>IF(N189="nulová",J189,0)</f>
        <v>0</v>
      </c>
      <c r="BJ189" s="17" t="s">
        <v>15</v>
      </c>
      <c r="BK189" s="144">
        <f>ROUND(I189*H189,2)</f>
        <v>0</v>
      </c>
      <c r="BL189" s="17" t="s">
        <v>178</v>
      </c>
      <c r="BM189" s="143" t="s">
        <v>357</v>
      </c>
    </row>
    <row r="190" spans="2:47" s="1" customFormat="1" ht="12">
      <c r="B190" s="32"/>
      <c r="D190" s="145" t="s">
        <v>170</v>
      </c>
      <c r="F190" s="146" t="s">
        <v>358</v>
      </c>
      <c r="I190" s="147"/>
      <c r="L190" s="32"/>
      <c r="M190" s="148"/>
      <c r="T190" s="53"/>
      <c r="AT190" s="17" t="s">
        <v>170</v>
      </c>
      <c r="AU190" s="17" t="s">
        <v>77</v>
      </c>
    </row>
    <row r="191" spans="2:65" s="1" customFormat="1" ht="37.9" customHeight="1">
      <c r="B191" s="131"/>
      <c r="C191" s="132" t="s">
        <v>8</v>
      </c>
      <c r="D191" s="132" t="s">
        <v>164</v>
      </c>
      <c r="E191" s="133" t="s">
        <v>359</v>
      </c>
      <c r="F191" s="134" t="s">
        <v>360</v>
      </c>
      <c r="G191" s="135" t="s">
        <v>267</v>
      </c>
      <c r="H191" s="136">
        <v>91.8</v>
      </c>
      <c r="I191" s="137"/>
      <c r="J191" s="138">
        <f>ROUND(I191*H191,2)</f>
        <v>0</v>
      </c>
      <c r="K191" s="134" t="s">
        <v>168</v>
      </c>
      <c r="L191" s="32"/>
      <c r="M191" s="139" t="s">
        <v>3</v>
      </c>
      <c r="N191" s="140" t="s">
        <v>40</v>
      </c>
      <c r="P191" s="141">
        <f>O191*H191</f>
        <v>0</v>
      </c>
      <c r="Q191" s="141">
        <v>0.00153</v>
      </c>
      <c r="R191" s="141">
        <f>Q191*H191</f>
        <v>0.140454</v>
      </c>
      <c r="S191" s="141">
        <v>0</v>
      </c>
      <c r="T191" s="142">
        <f>S191*H191</f>
        <v>0</v>
      </c>
      <c r="AR191" s="143" t="s">
        <v>178</v>
      </c>
      <c r="AT191" s="143" t="s">
        <v>164</v>
      </c>
      <c r="AU191" s="143" t="s">
        <v>77</v>
      </c>
      <c r="AY191" s="17" t="s">
        <v>161</v>
      </c>
      <c r="BE191" s="144">
        <f>IF(N191="základní",J191,0)</f>
        <v>0</v>
      </c>
      <c r="BF191" s="144">
        <f>IF(N191="snížená",J191,0)</f>
        <v>0</v>
      </c>
      <c r="BG191" s="144">
        <f>IF(N191="zákl. přenesená",J191,0)</f>
        <v>0</v>
      </c>
      <c r="BH191" s="144">
        <f>IF(N191="sníž. přenesená",J191,0)</f>
        <v>0</v>
      </c>
      <c r="BI191" s="144">
        <f>IF(N191="nulová",J191,0)</f>
        <v>0</v>
      </c>
      <c r="BJ191" s="17" t="s">
        <v>15</v>
      </c>
      <c r="BK191" s="144">
        <f>ROUND(I191*H191,2)</f>
        <v>0</v>
      </c>
      <c r="BL191" s="17" t="s">
        <v>178</v>
      </c>
      <c r="BM191" s="143" t="s">
        <v>361</v>
      </c>
    </row>
    <row r="192" spans="2:47" s="1" customFormat="1" ht="12">
      <c r="B192" s="32"/>
      <c r="D192" s="145" t="s">
        <v>170</v>
      </c>
      <c r="F192" s="146" t="s">
        <v>362</v>
      </c>
      <c r="I192" s="147"/>
      <c r="L192" s="32"/>
      <c r="M192" s="148"/>
      <c r="T192" s="53"/>
      <c r="AT192" s="17" t="s">
        <v>170</v>
      </c>
      <c r="AU192" s="17" t="s">
        <v>77</v>
      </c>
    </row>
    <row r="193" spans="2:65" s="1" customFormat="1" ht="37.9" customHeight="1">
      <c r="B193" s="131"/>
      <c r="C193" s="132" t="s">
        <v>363</v>
      </c>
      <c r="D193" s="132" t="s">
        <v>164</v>
      </c>
      <c r="E193" s="133" t="s">
        <v>364</v>
      </c>
      <c r="F193" s="134" t="s">
        <v>365</v>
      </c>
      <c r="G193" s="135" t="s">
        <v>267</v>
      </c>
      <c r="H193" s="136">
        <v>102</v>
      </c>
      <c r="I193" s="137"/>
      <c r="J193" s="138">
        <f>ROUND(I193*H193,2)</f>
        <v>0</v>
      </c>
      <c r="K193" s="134" t="s">
        <v>168</v>
      </c>
      <c r="L193" s="32"/>
      <c r="M193" s="139" t="s">
        <v>3</v>
      </c>
      <c r="N193" s="140" t="s">
        <v>40</v>
      </c>
      <c r="P193" s="141">
        <f>O193*H193</f>
        <v>0</v>
      </c>
      <c r="Q193" s="141">
        <v>0.00102</v>
      </c>
      <c r="R193" s="141">
        <f>Q193*H193</f>
        <v>0.10404000000000001</v>
      </c>
      <c r="S193" s="141">
        <v>0</v>
      </c>
      <c r="T193" s="142">
        <f>S193*H193</f>
        <v>0</v>
      </c>
      <c r="AR193" s="143" t="s">
        <v>178</v>
      </c>
      <c r="AT193" s="143" t="s">
        <v>164</v>
      </c>
      <c r="AU193" s="143" t="s">
        <v>77</v>
      </c>
      <c r="AY193" s="17" t="s">
        <v>161</v>
      </c>
      <c r="BE193" s="144">
        <f>IF(N193="základní",J193,0)</f>
        <v>0</v>
      </c>
      <c r="BF193" s="144">
        <f>IF(N193="snížená",J193,0)</f>
        <v>0</v>
      </c>
      <c r="BG193" s="144">
        <f>IF(N193="zákl. přenesená",J193,0)</f>
        <v>0</v>
      </c>
      <c r="BH193" s="144">
        <f>IF(N193="sníž. přenesená",J193,0)</f>
        <v>0</v>
      </c>
      <c r="BI193" s="144">
        <f>IF(N193="nulová",J193,0)</f>
        <v>0</v>
      </c>
      <c r="BJ193" s="17" t="s">
        <v>15</v>
      </c>
      <c r="BK193" s="144">
        <f>ROUND(I193*H193,2)</f>
        <v>0</v>
      </c>
      <c r="BL193" s="17" t="s">
        <v>178</v>
      </c>
      <c r="BM193" s="143" t="s">
        <v>366</v>
      </c>
    </row>
    <row r="194" spans="2:47" s="1" customFormat="1" ht="12">
      <c r="B194" s="32"/>
      <c r="D194" s="145" t="s">
        <v>170</v>
      </c>
      <c r="F194" s="146" t="s">
        <v>367</v>
      </c>
      <c r="I194" s="147"/>
      <c r="L194" s="32"/>
      <c r="M194" s="148"/>
      <c r="T194" s="53"/>
      <c r="AT194" s="17" t="s">
        <v>170</v>
      </c>
      <c r="AU194" s="17" t="s">
        <v>77</v>
      </c>
    </row>
    <row r="195" spans="2:65" s="1" customFormat="1" ht="21.75" customHeight="1">
      <c r="B195" s="131"/>
      <c r="C195" s="170" t="s">
        <v>368</v>
      </c>
      <c r="D195" s="170" t="s">
        <v>193</v>
      </c>
      <c r="E195" s="171" t="s">
        <v>369</v>
      </c>
      <c r="F195" s="172" t="s">
        <v>370</v>
      </c>
      <c r="G195" s="173" t="s">
        <v>167</v>
      </c>
      <c r="H195" s="174">
        <v>574.574</v>
      </c>
      <c r="I195" s="175"/>
      <c r="J195" s="176">
        <f>ROUND(I195*H195,2)</f>
        <v>0</v>
      </c>
      <c r="K195" s="172" t="s">
        <v>3</v>
      </c>
      <c r="L195" s="177"/>
      <c r="M195" s="178" t="s">
        <v>3</v>
      </c>
      <c r="N195" s="179" t="s">
        <v>40</v>
      </c>
      <c r="P195" s="141">
        <f>O195*H195</f>
        <v>0</v>
      </c>
      <c r="Q195" s="141">
        <v>0.018</v>
      </c>
      <c r="R195" s="141">
        <f>Q195*H195</f>
        <v>10.342331999999999</v>
      </c>
      <c r="S195" s="141">
        <v>0</v>
      </c>
      <c r="T195" s="142">
        <f>S195*H195</f>
        <v>0</v>
      </c>
      <c r="AR195" s="143" t="s">
        <v>196</v>
      </c>
      <c r="AT195" s="143" t="s">
        <v>193</v>
      </c>
      <c r="AU195" s="143" t="s">
        <v>77</v>
      </c>
      <c r="AY195" s="17" t="s">
        <v>161</v>
      </c>
      <c r="BE195" s="144">
        <f>IF(N195="základní",J195,0)</f>
        <v>0</v>
      </c>
      <c r="BF195" s="144">
        <f>IF(N195="snížená",J195,0)</f>
        <v>0</v>
      </c>
      <c r="BG195" s="144">
        <f>IF(N195="zákl. přenesená",J195,0)</f>
        <v>0</v>
      </c>
      <c r="BH195" s="144">
        <f>IF(N195="sníž. přenesená",J195,0)</f>
        <v>0</v>
      </c>
      <c r="BI195" s="144">
        <f>IF(N195="nulová",J195,0)</f>
        <v>0</v>
      </c>
      <c r="BJ195" s="17" t="s">
        <v>15</v>
      </c>
      <c r="BK195" s="144">
        <f>ROUND(I195*H195,2)</f>
        <v>0</v>
      </c>
      <c r="BL195" s="17" t="s">
        <v>178</v>
      </c>
      <c r="BM195" s="143" t="s">
        <v>371</v>
      </c>
    </row>
    <row r="196" spans="2:51" s="13" customFormat="1" ht="12">
      <c r="B196" s="156"/>
      <c r="D196" s="150" t="s">
        <v>181</v>
      </c>
      <c r="E196" s="157" t="s">
        <v>3</v>
      </c>
      <c r="F196" s="158" t="s">
        <v>323</v>
      </c>
      <c r="H196" s="159">
        <v>474.4</v>
      </c>
      <c r="I196" s="160"/>
      <c r="L196" s="156"/>
      <c r="M196" s="161"/>
      <c r="T196" s="162"/>
      <c r="AT196" s="157" t="s">
        <v>181</v>
      </c>
      <c r="AU196" s="157" t="s">
        <v>77</v>
      </c>
      <c r="AV196" s="13" t="s">
        <v>77</v>
      </c>
      <c r="AW196" s="13" t="s">
        <v>31</v>
      </c>
      <c r="AX196" s="13" t="s">
        <v>69</v>
      </c>
      <c r="AY196" s="157" t="s">
        <v>161</v>
      </c>
    </row>
    <row r="197" spans="2:51" s="13" customFormat="1" ht="12">
      <c r="B197" s="156"/>
      <c r="D197" s="150" t="s">
        <v>181</v>
      </c>
      <c r="E197" s="157" t="s">
        <v>3</v>
      </c>
      <c r="F197" s="158" t="s">
        <v>324</v>
      </c>
      <c r="H197" s="159">
        <v>27.54</v>
      </c>
      <c r="I197" s="160"/>
      <c r="L197" s="156"/>
      <c r="M197" s="161"/>
      <c r="T197" s="162"/>
      <c r="AT197" s="157" t="s">
        <v>181</v>
      </c>
      <c r="AU197" s="157" t="s">
        <v>77</v>
      </c>
      <c r="AV197" s="13" t="s">
        <v>77</v>
      </c>
      <c r="AW197" s="13" t="s">
        <v>31</v>
      </c>
      <c r="AX197" s="13" t="s">
        <v>69</v>
      </c>
      <c r="AY197" s="157" t="s">
        <v>161</v>
      </c>
    </row>
    <row r="198" spans="2:51" s="13" customFormat="1" ht="12">
      <c r="B198" s="156"/>
      <c r="D198" s="150" t="s">
        <v>181</v>
      </c>
      <c r="E198" s="157" t="s">
        <v>3</v>
      </c>
      <c r="F198" s="158" t="s">
        <v>325</v>
      </c>
      <c r="H198" s="159">
        <v>20.4</v>
      </c>
      <c r="I198" s="160"/>
      <c r="L198" s="156"/>
      <c r="M198" s="161"/>
      <c r="T198" s="162"/>
      <c r="AT198" s="157" t="s">
        <v>181</v>
      </c>
      <c r="AU198" s="157" t="s">
        <v>77</v>
      </c>
      <c r="AV198" s="13" t="s">
        <v>77</v>
      </c>
      <c r="AW198" s="13" t="s">
        <v>31</v>
      </c>
      <c r="AX198" s="13" t="s">
        <v>69</v>
      </c>
      <c r="AY198" s="157" t="s">
        <v>161</v>
      </c>
    </row>
    <row r="199" spans="2:51" s="14" customFormat="1" ht="12">
      <c r="B199" s="163"/>
      <c r="D199" s="150" t="s">
        <v>181</v>
      </c>
      <c r="E199" s="164" t="s">
        <v>3</v>
      </c>
      <c r="F199" s="165" t="s">
        <v>188</v>
      </c>
      <c r="H199" s="166">
        <v>522.34</v>
      </c>
      <c r="I199" s="167"/>
      <c r="L199" s="163"/>
      <c r="M199" s="168"/>
      <c r="T199" s="169"/>
      <c r="AT199" s="164" t="s">
        <v>181</v>
      </c>
      <c r="AU199" s="164" t="s">
        <v>77</v>
      </c>
      <c r="AV199" s="14" t="s">
        <v>89</v>
      </c>
      <c r="AW199" s="14" t="s">
        <v>31</v>
      </c>
      <c r="AX199" s="14" t="s">
        <v>15</v>
      </c>
      <c r="AY199" s="164" t="s">
        <v>161</v>
      </c>
    </row>
    <row r="200" spans="2:51" s="13" customFormat="1" ht="12">
      <c r="B200" s="156"/>
      <c r="D200" s="150" t="s">
        <v>181</v>
      </c>
      <c r="F200" s="158" t="s">
        <v>372</v>
      </c>
      <c r="H200" s="159">
        <v>574.574</v>
      </c>
      <c r="I200" s="160"/>
      <c r="L200" s="156"/>
      <c r="M200" s="161"/>
      <c r="T200" s="162"/>
      <c r="AT200" s="157" t="s">
        <v>181</v>
      </c>
      <c r="AU200" s="157" t="s">
        <v>77</v>
      </c>
      <c r="AV200" s="13" t="s">
        <v>77</v>
      </c>
      <c r="AW200" s="13" t="s">
        <v>4</v>
      </c>
      <c r="AX200" s="13" t="s">
        <v>15</v>
      </c>
      <c r="AY200" s="157" t="s">
        <v>161</v>
      </c>
    </row>
    <row r="201" spans="2:65" s="1" customFormat="1" ht="37.9" customHeight="1">
      <c r="B201" s="131"/>
      <c r="C201" s="132" t="s">
        <v>373</v>
      </c>
      <c r="D201" s="132" t="s">
        <v>164</v>
      </c>
      <c r="E201" s="133" t="s">
        <v>374</v>
      </c>
      <c r="F201" s="134" t="s">
        <v>375</v>
      </c>
      <c r="G201" s="135" t="s">
        <v>267</v>
      </c>
      <c r="H201" s="136">
        <v>102</v>
      </c>
      <c r="I201" s="137"/>
      <c r="J201" s="138">
        <f>ROUND(I201*H201,2)</f>
        <v>0</v>
      </c>
      <c r="K201" s="134" t="s">
        <v>168</v>
      </c>
      <c r="L201" s="32"/>
      <c r="M201" s="139" t="s">
        <v>3</v>
      </c>
      <c r="N201" s="140" t="s">
        <v>40</v>
      </c>
      <c r="P201" s="141">
        <f>O201*H201</f>
        <v>0</v>
      </c>
      <c r="Q201" s="141">
        <v>0.00034</v>
      </c>
      <c r="R201" s="141">
        <f>Q201*H201</f>
        <v>0.03468</v>
      </c>
      <c r="S201" s="141">
        <v>0</v>
      </c>
      <c r="T201" s="142">
        <f>S201*H201</f>
        <v>0</v>
      </c>
      <c r="AR201" s="143" t="s">
        <v>89</v>
      </c>
      <c r="AT201" s="143" t="s">
        <v>164</v>
      </c>
      <c r="AU201" s="143" t="s">
        <v>77</v>
      </c>
      <c r="AY201" s="17" t="s">
        <v>161</v>
      </c>
      <c r="BE201" s="144">
        <f>IF(N201="základní",J201,0)</f>
        <v>0</v>
      </c>
      <c r="BF201" s="144">
        <f>IF(N201="snížená",J201,0)</f>
        <v>0</v>
      </c>
      <c r="BG201" s="144">
        <f>IF(N201="zákl. přenesená",J201,0)</f>
        <v>0</v>
      </c>
      <c r="BH201" s="144">
        <f>IF(N201="sníž. přenesená",J201,0)</f>
        <v>0</v>
      </c>
      <c r="BI201" s="144">
        <f>IF(N201="nulová",J201,0)</f>
        <v>0</v>
      </c>
      <c r="BJ201" s="17" t="s">
        <v>15</v>
      </c>
      <c r="BK201" s="144">
        <f>ROUND(I201*H201,2)</f>
        <v>0</v>
      </c>
      <c r="BL201" s="17" t="s">
        <v>89</v>
      </c>
      <c r="BM201" s="143" t="s">
        <v>376</v>
      </c>
    </row>
    <row r="202" spans="2:47" s="1" customFormat="1" ht="12">
      <c r="B202" s="32"/>
      <c r="D202" s="145" t="s">
        <v>170</v>
      </c>
      <c r="F202" s="146" t="s">
        <v>377</v>
      </c>
      <c r="I202" s="147"/>
      <c r="L202" s="32"/>
      <c r="M202" s="148"/>
      <c r="T202" s="53"/>
      <c r="AT202" s="17" t="s">
        <v>170</v>
      </c>
      <c r="AU202" s="17" t="s">
        <v>77</v>
      </c>
    </row>
    <row r="203" spans="2:51" s="13" customFormat="1" ht="12">
      <c r="B203" s="156"/>
      <c r="D203" s="150" t="s">
        <v>181</v>
      </c>
      <c r="E203" s="157" t="s">
        <v>3</v>
      </c>
      <c r="F203" s="158" t="s">
        <v>304</v>
      </c>
      <c r="H203" s="159">
        <v>102</v>
      </c>
      <c r="I203" s="160"/>
      <c r="L203" s="156"/>
      <c r="M203" s="161"/>
      <c r="T203" s="162"/>
      <c r="AT203" s="157" t="s">
        <v>181</v>
      </c>
      <c r="AU203" s="157" t="s">
        <v>77</v>
      </c>
      <c r="AV203" s="13" t="s">
        <v>77</v>
      </c>
      <c r="AW203" s="13" t="s">
        <v>31</v>
      </c>
      <c r="AX203" s="13" t="s">
        <v>15</v>
      </c>
      <c r="AY203" s="157" t="s">
        <v>161</v>
      </c>
    </row>
    <row r="204" spans="2:65" s="1" customFormat="1" ht="24.2" customHeight="1">
      <c r="B204" s="131"/>
      <c r="C204" s="170" t="s">
        <v>378</v>
      </c>
      <c r="D204" s="170" t="s">
        <v>193</v>
      </c>
      <c r="E204" s="171" t="s">
        <v>379</v>
      </c>
      <c r="F204" s="172" t="s">
        <v>380</v>
      </c>
      <c r="G204" s="173" t="s">
        <v>267</v>
      </c>
      <c r="H204" s="174">
        <v>112.2</v>
      </c>
      <c r="I204" s="175"/>
      <c r="J204" s="176">
        <f>ROUND(I204*H204,2)</f>
        <v>0</v>
      </c>
      <c r="K204" s="172" t="s">
        <v>168</v>
      </c>
      <c r="L204" s="177"/>
      <c r="M204" s="178" t="s">
        <v>3</v>
      </c>
      <c r="N204" s="179" t="s">
        <v>40</v>
      </c>
      <c r="P204" s="141">
        <f>O204*H204</f>
        <v>0</v>
      </c>
      <c r="Q204" s="141">
        <v>0.00036</v>
      </c>
      <c r="R204" s="141">
        <f>Q204*H204</f>
        <v>0.040392000000000004</v>
      </c>
      <c r="S204" s="141">
        <v>0</v>
      </c>
      <c r="T204" s="142">
        <f>S204*H204</f>
        <v>0</v>
      </c>
      <c r="AR204" s="143" t="s">
        <v>243</v>
      </c>
      <c r="AT204" s="143" t="s">
        <v>193</v>
      </c>
      <c r="AU204" s="143" t="s">
        <v>77</v>
      </c>
      <c r="AY204" s="17" t="s">
        <v>161</v>
      </c>
      <c r="BE204" s="144">
        <f>IF(N204="základní",J204,0)</f>
        <v>0</v>
      </c>
      <c r="BF204" s="144">
        <f>IF(N204="snížená",J204,0)</f>
        <v>0</v>
      </c>
      <c r="BG204" s="144">
        <f>IF(N204="zákl. přenesená",J204,0)</f>
        <v>0</v>
      </c>
      <c r="BH204" s="144">
        <f>IF(N204="sníž. přenesená",J204,0)</f>
        <v>0</v>
      </c>
      <c r="BI204" s="144">
        <f>IF(N204="nulová",J204,0)</f>
        <v>0</v>
      </c>
      <c r="BJ204" s="17" t="s">
        <v>15</v>
      </c>
      <c r="BK204" s="144">
        <f>ROUND(I204*H204,2)</f>
        <v>0</v>
      </c>
      <c r="BL204" s="17" t="s">
        <v>89</v>
      </c>
      <c r="BM204" s="143" t="s">
        <v>381</v>
      </c>
    </row>
    <row r="205" spans="2:51" s="13" customFormat="1" ht="12">
      <c r="B205" s="156"/>
      <c r="D205" s="150" t="s">
        <v>181</v>
      </c>
      <c r="F205" s="158" t="s">
        <v>382</v>
      </c>
      <c r="H205" s="159">
        <v>112.2</v>
      </c>
      <c r="I205" s="160"/>
      <c r="L205" s="156"/>
      <c r="M205" s="161"/>
      <c r="T205" s="162"/>
      <c r="AT205" s="157" t="s">
        <v>181</v>
      </c>
      <c r="AU205" s="157" t="s">
        <v>77</v>
      </c>
      <c r="AV205" s="13" t="s">
        <v>77</v>
      </c>
      <c r="AW205" s="13" t="s">
        <v>4</v>
      </c>
      <c r="AX205" s="13" t="s">
        <v>15</v>
      </c>
      <c r="AY205" s="157" t="s">
        <v>161</v>
      </c>
    </row>
    <row r="206" spans="2:65" s="1" customFormat="1" ht="24.2" customHeight="1">
      <c r="B206" s="131"/>
      <c r="C206" s="132" t="s">
        <v>383</v>
      </c>
      <c r="D206" s="132" t="s">
        <v>164</v>
      </c>
      <c r="E206" s="133" t="s">
        <v>384</v>
      </c>
      <c r="F206" s="134" t="s">
        <v>385</v>
      </c>
      <c r="G206" s="135" t="s">
        <v>167</v>
      </c>
      <c r="H206" s="136">
        <v>522.34</v>
      </c>
      <c r="I206" s="137"/>
      <c r="J206" s="138">
        <f>ROUND(I206*H206,2)</f>
        <v>0</v>
      </c>
      <c r="K206" s="134" t="s">
        <v>168</v>
      </c>
      <c r="L206" s="32"/>
      <c r="M206" s="139" t="s">
        <v>3</v>
      </c>
      <c r="N206" s="140" t="s">
        <v>40</v>
      </c>
      <c r="P206" s="141">
        <f>O206*H206</f>
        <v>0</v>
      </c>
      <c r="Q206" s="141">
        <v>5E-05</v>
      </c>
      <c r="R206" s="141">
        <f>Q206*H206</f>
        <v>0.026117</v>
      </c>
      <c r="S206" s="141">
        <v>0</v>
      </c>
      <c r="T206" s="142">
        <f>S206*H206</f>
        <v>0</v>
      </c>
      <c r="AR206" s="143" t="s">
        <v>178</v>
      </c>
      <c r="AT206" s="143" t="s">
        <v>164</v>
      </c>
      <c r="AU206" s="143" t="s">
        <v>77</v>
      </c>
      <c r="AY206" s="17" t="s">
        <v>161</v>
      </c>
      <c r="BE206" s="144">
        <f>IF(N206="základní",J206,0)</f>
        <v>0</v>
      </c>
      <c r="BF206" s="144">
        <f>IF(N206="snížená",J206,0)</f>
        <v>0</v>
      </c>
      <c r="BG206" s="144">
        <f>IF(N206="zákl. přenesená",J206,0)</f>
        <v>0</v>
      </c>
      <c r="BH206" s="144">
        <f>IF(N206="sníž. přenesená",J206,0)</f>
        <v>0</v>
      </c>
      <c r="BI206" s="144">
        <f>IF(N206="nulová",J206,0)</f>
        <v>0</v>
      </c>
      <c r="BJ206" s="17" t="s">
        <v>15</v>
      </c>
      <c r="BK206" s="144">
        <f>ROUND(I206*H206,2)</f>
        <v>0</v>
      </c>
      <c r="BL206" s="17" t="s">
        <v>178</v>
      </c>
      <c r="BM206" s="143" t="s">
        <v>386</v>
      </c>
    </row>
    <row r="207" spans="2:47" s="1" customFormat="1" ht="12">
      <c r="B207" s="32"/>
      <c r="D207" s="145" t="s">
        <v>170</v>
      </c>
      <c r="F207" s="146" t="s">
        <v>387</v>
      </c>
      <c r="I207" s="147"/>
      <c r="L207" s="32"/>
      <c r="M207" s="148"/>
      <c r="T207" s="53"/>
      <c r="AT207" s="17" t="s">
        <v>170</v>
      </c>
      <c r="AU207" s="17" t="s">
        <v>77</v>
      </c>
    </row>
    <row r="208" spans="2:51" s="13" customFormat="1" ht="12">
      <c r="B208" s="156"/>
      <c r="D208" s="150" t="s">
        <v>181</v>
      </c>
      <c r="E208" s="157" t="s">
        <v>3</v>
      </c>
      <c r="F208" s="158" t="s">
        <v>323</v>
      </c>
      <c r="H208" s="159">
        <v>474.4</v>
      </c>
      <c r="I208" s="160"/>
      <c r="L208" s="156"/>
      <c r="M208" s="161"/>
      <c r="T208" s="162"/>
      <c r="AT208" s="157" t="s">
        <v>181</v>
      </c>
      <c r="AU208" s="157" t="s">
        <v>77</v>
      </c>
      <c r="AV208" s="13" t="s">
        <v>77</v>
      </c>
      <c r="AW208" s="13" t="s">
        <v>31</v>
      </c>
      <c r="AX208" s="13" t="s">
        <v>69</v>
      </c>
      <c r="AY208" s="157" t="s">
        <v>161</v>
      </c>
    </row>
    <row r="209" spans="2:51" s="13" customFormat="1" ht="12">
      <c r="B209" s="156"/>
      <c r="D209" s="150" t="s">
        <v>181</v>
      </c>
      <c r="E209" s="157" t="s">
        <v>3</v>
      </c>
      <c r="F209" s="158" t="s">
        <v>324</v>
      </c>
      <c r="H209" s="159">
        <v>27.54</v>
      </c>
      <c r="I209" s="160"/>
      <c r="L209" s="156"/>
      <c r="M209" s="161"/>
      <c r="T209" s="162"/>
      <c r="AT209" s="157" t="s">
        <v>181</v>
      </c>
      <c r="AU209" s="157" t="s">
        <v>77</v>
      </c>
      <c r="AV209" s="13" t="s">
        <v>77</v>
      </c>
      <c r="AW209" s="13" t="s">
        <v>31</v>
      </c>
      <c r="AX209" s="13" t="s">
        <v>69</v>
      </c>
      <c r="AY209" s="157" t="s">
        <v>161</v>
      </c>
    </row>
    <row r="210" spans="2:51" s="13" customFormat="1" ht="12">
      <c r="B210" s="156"/>
      <c r="D210" s="150" t="s">
        <v>181</v>
      </c>
      <c r="E210" s="157" t="s">
        <v>3</v>
      </c>
      <c r="F210" s="158" t="s">
        <v>325</v>
      </c>
      <c r="H210" s="159">
        <v>20.4</v>
      </c>
      <c r="I210" s="160"/>
      <c r="L210" s="156"/>
      <c r="M210" s="161"/>
      <c r="T210" s="162"/>
      <c r="AT210" s="157" t="s">
        <v>181</v>
      </c>
      <c r="AU210" s="157" t="s">
        <v>77</v>
      </c>
      <c r="AV210" s="13" t="s">
        <v>77</v>
      </c>
      <c r="AW210" s="13" t="s">
        <v>31</v>
      </c>
      <c r="AX210" s="13" t="s">
        <v>69</v>
      </c>
      <c r="AY210" s="157" t="s">
        <v>161</v>
      </c>
    </row>
    <row r="211" spans="2:51" s="14" customFormat="1" ht="12">
      <c r="B211" s="163"/>
      <c r="D211" s="150" t="s">
        <v>181</v>
      </c>
      <c r="E211" s="164" t="s">
        <v>3</v>
      </c>
      <c r="F211" s="165" t="s">
        <v>188</v>
      </c>
      <c r="H211" s="166">
        <v>522.34</v>
      </c>
      <c r="I211" s="167"/>
      <c r="L211" s="163"/>
      <c r="M211" s="168"/>
      <c r="T211" s="169"/>
      <c r="AT211" s="164" t="s">
        <v>181</v>
      </c>
      <c r="AU211" s="164" t="s">
        <v>77</v>
      </c>
      <c r="AV211" s="14" t="s">
        <v>89</v>
      </c>
      <c r="AW211" s="14" t="s">
        <v>31</v>
      </c>
      <c r="AX211" s="14" t="s">
        <v>15</v>
      </c>
      <c r="AY211" s="164" t="s">
        <v>161</v>
      </c>
    </row>
    <row r="212" spans="2:65" s="1" customFormat="1" ht="49.15" customHeight="1">
      <c r="B212" s="131"/>
      <c r="C212" s="132" t="s">
        <v>388</v>
      </c>
      <c r="D212" s="132" t="s">
        <v>164</v>
      </c>
      <c r="E212" s="133" t="s">
        <v>389</v>
      </c>
      <c r="F212" s="134" t="s">
        <v>390</v>
      </c>
      <c r="G212" s="135" t="s">
        <v>201</v>
      </c>
      <c r="H212" s="136">
        <v>18.141</v>
      </c>
      <c r="I212" s="137"/>
      <c r="J212" s="138">
        <f>ROUND(I212*H212,2)</f>
        <v>0</v>
      </c>
      <c r="K212" s="134" t="s">
        <v>168</v>
      </c>
      <c r="L212" s="32"/>
      <c r="M212" s="139" t="s">
        <v>3</v>
      </c>
      <c r="N212" s="140" t="s">
        <v>40</v>
      </c>
      <c r="P212" s="141">
        <f>O212*H212</f>
        <v>0</v>
      </c>
      <c r="Q212" s="141">
        <v>0</v>
      </c>
      <c r="R212" s="141">
        <f>Q212*H212</f>
        <v>0</v>
      </c>
      <c r="S212" s="141">
        <v>0</v>
      </c>
      <c r="T212" s="142">
        <f>S212*H212</f>
        <v>0</v>
      </c>
      <c r="AR212" s="143" t="s">
        <v>178</v>
      </c>
      <c r="AT212" s="143" t="s">
        <v>164</v>
      </c>
      <c r="AU212" s="143" t="s">
        <v>77</v>
      </c>
      <c r="AY212" s="17" t="s">
        <v>161</v>
      </c>
      <c r="BE212" s="144">
        <f>IF(N212="základní",J212,0)</f>
        <v>0</v>
      </c>
      <c r="BF212" s="144">
        <f>IF(N212="snížená",J212,0)</f>
        <v>0</v>
      </c>
      <c r="BG212" s="144">
        <f>IF(N212="zákl. přenesená",J212,0)</f>
        <v>0</v>
      </c>
      <c r="BH212" s="144">
        <f>IF(N212="sníž. přenesená",J212,0)</f>
        <v>0</v>
      </c>
      <c r="BI212" s="144">
        <f>IF(N212="nulová",J212,0)</f>
        <v>0</v>
      </c>
      <c r="BJ212" s="17" t="s">
        <v>15</v>
      </c>
      <c r="BK212" s="144">
        <f>ROUND(I212*H212,2)</f>
        <v>0</v>
      </c>
      <c r="BL212" s="17" t="s">
        <v>178</v>
      </c>
      <c r="BM212" s="143" t="s">
        <v>391</v>
      </c>
    </row>
    <row r="213" spans="2:47" s="1" customFormat="1" ht="12">
      <c r="B213" s="32"/>
      <c r="D213" s="145" t="s">
        <v>170</v>
      </c>
      <c r="F213" s="146" t="s">
        <v>392</v>
      </c>
      <c r="I213" s="147"/>
      <c r="L213" s="32"/>
      <c r="M213" s="180"/>
      <c r="N213" s="181"/>
      <c r="O213" s="181"/>
      <c r="P213" s="181"/>
      <c r="Q213" s="181"/>
      <c r="R213" s="181"/>
      <c r="S213" s="181"/>
      <c r="T213" s="182"/>
      <c r="AT213" s="17" t="s">
        <v>170</v>
      </c>
      <c r="AU213" s="17" t="s">
        <v>77</v>
      </c>
    </row>
    <row r="214" spans="2:12" s="1" customFormat="1" ht="6.95" customHeight="1">
      <c r="B214" s="41"/>
      <c r="C214" s="42"/>
      <c r="D214" s="42"/>
      <c r="E214" s="42"/>
      <c r="F214" s="42"/>
      <c r="G214" s="42"/>
      <c r="H214" s="42"/>
      <c r="I214" s="42"/>
      <c r="J214" s="42"/>
      <c r="K214" s="42"/>
      <c r="L214" s="32"/>
    </row>
  </sheetData>
  <autoFilter ref="C96:K213"/>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hyperlinks>
    <hyperlink ref="F101" r:id="rId1" display="https://podminky.urs.cz/item/CS_URS_2022_02/619995001"/>
    <hyperlink ref="F117" r:id="rId2" display="https://podminky.urs.cz/item/CS_URS_2022_02/997013213"/>
    <hyperlink ref="F119" r:id="rId3" display="https://podminky.urs.cz/item/CS_URS_2022_02/997013501"/>
    <hyperlink ref="F121" r:id="rId4" display="https://podminky.urs.cz/item/CS_URS_2022_02/997013509"/>
    <hyperlink ref="F124" r:id="rId5" display="https://podminky.urs.cz/item/CS_URS_2022_02/997013607"/>
    <hyperlink ref="F127" r:id="rId6" display="https://podminky.urs.cz/item/CS_URS_2022_02/998018002"/>
    <hyperlink ref="F143" r:id="rId7" display="https://podminky.urs.cz/item/CS_URS_2022_02/771271812"/>
    <hyperlink ref="F146" r:id="rId8" display="https://podminky.urs.cz/item/CS_URS_2022_02/771271832"/>
    <hyperlink ref="F149" r:id="rId9" display="https://podminky.urs.cz/item/CS_URS_2022_02/771471810"/>
    <hyperlink ref="F164" r:id="rId10" display="https://podminky.urs.cz/item/CS_URS_2022_02/771111011"/>
    <hyperlink ref="F166" r:id="rId11" display="https://podminky.urs.cz/item/CS_URS_2022_02/771111012"/>
    <hyperlink ref="F169" r:id="rId12" display="https://podminky.urs.cz/item/CS_URS_2022_02/771121011"/>
    <hyperlink ref="F175" r:id="rId13" display="https://podminky.urs.cz/item/CS_URS_2022_02/771151022"/>
    <hyperlink ref="F180" r:id="rId14" display="https://podminky.urs.cz/item/CS_URS_2022_02/771474112"/>
    <hyperlink ref="F184" r:id="rId15" display="https://podminky.urs.cz/item/CS_URS_2022_02/771161012"/>
    <hyperlink ref="F188" r:id="rId16" display="https://podminky.urs.cz/item/CS_URS_2022_02/771591115"/>
    <hyperlink ref="F190" r:id="rId17" display="https://podminky.urs.cz/item/CS_URS_2022_02/771574112"/>
    <hyperlink ref="F192" r:id="rId18" display="https://podminky.urs.cz/item/CS_URS_2022_02/771274113"/>
    <hyperlink ref="F194" r:id="rId19" display="https://podminky.urs.cz/item/CS_URS_2022_02/771274232"/>
    <hyperlink ref="F202" r:id="rId20" display="https://podminky.urs.cz/item/CS_URS_2022_02/771161022"/>
    <hyperlink ref="F207" r:id="rId21" display="https://podminky.urs.cz/item/CS_URS_2022_02/771592011"/>
    <hyperlink ref="F213" r:id="rId22" display="https://podminky.urs.cz/item/CS_URS_2022_02/9987711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91</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135</v>
      </c>
      <c r="F11" s="315"/>
      <c r="G11" s="315"/>
      <c r="H11" s="315"/>
      <c r="L11" s="32"/>
    </row>
    <row r="12" spans="2:12" s="1" customFormat="1" ht="12" customHeight="1">
      <c r="B12" s="32"/>
      <c r="D12" s="27" t="s">
        <v>136</v>
      </c>
      <c r="L12" s="32"/>
    </row>
    <row r="13" spans="2:12" s="1" customFormat="1" ht="16.5" customHeight="1">
      <c r="B13" s="32"/>
      <c r="E13" s="309" t="s">
        <v>393</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ROUND(J94,2)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ROUND((SUM(BE94:BE111)),2)</f>
        <v>0</v>
      </c>
      <c r="I37" s="93">
        <v>0.21</v>
      </c>
      <c r="J37" s="82">
        <f>ROUND(((SUM(BE94:BE111))*I37),2)</f>
        <v>0</v>
      </c>
      <c r="L37" s="32"/>
    </row>
    <row r="38" spans="2:12" s="1" customFormat="1" ht="14.45" customHeight="1">
      <c r="B38" s="32"/>
      <c r="E38" s="27" t="s">
        <v>41</v>
      </c>
      <c r="F38" s="82">
        <f>ROUND((SUM(BF94:BF111)),2)</f>
        <v>0</v>
      </c>
      <c r="I38" s="93">
        <v>0.15</v>
      </c>
      <c r="J38" s="82">
        <f>ROUND(((SUM(BF94:BF111))*I38),2)</f>
        <v>0</v>
      </c>
      <c r="L38" s="32"/>
    </row>
    <row r="39" spans="2:12" s="1" customFormat="1" ht="14.45" customHeight="1" hidden="1">
      <c r="B39" s="32"/>
      <c r="E39" s="27" t="s">
        <v>42</v>
      </c>
      <c r="F39" s="82">
        <f>ROUND((SUM(BG94:BG111)),2)</f>
        <v>0</v>
      </c>
      <c r="I39" s="93">
        <v>0.21</v>
      </c>
      <c r="J39" s="82">
        <f>0</f>
        <v>0</v>
      </c>
      <c r="L39" s="32"/>
    </row>
    <row r="40" spans="2:12" s="1" customFormat="1" ht="14.45" customHeight="1" hidden="1">
      <c r="B40" s="32"/>
      <c r="E40" s="27" t="s">
        <v>43</v>
      </c>
      <c r="F40" s="82">
        <f>ROUND((SUM(BH94:BH111)),2)</f>
        <v>0</v>
      </c>
      <c r="I40" s="93">
        <v>0.15</v>
      </c>
      <c r="J40" s="82">
        <f>0</f>
        <v>0</v>
      </c>
      <c r="L40" s="32"/>
    </row>
    <row r="41" spans="2:12" s="1" customFormat="1" ht="14.45" customHeight="1" hidden="1">
      <c r="B41" s="32"/>
      <c r="E41" s="27" t="s">
        <v>44</v>
      </c>
      <c r="F41" s="82">
        <f>ROUND((SUM(BI94:BI111)),2)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135</v>
      </c>
      <c r="F56" s="315"/>
      <c r="G56" s="315"/>
      <c r="H56" s="315"/>
      <c r="L56" s="32"/>
    </row>
    <row r="57" spans="2:12" s="1" customFormat="1" ht="12" customHeight="1">
      <c r="B57" s="32"/>
      <c r="C57" s="27" t="s">
        <v>136</v>
      </c>
      <c r="L57" s="32"/>
    </row>
    <row r="58" spans="2:12" s="1" customFormat="1" ht="16.5" customHeight="1">
      <c r="B58" s="32"/>
      <c r="E58" s="309" t="str">
        <f>E13</f>
        <v>4 - Nátěr plechové střechy</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J94</f>
        <v>0</v>
      </c>
      <c r="L67" s="32"/>
      <c r="AU67" s="17" t="s">
        <v>141</v>
      </c>
    </row>
    <row r="68" spans="2:12" s="8" customFormat="1" ht="24.95" customHeight="1">
      <c r="B68" s="103"/>
      <c r="D68" s="104" t="s">
        <v>144</v>
      </c>
      <c r="E68" s="105"/>
      <c r="F68" s="105"/>
      <c r="G68" s="105"/>
      <c r="H68" s="105"/>
      <c r="I68" s="105"/>
      <c r="J68" s="106">
        <f>J95</f>
        <v>0</v>
      </c>
      <c r="L68" s="103"/>
    </row>
    <row r="69" spans="2:12" s="9" customFormat="1" ht="19.9" customHeight="1">
      <c r="B69" s="107"/>
      <c r="D69" s="108" t="s">
        <v>394</v>
      </c>
      <c r="E69" s="109"/>
      <c r="F69" s="109"/>
      <c r="G69" s="109"/>
      <c r="H69" s="109"/>
      <c r="I69" s="109"/>
      <c r="J69" s="110">
        <f>J96</f>
        <v>0</v>
      </c>
      <c r="L69" s="107"/>
    </row>
    <row r="70" spans="2:12" s="9" customFormat="1" ht="19.9" customHeight="1">
      <c r="B70" s="107"/>
      <c r="D70" s="108" t="s">
        <v>395</v>
      </c>
      <c r="E70" s="109"/>
      <c r="F70" s="109"/>
      <c r="G70" s="109"/>
      <c r="H70" s="109"/>
      <c r="I70" s="109"/>
      <c r="J70" s="110">
        <f>J98</f>
        <v>0</v>
      </c>
      <c r="L70" s="107"/>
    </row>
    <row r="71" spans="2:12" s="1" customFormat="1" ht="21.75" customHeight="1">
      <c r="B71" s="32"/>
      <c r="L71" s="32"/>
    </row>
    <row r="72" spans="2:12" s="1" customFormat="1" ht="6.95" customHeight="1">
      <c r="B72" s="41"/>
      <c r="C72" s="42"/>
      <c r="D72" s="42"/>
      <c r="E72" s="42"/>
      <c r="F72" s="42"/>
      <c r="G72" s="42"/>
      <c r="H72" s="42"/>
      <c r="I72" s="42"/>
      <c r="J72" s="42"/>
      <c r="K72" s="42"/>
      <c r="L72" s="32"/>
    </row>
    <row r="76" spans="2:12" s="1" customFormat="1" ht="6.95" customHeight="1">
      <c r="B76" s="43"/>
      <c r="C76" s="44"/>
      <c r="D76" s="44"/>
      <c r="E76" s="44"/>
      <c r="F76" s="44"/>
      <c r="G76" s="44"/>
      <c r="H76" s="44"/>
      <c r="I76" s="44"/>
      <c r="J76" s="44"/>
      <c r="K76" s="44"/>
      <c r="L76" s="32"/>
    </row>
    <row r="77" spans="2:12" s="1" customFormat="1" ht="24.95" customHeight="1">
      <c r="B77" s="32"/>
      <c r="C77" s="21" t="s">
        <v>146</v>
      </c>
      <c r="L77" s="32"/>
    </row>
    <row r="78" spans="2:12" s="1" customFormat="1" ht="6.95" customHeight="1">
      <c r="B78" s="32"/>
      <c r="L78" s="32"/>
    </row>
    <row r="79" spans="2:12" s="1" customFormat="1" ht="12" customHeight="1">
      <c r="B79" s="32"/>
      <c r="C79" s="27" t="s">
        <v>17</v>
      </c>
      <c r="L79" s="32"/>
    </row>
    <row r="80" spans="2:12" s="1" customFormat="1" ht="16.5" customHeight="1">
      <c r="B80" s="32"/>
      <c r="E80" s="313" t="str">
        <f>E7</f>
        <v>Pozemní (stavební) objekt Koleje Jarov</v>
      </c>
      <c r="F80" s="314"/>
      <c r="G80" s="314"/>
      <c r="H80" s="314"/>
      <c r="L80" s="32"/>
    </row>
    <row r="81" spans="2:12" ht="12" customHeight="1">
      <c r="B81" s="20"/>
      <c r="C81" s="27" t="s">
        <v>132</v>
      </c>
      <c r="L81" s="20"/>
    </row>
    <row r="82" spans="2:12" ht="16.5" customHeight="1">
      <c r="B82" s="20"/>
      <c r="E82" s="313" t="s">
        <v>133</v>
      </c>
      <c r="F82" s="282"/>
      <c r="G82" s="282"/>
      <c r="H82" s="282"/>
      <c r="L82" s="20"/>
    </row>
    <row r="83" spans="2:12" ht="12" customHeight="1">
      <c r="B83" s="20"/>
      <c r="C83" s="27" t="s">
        <v>134</v>
      </c>
      <c r="L83" s="20"/>
    </row>
    <row r="84" spans="2:12" s="1" customFormat="1" ht="16.5" customHeight="1">
      <c r="B84" s="32"/>
      <c r="E84" s="300" t="s">
        <v>135</v>
      </c>
      <c r="F84" s="315"/>
      <c r="G84" s="315"/>
      <c r="H84" s="315"/>
      <c r="L84" s="32"/>
    </row>
    <row r="85" spans="2:12" s="1" customFormat="1" ht="12" customHeight="1">
      <c r="B85" s="32"/>
      <c r="C85" s="27" t="s">
        <v>136</v>
      </c>
      <c r="L85" s="32"/>
    </row>
    <row r="86" spans="2:12" s="1" customFormat="1" ht="16.5" customHeight="1">
      <c r="B86" s="32"/>
      <c r="E86" s="309" t="str">
        <f>E13</f>
        <v>4 - Nátěr plechové střechy</v>
      </c>
      <c r="F86" s="315"/>
      <c r="G86" s="315"/>
      <c r="H86" s="315"/>
      <c r="L86" s="32"/>
    </row>
    <row r="87" spans="2:12" s="1" customFormat="1" ht="6.95" customHeight="1">
      <c r="B87" s="32"/>
      <c r="L87" s="32"/>
    </row>
    <row r="88" spans="2:12" s="1" customFormat="1" ht="12" customHeight="1">
      <c r="B88" s="32"/>
      <c r="C88" s="27" t="s">
        <v>21</v>
      </c>
      <c r="F88" s="25" t="str">
        <f>F16</f>
        <v xml:space="preserve"> </v>
      </c>
      <c r="I88" s="27" t="s">
        <v>23</v>
      </c>
      <c r="J88" s="49" t="str">
        <f>IF(J16="","",J16)</f>
        <v>9. 11. 2022</v>
      </c>
      <c r="L88" s="32"/>
    </row>
    <row r="89" spans="2:12" s="1" customFormat="1" ht="6.95" customHeight="1">
      <c r="B89" s="32"/>
      <c r="L89" s="32"/>
    </row>
    <row r="90" spans="2:12" s="1" customFormat="1" ht="15.2" customHeight="1">
      <c r="B90" s="32"/>
      <c r="C90" s="27" t="s">
        <v>25</v>
      </c>
      <c r="F90" s="25" t="str">
        <f>E19</f>
        <v xml:space="preserve"> </v>
      </c>
      <c r="I90" s="27" t="s">
        <v>30</v>
      </c>
      <c r="J90" s="30" t="str">
        <f>E25</f>
        <v xml:space="preserve"> </v>
      </c>
      <c r="L90" s="32"/>
    </row>
    <row r="91" spans="2:12" s="1" customFormat="1" ht="15.2" customHeight="1">
      <c r="B91" s="32"/>
      <c r="C91" s="27" t="s">
        <v>28</v>
      </c>
      <c r="F91" s="25" t="str">
        <f>IF(E22="","",E22)</f>
        <v>Vyplň údaj</v>
      </c>
      <c r="I91" s="27" t="s">
        <v>32</v>
      </c>
      <c r="J91" s="30" t="str">
        <f>E28</f>
        <v xml:space="preserve"> </v>
      </c>
      <c r="L91" s="32"/>
    </row>
    <row r="92" spans="2:12" s="1" customFormat="1" ht="10.35" customHeight="1">
      <c r="B92" s="32"/>
      <c r="L92" s="32"/>
    </row>
    <row r="93" spans="2:20" s="10" customFormat="1" ht="29.25" customHeight="1">
      <c r="B93" s="111"/>
      <c r="C93" s="112" t="s">
        <v>147</v>
      </c>
      <c r="D93" s="113" t="s">
        <v>54</v>
      </c>
      <c r="E93" s="113" t="s">
        <v>50</v>
      </c>
      <c r="F93" s="113" t="s">
        <v>51</v>
      </c>
      <c r="G93" s="113" t="s">
        <v>148</v>
      </c>
      <c r="H93" s="113" t="s">
        <v>149</v>
      </c>
      <c r="I93" s="113" t="s">
        <v>150</v>
      </c>
      <c r="J93" s="113" t="s">
        <v>140</v>
      </c>
      <c r="K93" s="114" t="s">
        <v>151</v>
      </c>
      <c r="L93" s="111"/>
      <c r="M93" s="56" t="s">
        <v>3</v>
      </c>
      <c r="N93" s="57" t="s">
        <v>39</v>
      </c>
      <c r="O93" s="57" t="s">
        <v>152</v>
      </c>
      <c r="P93" s="57" t="s">
        <v>153</v>
      </c>
      <c r="Q93" s="57" t="s">
        <v>154</v>
      </c>
      <c r="R93" s="57" t="s">
        <v>155</v>
      </c>
      <c r="S93" s="57" t="s">
        <v>156</v>
      </c>
      <c r="T93" s="58" t="s">
        <v>157</v>
      </c>
    </row>
    <row r="94" spans="2:63" s="1" customFormat="1" ht="22.9" customHeight="1">
      <c r="B94" s="32"/>
      <c r="C94" s="61" t="s">
        <v>158</v>
      </c>
      <c r="J94" s="115">
        <f>BK94</f>
        <v>0</v>
      </c>
      <c r="L94" s="32"/>
      <c r="M94" s="59"/>
      <c r="N94" s="50"/>
      <c r="O94" s="50"/>
      <c r="P94" s="116">
        <f>P95</f>
        <v>0</v>
      </c>
      <c r="Q94" s="50"/>
      <c r="R94" s="116">
        <f>R95</f>
        <v>0.45499999999999996</v>
      </c>
      <c r="S94" s="50"/>
      <c r="T94" s="117">
        <f>T95</f>
        <v>0</v>
      </c>
      <c r="AT94" s="17" t="s">
        <v>68</v>
      </c>
      <c r="AU94" s="17" t="s">
        <v>141</v>
      </c>
      <c r="BK94" s="118">
        <f>BK95</f>
        <v>0</v>
      </c>
    </row>
    <row r="95" spans="2:63" s="11" customFormat="1" ht="25.9" customHeight="1">
      <c r="B95" s="119"/>
      <c r="D95" s="120" t="s">
        <v>68</v>
      </c>
      <c r="E95" s="121" t="s">
        <v>172</v>
      </c>
      <c r="F95" s="121" t="s">
        <v>173</v>
      </c>
      <c r="I95" s="122"/>
      <c r="J95" s="123">
        <f>BK95</f>
        <v>0</v>
      </c>
      <c r="L95" s="119"/>
      <c r="M95" s="124"/>
      <c r="P95" s="125">
        <f>P96+P98</f>
        <v>0</v>
      </c>
      <c r="R95" s="125">
        <f>R96+R98</f>
        <v>0.45499999999999996</v>
      </c>
      <c r="T95" s="126">
        <f>T96+T98</f>
        <v>0</v>
      </c>
      <c r="AR95" s="120" t="s">
        <v>77</v>
      </c>
      <c r="AT95" s="127" t="s">
        <v>68</v>
      </c>
      <c r="AU95" s="127" t="s">
        <v>69</v>
      </c>
      <c r="AY95" s="120" t="s">
        <v>161</v>
      </c>
      <c r="BK95" s="128">
        <f>BK96+BK98</f>
        <v>0</v>
      </c>
    </row>
    <row r="96" spans="2:63" s="11" customFormat="1" ht="22.9" customHeight="1">
      <c r="B96" s="119"/>
      <c r="D96" s="120" t="s">
        <v>68</v>
      </c>
      <c r="E96" s="129" t="s">
        <v>396</v>
      </c>
      <c r="F96" s="129" t="s">
        <v>397</v>
      </c>
      <c r="I96" s="122"/>
      <c r="J96" s="130">
        <f>BK96</f>
        <v>0</v>
      </c>
      <c r="L96" s="119"/>
      <c r="M96" s="124"/>
      <c r="P96" s="125">
        <f>P97</f>
        <v>0</v>
      </c>
      <c r="R96" s="125">
        <f>R97</f>
        <v>0</v>
      </c>
      <c r="T96" s="126">
        <f>T97</f>
        <v>0</v>
      </c>
      <c r="AR96" s="120" t="s">
        <v>77</v>
      </c>
      <c r="AT96" s="127" t="s">
        <v>68</v>
      </c>
      <c r="AU96" s="127" t="s">
        <v>15</v>
      </c>
      <c r="AY96" s="120" t="s">
        <v>161</v>
      </c>
      <c r="BK96" s="128">
        <f>BK97</f>
        <v>0</v>
      </c>
    </row>
    <row r="97" spans="2:65" s="1" customFormat="1" ht="16.5" customHeight="1">
      <c r="B97" s="131"/>
      <c r="C97" s="132" t="s">
        <v>15</v>
      </c>
      <c r="D97" s="132" t="s">
        <v>164</v>
      </c>
      <c r="E97" s="133" t="s">
        <v>398</v>
      </c>
      <c r="F97" s="134" t="s">
        <v>399</v>
      </c>
      <c r="G97" s="135" t="s">
        <v>167</v>
      </c>
      <c r="H97" s="136">
        <v>70</v>
      </c>
      <c r="I97" s="137"/>
      <c r="J97" s="138">
        <f>ROUND(I97*H97,2)</f>
        <v>0</v>
      </c>
      <c r="K97" s="134" t="s">
        <v>3</v>
      </c>
      <c r="L97" s="32"/>
      <c r="M97" s="139" t="s">
        <v>3</v>
      </c>
      <c r="N97" s="140" t="s">
        <v>40</v>
      </c>
      <c r="P97" s="141">
        <f>O97*H97</f>
        <v>0</v>
      </c>
      <c r="Q97" s="141">
        <v>0</v>
      </c>
      <c r="R97" s="141">
        <f>Q97*H97</f>
        <v>0</v>
      </c>
      <c r="S97" s="141">
        <v>0</v>
      </c>
      <c r="T97" s="142">
        <f>S97*H97</f>
        <v>0</v>
      </c>
      <c r="AR97" s="143" t="s">
        <v>178</v>
      </c>
      <c r="AT97" s="143" t="s">
        <v>164</v>
      </c>
      <c r="AU97" s="143" t="s">
        <v>77</v>
      </c>
      <c r="AY97" s="17" t="s">
        <v>161</v>
      </c>
      <c r="BE97" s="144">
        <f>IF(N97="základní",J97,0)</f>
        <v>0</v>
      </c>
      <c r="BF97" s="144">
        <f>IF(N97="snížená",J97,0)</f>
        <v>0</v>
      </c>
      <c r="BG97" s="144">
        <f>IF(N97="zákl. přenesená",J97,0)</f>
        <v>0</v>
      </c>
      <c r="BH97" s="144">
        <f>IF(N97="sníž. přenesená",J97,0)</f>
        <v>0</v>
      </c>
      <c r="BI97" s="144">
        <f>IF(N97="nulová",J97,0)</f>
        <v>0</v>
      </c>
      <c r="BJ97" s="17" t="s">
        <v>15</v>
      </c>
      <c r="BK97" s="144">
        <f>ROUND(I97*H97,2)</f>
        <v>0</v>
      </c>
      <c r="BL97" s="17" t="s">
        <v>178</v>
      </c>
      <c r="BM97" s="143" t="s">
        <v>400</v>
      </c>
    </row>
    <row r="98" spans="2:63" s="11" customFormat="1" ht="22.9" customHeight="1">
      <c r="B98" s="119"/>
      <c r="D98" s="120" t="s">
        <v>68</v>
      </c>
      <c r="E98" s="129" t="s">
        <v>401</v>
      </c>
      <c r="F98" s="129" t="s">
        <v>402</v>
      </c>
      <c r="I98" s="122"/>
      <c r="J98" s="130">
        <f>BK98</f>
        <v>0</v>
      </c>
      <c r="L98" s="119"/>
      <c r="M98" s="124"/>
      <c r="P98" s="125">
        <f>SUM(P99:P111)</f>
        <v>0</v>
      </c>
      <c r="R98" s="125">
        <f>SUM(R99:R111)</f>
        <v>0.45499999999999996</v>
      </c>
      <c r="T98" s="126">
        <f>SUM(T99:T111)</f>
        <v>0</v>
      </c>
      <c r="AR98" s="120" t="s">
        <v>77</v>
      </c>
      <c r="AT98" s="127" t="s">
        <v>68</v>
      </c>
      <c r="AU98" s="127" t="s">
        <v>15</v>
      </c>
      <c r="AY98" s="120" t="s">
        <v>161</v>
      </c>
      <c r="BK98" s="128">
        <f>SUM(BK99:BK111)</f>
        <v>0</v>
      </c>
    </row>
    <row r="99" spans="2:65" s="1" customFormat="1" ht="37.9" customHeight="1">
      <c r="B99" s="131"/>
      <c r="C99" s="132" t="s">
        <v>77</v>
      </c>
      <c r="D99" s="132" t="s">
        <v>164</v>
      </c>
      <c r="E99" s="133" t="s">
        <v>403</v>
      </c>
      <c r="F99" s="134" t="s">
        <v>404</v>
      </c>
      <c r="G99" s="135" t="s">
        <v>167</v>
      </c>
      <c r="H99" s="136">
        <v>700</v>
      </c>
      <c r="I99" s="137"/>
      <c r="J99" s="138">
        <f>ROUND(I99*H99,2)</f>
        <v>0</v>
      </c>
      <c r="K99" s="134" t="s">
        <v>168</v>
      </c>
      <c r="L99" s="32"/>
      <c r="M99" s="139" t="s">
        <v>3</v>
      </c>
      <c r="N99" s="140" t="s">
        <v>40</v>
      </c>
      <c r="P99" s="141">
        <f>O99*H99</f>
        <v>0</v>
      </c>
      <c r="Q99" s="141">
        <v>8E-05</v>
      </c>
      <c r="R99" s="141">
        <f>Q99*H99</f>
        <v>0.056</v>
      </c>
      <c r="S99" s="141">
        <v>0</v>
      </c>
      <c r="T99" s="142">
        <f>S99*H99</f>
        <v>0</v>
      </c>
      <c r="AR99" s="143" t="s">
        <v>178</v>
      </c>
      <c r="AT99" s="143" t="s">
        <v>164</v>
      </c>
      <c r="AU99" s="143" t="s">
        <v>77</v>
      </c>
      <c r="AY99" s="17" t="s">
        <v>161</v>
      </c>
      <c r="BE99" s="144">
        <f>IF(N99="základní",J99,0)</f>
        <v>0</v>
      </c>
      <c r="BF99" s="144">
        <f>IF(N99="snížená",J99,0)</f>
        <v>0</v>
      </c>
      <c r="BG99" s="144">
        <f>IF(N99="zákl. přenesená",J99,0)</f>
        <v>0</v>
      </c>
      <c r="BH99" s="144">
        <f>IF(N99="sníž. přenesená",J99,0)</f>
        <v>0</v>
      </c>
      <c r="BI99" s="144">
        <f>IF(N99="nulová",J99,0)</f>
        <v>0</v>
      </c>
      <c r="BJ99" s="17" t="s">
        <v>15</v>
      </c>
      <c r="BK99" s="144">
        <f>ROUND(I99*H99,2)</f>
        <v>0</v>
      </c>
      <c r="BL99" s="17" t="s">
        <v>178</v>
      </c>
      <c r="BM99" s="143" t="s">
        <v>405</v>
      </c>
    </row>
    <row r="100" spans="2:47" s="1" customFormat="1" ht="12">
      <c r="B100" s="32"/>
      <c r="D100" s="145" t="s">
        <v>170</v>
      </c>
      <c r="F100" s="146" t="s">
        <v>406</v>
      </c>
      <c r="I100" s="147"/>
      <c r="L100" s="32"/>
      <c r="M100" s="148"/>
      <c r="T100" s="53"/>
      <c r="AT100" s="17" t="s">
        <v>170</v>
      </c>
      <c r="AU100" s="17" t="s">
        <v>77</v>
      </c>
    </row>
    <row r="101" spans="2:51" s="13" customFormat="1" ht="12">
      <c r="B101" s="156"/>
      <c r="D101" s="150" t="s">
        <v>181</v>
      </c>
      <c r="E101" s="157" t="s">
        <v>3</v>
      </c>
      <c r="F101" s="158" t="s">
        <v>407</v>
      </c>
      <c r="H101" s="159">
        <v>700</v>
      </c>
      <c r="I101" s="160"/>
      <c r="L101" s="156"/>
      <c r="M101" s="161"/>
      <c r="T101" s="162"/>
      <c r="AT101" s="157" t="s">
        <v>181</v>
      </c>
      <c r="AU101" s="157" t="s">
        <v>77</v>
      </c>
      <c r="AV101" s="13" t="s">
        <v>77</v>
      </c>
      <c r="AW101" s="13" t="s">
        <v>31</v>
      </c>
      <c r="AX101" s="13" t="s">
        <v>15</v>
      </c>
      <c r="AY101" s="157" t="s">
        <v>161</v>
      </c>
    </row>
    <row r="102" spans="2:65" s="1" customFormat="1" ht="24.2" customHeight="1">
      <c r="B102" s="131"/>
      <c r="C102" s="132" t="s">
        <v>83</v>
      </c>
      <c r="D102" s="132" t="s">
        <v>164</v>
      </c>
      <c r="E102" s="133" t="s">
        <v>408</v>
      </c>
      <c r="F102" s="134" t="s">
        <v>409</v>
      </c>
      <c r="G102" s="135" t="s">
        <v>167</v>
      </c>
      <c r="H102" s="136">
        <v>700</v>
      </c>
      <c r="I102" s="137"/>
      <c r="J102" s="138">
        <f>ROUND(I102*H102,2)</f>
        <v>0</v>
      </c>
      <c r="K102" s="134" t="s">
        <v>168</v>
      </c>
      <c r="L102" s="32"/>
      <c r="M102" s="139" t="s">
        <v>3</v>
      </c>
      <c r="N102" s="140" t="s">
        <v>40</v>
      </c>
      <c r="P102" s="141">
        <f>O102*H102</f>
        <v>0</v>
      </c>
      <c r="Q102" s="141">
        <v>0</v>
      </c>
      <c r="R102" s="141">
        <f>Q102*H102</f>
        <v>0</v>
      </c>
      <c r="S102" s="141">
        <v>0</v>
      </c>
      <c r="T102" s="142">
        <f>S102*H102</f>
        <v>0</v>
      </c>
      <c r="AR102" s="143" t="s">
        <v>178</v>
      </c>
      <c r="AT102" s="143" t="s">
        <v>164</v>
      </c>
      <c r="AU102" s="143" t="s">
        <v>77</v>
      </c>
      <c r="AY102" s="17" t="s">
        <v>161</v>
      </c>
      <c r="BE102" s="144">
        <f>IF(N102="základní",J102,0)</f>
        <v>0</v>
      </c>
      <c r="BF102" s="144">
        <f>IF(N102="snížená",J102,0)</f>
        <v>0</v>
      </c>
      <c r="BG102" s="144">
        <f>IF(N102="zákl. přenesená",J102,0)</f>
        <v>0</v>
      </c>
      <c r="BH102" s="144">
        <f>IF(N102="sníž. přenesená",J102,0)</f>
        <v>0</v>
      </c>
      <c r="BI102" s="144">
        <f>IF(N102="nulová",J102,0)</f>
        <v>0</v>
      </c>
      <c r="BJ102" s="17" t="s">
        <v>15</v>
      </c>
      <c r="BK102" s="144">
        <f>ROUND(I102*H102,2)</f>
        <v>0</v>
      </c>
      <c r="BL102" s="17" t="s">
        <v>178</v>
      </c>
      <c r="BM102" s="143" t="s">
        <v>410</v>
      </c>
    </row>
    <row r="103" spans="2:47" s="1" customFormat="1" ht="12">
      <c r="B103" s="32"/>
      <c r="D103" s="145" t="s">
        <v>170</v>
      </c>
      <c r="F103" s="146" t="s">
        <v>411</v>
      </c>
      <c r="I103" s="147"/>
      <c r="L103" s="32"/>
      <c r="M103" s="148"/>
      <c r="T103" s="53"/>
      <c r="AT103" s="17" t="s">
        <v>170</v>
      </c>
      <c r="AU103" s="17" t="s">
        <v>77</v>
      </c>
    </row>
    <row r="104" spans="2:65" s="1" customFormat="1" ht="24.2" customHeight="1">
      <c r="B104" s="131"/>
      <c r="C104" s="132" t="s">
        <v>89</v>
      </c>
      <c r="D104" s="132" t="s">
        <v>164</v>
      </c>
      <c r="E104" s="133" t="s">
        <v>412</v>
      </c>
      <c r="F104" s="134" t="s">
        <v>413</v>
      </c>
      <c r="G104" s="135" t="s">
        <v>167</v>
      </c>
      <c r="H104" s="136">
        <v>700</v>
      </c>
      <c r="I104" s="137"/>
      <c r="J104" s="138">
        <f>ROUND(I104*H104,2)</f>
        <v>0</v>
      </c>
      <c r="K104" s="134" t="s">
        <v>168</v>
      </c>
      <c r="L104" s="32"/>
      <c r="M104" s="139" t="s">
        <v>3</v>
      </c>
      <c r="N104" s="140" t="s">
        <v>40</v>
      </c>
      <c r="P104" s="141">
        <f>O104*H104</f>
        <v>0</v>
      </c>
      <c r="Q104" s="141">
        <v>6E-05</v>
      </c>
      <c r="R104" s="141">
        <f>Q104*H104</f>
        <v>0.042</v>
      </c>
      <c r="S104" s="141">
        <v>0</v>
      </c>
      <c r="T104" s="142">
        <f>S104*H104</f>
        <v>0</v>
      </c>
      <c r="AR104" s="143" t="s">
        <v>178</v>
      </c>
      <c r="AT104" s="143" t="s">
        <v>164</v>
      </c>
      <c r="AU104" s="143" t="s">
        <v>77</v>
      </c>
      <c r="AY104" s="17" t="s">
        <v>161</v>
      </c>
      <c r="BE104" s="144">
        <f>IF(N104="základní",J104,0)</f>
        <v>0</v>
      </c>
      <c r="BF104" s="144">
        <f>IF(N104="snížená",J104,0)</f>
        <v>0</v>
      </c>
      <c r="BG104" s="144">
        <f>IF(N104="zákl. přenesená",J104,0)</f>
        <v>0</v>
      </c>
      <c r="BH104" s="144">
        <f>IF(N104="sníž. přenesená",J104,0)</f>
        <v>0</v>
      </c>
      <c r="BI104" s="144">
        <f>IF(N104="nulová",J104,0)</f>
        <v>0</v>
      </c>
      <c r="BJ104" s="17" t="s">
        <v>15</v>
      </c>
      <c r="BK104" s="144">
        <f>ROUND(I104*H104,2)</f>
        <v>0</v>
      </c>
      <c r="BL104" s="17" t="s">
        <v>178</v>
      </c>
      <c r="BM104" s="143" t="s">
        <v>414</v>
      </c>
    </row>
    <row r="105" spans="2:47" s="1" customFormat="1" ht="12">
      <c r="B105" s="32"/>
      <c r="D105" s="145" t="s">
        <v>170</v>
      </c>
      <c r="F105" s="146" t="s">
        <v>415</v>
      </c>
      <c r="I105" s="147"/>
      <c r="L105" s="32"/>
      <c r="M105" s="148"/>
      <c r="T105" s="53"/>
      <c r="AT105" s="17" t="s">
        <v>170</v>
      </c>
      <c r="AU105" s="17" t="s">
        <v>77</v>
      </c>
    </row>
    <row r="106" spans="2:65" s="1" customFormat="1" ht="24.2" customHeight="1">
      <c r="B106" s="131"/>
      <c r="C106" s="132" t="s">
        <v>92</v>
      </c>
      <c r="D106" s="132" t="s">
        <v>164</v>
      </c>
      <c r="E106" s="133" t="s">
        <v>416</v>
      </c>
      <c r="F106" s="134" t="s">
        <v>417</v>
      </c>
      <c r="G106" s="135" t="s">
        <v>167</v>
      </c>
      <c r="H106" s="136">
        <v>700</v>
      </c>
      <c r="I106" s="137"/>
      <c r="J106" s="138">
        <f>ROUND(I106*H106,2)</f>
        <v>0</v>
      </c>
      <c r="K106" s="134" t="s">
        <v>168</v>
      </c>
      <c r="L106" s="32"/>
      <c r="M106" s="139" t="s">
        <v>3</v>
      </c>
      <c r="N106" s="140" t="s">
        <v>40</v>
      </c>
      <c r="P106" s="141">
        <f>O106*H106</f>
        <v>0</v>
      </c>
      <c r="Q106" s="141">
        <v>0.00014</v>
      </c>
      <c r="R106" s="141">
        <f>Q106*H106</f>
        <v>0.09799999999999999</v>
      </c>
      <c r="S106" s="141">
        <v>0</v>
      </c>
      <c r="T106" s="142">
        <f>S106*H106</f>
        <v>0</v>
      </c>
      <c r="AR106" s="143" t="s">
        <v>178</v>
      </c>
      <c r="AT106" s="143" t="s">
        <v>164</v>
      </c>
      <c r="AU106" s="143" t="s">
        <v>77</v>
      </c>
      <c r="AY106" s="17" t="s">
        <v>161</v>
      </c>
      <c r="BE106" s="144">
        <f>IF(N106="základní",J106,0)</f>
        <v>0</v>
      </c>
      <c r="BF106" s="144">
        <f>IF(N106="snížená",J106,0)</f>
        <v>0</v>
      </c>
      <c r="BG106" s="144">
        <f>IF(N106="zákl. přenesená",J106,0)</f>
        <v>0</v>
      </c>
      <c r="BH106" s="144">
        <f>IF(N106="sníž. přenesená",J106,0)</f>
        <v>0</v>
      </c>
      <c r="BI106" s="144">
        <f>IF(N106="nulová",J106,0)</f>
        <v>0</v>
      </c>
      <c r="BJ106" s="17" t="s">
        <v>15</v>
      </c>
      <c r="BK106" s="144">
        <f>ROUND(I106*H106,2)</f>
        <v>0</v>
      </c>
      <c r="BL106" s="17" t="s">
        <v>178</v>
      </c>
      <c r="BM106" s="143" t="s">
        <v>418</v>
      </c>
    </row>
    <row r="107" spans="2:47" s="1" customFormat="1" ht="12">
      <c r="B107" s="32"/>
      <c r="D107" s="145" t="s">
        <v>170</v>
      </c>
      <c r="F107" s="146" t="s">
        <v>419</v>
      </c>
      <c r="I107" s="147"/>
      <c r="L107" s="32"/>
      <c r="M107" s="148"/>
      <c r="T107" s="53"/>
      <c r="AT107" s="17" t="s">
        <v>170</v>
      </c>
      <c r="AU107" s="17" t="s">
        <v>77</v>
      </c>
    </row>
    <row r="108" spans="2:65" s="1" customFormat="1" ht="24.2" customHeight="1">
      <c r="B108" s="131"/>
      <c r="C108" s="132" t="s">
        <v>95</v>
      </c>
      <c r="D108" s="132" t="s">
        <v>164</v>
      </c>
      <c r="E108" s="133" t="s">
        <v>420</v>
      </c>
      <c r="F108" s="134" t="s">
        <v>421</v>
      </c>
      <c r="G108" s="135" t="s">
        <v>167</v>
      </c>
      <c r="H108" s="136">
        <v>700</v>
      </c>
      <c r="I108" s="137"/>
      <c r="J108" s="138">
        <f>ROUND(I108*H108,2)</f>
        <v>0</v>
      </c>
      <c r="K108" s="134" t="s">
        <v>168</v>
      </c>
      <c r="L108" s="32"/>
      <c r="M108" s="139" t="s">
        <v>3</v>
      </c>
      <c r="N108" s="140" t="s">
        <v>40</v>
      </c>
      <c r="P108" s="141">
        <f>O108*H108</f>
        <v>0</v>
      </c>
      <c r="Q108" s="141">
        <v>0.00014</v>
      </c>
      <c r="R108" s="141">
        <f>Q108*H108</f>
        <v>0.09799999999999999</v>
      </c>
      <c r="S108" s="141">
        <v>0</v>
      </c>
      <c r="T108" s="142">
        <f>S108*H108</f>
        <v>0</v>
      </c>
      <c r="AR108" s="143" t="s">
        <v>178</v>
      </c>
      <c r="AT108" s="143" t="s">
        <v>164</v>
      </c>
      <c r="AU108" s="143" t="s">
        <v>77</v>
      </c>
      <c r="AY108" s="17" t="s">
        <v>161</v>
      </c>
      <c r="BE108" s="144">
        <f>IF(N108="základní",J108,0)</f>
        <v>0</v>
      </c>
      <c r="BF108" s="144">
        <f>IF(N108="snížená",J108,0)</f>
        <v>0</v>
      </c>
      <c r="BG108" s="144">
        <f>IF(N108="zákl. přenesená",J108,0)</f>
        <v>0</v>
      </c>
      <c r="BH108" s="144">
        <f>IF(N108="sníž. přenesená",J108,0)</f>
        <v>0</v>
      </c>
      <c r="BI108" s="144">
        <f>IF(N108="nulová",J108,0)</f>
        <v>0</v>
      </c>
      <c r="BJ108" s="17" t="s">
        <v>15</v>
      </c>
      <c r="BK108" s="144">
        <f>ROUND(I108*H108,2)</f>
        <v>0</v>
      </c>
      <c r="BL108" s="17" t="s">
        <v>178</v>
      </c>
      <c r="BM108" s="143" t="s">
        <v>422</v>
      </c>
    </row>
    <row r="109" spans="2:47" s="1" customFormat="1" ht="12">
      <c r="B109" s="32"/>
      <c r="D109" s="145" t="s">
        <v>170</v>
      </c>
      <c r="F109" s="146" t="s">
        <v>423</v>
      </c>
      <c r="I109" s="147"/>
      <c r="L109" s="32"/>
      <c r="M109" s="148"/>
      <c r="T109" s="53"/>
      <c r="AT109" s="17" t="s">
        <v>170</v>
      </c>
      <c r="AU109" s="17" t="s">
        <v>77</v>
      </c>
    </row>
    <row r="110" spans="2:65" s="1" customFormat="1" ht="24.2" customHeight="1">
      <c r="B110" s="131"/>
      <c r="C110" s="132" t="s">
        <v>110</v>
      </c>
      <c r="D110" s="132" t="s">
        <v>164</v>
      </c>
      <c r="E110" s="133" t="s">
        <v>424</v>
      </c>
      <c r="F110" s="134" t="s">
        <v>425</v>
      </c>
      <c r="G110" s="135" t="s">
        <v>167</v>
      </c>
      <c r="H110" s="136">
        <v>700</v>
      </c>
      <c r="I110" s="137"/>
      <c r="J110" s="138">
        <f>ROUND(I110*H110,2)</f>
        <v>0</v>
      </c>
      <c r="K110" s="134" t="s">
        <v>168</v>
      </c>
      <c r="L110" s="32"/>
      <c r="M110" s="139" t="s">
        <v>3</v>
      </c>
      <c r="N110" s="140" t="s">
        <v>40</v>
      </c>
      <c r="P110" s="141">
        <f>O110*H110</f>
        <v>0</v>
      </c>
      <c r="Q110" s="141">
        <v>0.00023</v>
      </c>
      <c r="R110" s="141">
        <f>Q110*H110</f>
        <v>0.161</v>
      </c>
      <c r="S110" s="141">
        <v>0</v>
      </c>
      <c r="T110" s="142">
        <f>S110*H110</f>
        <v>0</v>
      </c>
      <c r="AR110" s="143" t="s">
        <v>178</v>
      </c>
      <c r="AT110" s="143" t="s">
        <v>164</v>
      </c>
      <c r="AU110" s="143" t="s">
        <v>77</v>
      </c>
      <c r="AY110" s="17" t="s">
        <v>161</v>
      </c>
      <c r="BE110" s="144">
        <f>IF(N110="základní",J110,0)</f>
        <v>0</v>
      </c>
      <c r="BF110" s="144">
        <f>IF(N110="snížená",J110,0)</f>
        <v>0</v>
      </c>
      <c r="BG110" s="144">
        <f>IF(N110="zákl. přenesená",J110,0)</f>
        <v>0</v>
      </c>
      <c r="BH110" s="144">
        <f>IF(N110="sníž. přenesená",J110,0)</f>
        <v>0</v>
      </c>
      <c r="BI110" s="144">
        <f>IF(N110="nulová",J110,0)</f>
        <v>0</v>
      </c>
      <c r="BJ110" s="17" t="s">
        <v>15</v>
      </c>
      <c r="BK110" s="144">
        <f>ROUND(I110*H110,2)</f>
        <v>0</v>
      </c>
      <c r="BL110" s="17" t="s">
        <v>178</v>
      </c>
      <c r="BM110" s="143" t="s">
        <v>426</v>
      </c>
    </row>
    <row r="111" spans="2:47" s="1" customFormat="1" ht="12">
      <c r="B111" s="32"/>
      <c r="D111" s="145" t="s">
        <v>170</v>
      </c>
      <c r="F111" s="146" t="s">
        <v>427</v>
      </c>
      <c r="I111" s="147"/>
      <c r="L111" s="32"/>
      <c r="M111" s="180"/>
      <c r="N111" s="181"/>
      <c r="O111" s="181"/>
      <c r="P111" s="181"/>
      <c r="Q111" s="181"/>
      <c r="R111" s="181"/>
      <c r="S111" s="181"/>
      <c r="T111" s="182"/>
      <c r="AT111" s="17" t="s">
        <v>170</v>
      </c>
      <c r="AU111" s="17" t="s">
        <v>77</v>
      </c>
    </row>
    <row r="112" spans="2:12" s="1" customFormat="1" ht="6.95" customHeight="1">
      <c r="B112" s="41"/>
      <c r="C112" s="42"/>
      <c r="D112" s="42"/>
      <c r="E112" s="42"/>
      <c r="F112" s="42"/>
      <c r="G112" s="42"/>
      <c r="H112" s="42"/>
      <c r="I112" s="42"/>
      <c r="J112" s="42"/>
      <c r="K112" s="42"/>
      <c r="L112" s="32"/>
    </row>
  </sheetData>
  <autoFilter ref="C93:K111"/>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hyperlinks>
    <hyperlink ref="F100" r:id="rId1" display="https://podminky.urs.cz/item/CS_URS_2022_02/783401311"/>
    <hyperlink ref="F103" r:id="rId2" display="https://podminky.urs.cz/item/CS_URS_2022_02/783401401"/>
    <hyperlink ref="F105" r:id="rId3" display="https://podminky.urs.cz/item/CS_URS_2022_02/783406801"/>
    <hyperlink ref="F107" r:id="rId4" display="https://podminky.urs.cz/item/CS_URS_2022_02/783434201"/>
    <hyperlink ref="F109" r:id="rId5" display="https://podminky.urs.cz/item/CS_URS_2022_02/783435103"/>
    <hyperlink ref="F111" r:id="rId6" display="https://podminky.urs.cz/item/CS_URS_2022_02/783437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68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94</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135</v>
      </c>
      <c r="F11" s="315"/>
      <c r="G11" s="315"/>
      <c r="H11" s="315"/>
      <c r="L11" s="32"/>
    </row>
    <row r="12" spans="2:12" s="1" customFormat="1" ht="12" customHeight="1">
      <c r="B12" s="32"/>
      <c r="D12" s="27" t="s">
        <v>136</v>
      </c>
      <c r="L12" s="32"/>
    </row>
    <row r="13" spans="2:12" s="1" customFormat="1" ht="16.5" customHeight="1">
      <c r="B13" s="32"/>
      <c r="E13" s="309" t="s">
        <v>428</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ROUND(J110,2)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ROUND((SUM(BE110:BE687)),2)</f>
        <v>0</v>
      </c>
      <c r="I37" s="93">
        <v>0.21</v>
      </c>
      <c r="J37" s="82">
        <f>ROUND(((SUM(BE110:BE687))*I37),2)</f>
        <v>0</v>
      </c>
      <c r="L37" s="32"/>
    </row>
    <row r="38" spans="2:12" s="1" customFormat="1" ht="14.45" customHeight="1">
      <c r="B38" s="32"/>
      <c r="E38" s="27" t="s">
        <v>41</v>
      </c>
      <c r="F38" s="82">
        <f>ROUND((SUM(BF110:BF687)),2)</f>
        <v>0</v>
      </c>
      <c r="I38" s="93">
        <v>0.15</v>
      </c>
      <c r="J38" s="82">
        <f>ROUND(((SUM(BF110:BF687))*I38),2)</f>
        <v>0</v>
      </c>
      <c r="L38" s="32"/>
    </row>
    <row r="39" spans="2:12" s="1" customFormat="1" ht="14.45" customHeight="1" hidden="1">
      <c r="B39" s="32"/>
      <c r="E39" s="27" t="s">
        <v>42</v>
      </c>
      <c r="F39" s="82">
        <f>ROUND((SUM(BG110:BG687)),2)</f>
        <v>0</v>
      </c>
      <c r="I39" s="93">
        <v>0.21</v>
      </c>
      <c r="J39" s="82">
        <f>0</f>
        <v>0</v>
      </c>
      <c r="L39" s="32"/>
    </row>
    <row r="40" spans="2:12" s="1" customFormat="1" ht="14.45" customHeight="1" hidden="1">
      <c r="B40" s="32"/>
      <c r="E40" s="27" t="s">
        <v>43</v>
      </c>
      <c r="F40" s="82">
        <f>ROUND((SUM(BH110:BH687)),2)</f>
        <v>0</v>
      </c>
      <c r="I40" s="93">
        <v>0.15</v>
      </c>
      <c r="J40" s="82">
        <f>0</f>
        <v>0</v>
      </c>
      <c r="L40" s="32"/>
    </row>
    <row r="41" spans="2:12" s="1" customFormat="1" ht="14.45" customHeight="1" hidden="1">
      <c r="B41" s="32"/>
      <c r="E41" s="27" t="s">
        <v>44</v>
      </c>
      <c r="F41" s="82">
        <f>ROUND((SUM(BI110:BI687)),2)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135</v>
      </c>
      <c r="F56" s="315"/>
      <c r="G56" s="315"/>
      <c r="H56" s="315"/>
      <c r="L56" s="32"/>
    </row>
    <row r="57" spans="2:12" s="1" customFormat="1" ht="12" customHeight="1">
      <c r="B57" s="32"/>
      <c r="C57" s="27" t="s">
        <v>136</v>
      </c>
      <c r="L57" s="32"/>
    </row>
    <row r="58" spans="2:12" s="1" customFormat="1" ht="16.5" customHeight="1">
      <c r="B58" s="32"/>
      <c r="E58" s="309" t="str">
        <f>E13</f>
        <v>5 - Spojovací krček</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J110</f>
        <v>0</v>
      </c>
      <c r="L67" s="32"/>
      <c r="AU67" s="17" t="s">
        <v>141</v>
      </c>
    </row>
    <row r="68" spans="2:12" s="8" customFormat="1" ht="24.95" customHeight="1">
      <c r="B68" s="103"/>
      <c r="D68" s="104" t="s">
        <v>142</v>
      </c>
      <c r="E68" s="105"/>
      <c r="F68" s="105"/>
      <c r="G68" s="105"/>
      <c r="H68" s="105"/>
      <c r="I68" s="105"/>
      <c r="J68" s="106">
        <f>J111</f>
        <v>0</v>
      </c>
      <c r="L68" s="103"/>
    </row>
    <row r="69" spans="2:12" s="9" customFormat="1" ht="19.9" customHeight="1">
      <c r="B69" s="107"/>
      <c r="D69" s="108" t="s">
        <v>205</v>
      </c>
      <c r="E69" s="109"/>
      <c r="F69" s="109"/>
      <c r="G69" s="109"/>
      <c r="H69" s="109"/>
      <c r="I69" s="109"/>
      <c r="J69" s="110">
        <f>J112</f>
        <v>0</v>
      </c>
      <c r="L69" s="107"/>
    </row>
    <row r="70" spans="2:12" s="9" customFormat="1" ht="14.85" customHeight="1">
      <c r="B70" s="107"/>
      <c r="D70" s="108" t="s">
        <v>429</v>
      </c>
      <c r="E70" s="109"/>
      <c r="F70" s="109"/>
      <c r="G70" s="109"/>
      <c r="H70" s="109"/>
      <c r="I70" s="109"/>
      <c r="J70" s="110">
        <f>J113</f>
        <v>0</v>
      </c>
      <c r="L70" s="107"/>
    </row>
    <row r="71" spans="2:12" s="9" customFormat="1" ht="14.85" customHeight="1">
      <c r="B71" s="107"/>
      <c r="D71" s="108" t="s">
        <v>430</v>
      </c>
      <c r="E71" s="109"/>
      <c r="F71" s="109"/>
      <c r="G71" s="109"/>
      <c r="H71" s="109"/>
      <c r="I71" s="109"/>
      <c r="J71" s="110">
        <f>J142</f>
        <v>0</v>
      </c>
      <c r="L71" s="107"/>
    </row>
    <row r="72" spans="2:12" s="9" customFormat="1" ht="14.85" customHeight="1">
      <c r="B72" s="107"/>
      <c r="D72" s="108" t="s">
        <v>431</v>
      </c>
      <c r="E72" s="109"/>
      <c r="F72" s="109"/>
      <c r="G72" s="109"/>
      <c r="H72" s="109"/>
      <c r="I72" s="109"/>
      <c r="J72" s="110">
        <f>J308</f>
        <v>0</v>
      </c>
      <c r="L72" s="107"/>
    </row>
    <row r="73" spans="2:12" s="9" customFormat="1" ht="19.9" customHeight="1">
      <c r="B73" s="107"/>
      <c r="D73" s="108" t="s">
        <v>143</v>
      </c>
      <c r="E73" s="109"/>
      <c r="F73" s="109"/>
      <c r="G73" s="109"/>
      <c r="H73" s="109"/>
      <c r="I73" s="109"/>
      <c r="J73" s="110">
        <f>J346</f>
        <v>0</v>
      </c>
      <c r="L73" s="107"/>
    </row>
    <row r="74" spans="2:12" s="9" customFormat="1" ht="14.85" customHeight="1">
      <c r="B74" s="107"/>
      <c r="D74" s="108" t="s">
        <v>432</v>
      </c>
      <c r="E74" s="109"/>
      <c r="F74" s="109"/>
      <c r="G74" s="109"/>
      <c r="H74" s="109"/>
      <c r="I74" s="109"/>
      <c r="J74" s="110">
        <f>J347</f>
        <v>0</v>
      </c>
      <c r="L74" s="107"/>
    </row>
    <row r="75" spans="2:12" s="9" customFormat="1" ht="14.85" customHeight="1">
      <c r="B75" s="107"/>
      <c r="D75" s="108" t="s">
        <v>433</v>
      </c>
      <c r="E75" s="109"/>
      <c r="F75" s="109"/>
      <c r="G75" s="109"/>
      <c r="H75" s="109"/>
      <c r="I75" s="109"/>
      <c r="J75" s="110">
        <f>J381</f>
        <v>0</v>
      </c>
      <c r="L75" s="107"/>
    </row>
    <row r="76" spans="2:12" s="9" customFormat="1" ht="14.85" customHeight="1">
      <c r="B76" s="107"/>
      <c r="D76" s="108" t="s">
        <v>434</v>
      </c>
      <c r="E76" s="109"/>
      <c r="F76" s="109"/>
      <c r="G76" s="109"/>
      <c r="H76" s="109"/>
      <c r="I76" s="109"/>
      <c r="J76" s="110">
        <f>J393</f>
        <v>0</v>
      </c>
      <c r="L76" s="107"/>
    </row>
    <row r="77" spans="2:12" s="9" customFormat="1" ht="19.9" customHeight="1">
      <c r="B77" s="107"/>
      <c r="D77" s="108" t="s">
        <v>206</v>
      </c>
      <c r="E77" s="109"/>
      <c r="F77" s="109"/>
      <c r="G77" s="109"/>
      <c r="H77" s="109"/>
      <c r="I77" s="109"/>
      <c r="J77" s="110">
        <f>J423</f>
        <v>0</v>
      </c>
      <c r="L77" s="107"/>
    </row>
    <row r="78" spans="2:12" s="9" customFormat="1" ht="19.9" customHeight="1">
      <c r="B78" s="107"/>
      <c r="D78" s="108" t="s">
        <v>263</v>
      </c>
      <c r="E78" s="109"/>
      <c r="F78" s="109"/>
      <c r="G78" s="109"/>
      <c r="H78" s="109"/>
      <c r="I78" s="109"/>
      <c r="J78" s="110">
        <f>J433</f>
        <v>0</v>
      </c>
      <c r="L78" s="107"/>
    </row>
    <row r="79" spans="2:12" s="8" customFormat="1" ht="24.95" customHeight="1">
      <c r="B79" s="103"/>
      <c r="D79" s="104" t="s">
        <v>144</v>
      </c>
      <c r="E79" s="105"/>
      <c r="F79" s="105"/>
      <c r="G79" s="105"/>
      <c r="H79" s="105"/>
      <c r="I79" s="105"/>
      <c r="J79" s="106">
        <f>J436</f>
        <v>0</v>
      </c>
      <c r="L79" s="103"/>
    </row>
    <row r="80" spans="2:12" s="9" customFormat="1" ht="19.9" customHeight="1">
      <c r="B80" s="107"/>
      <c r="D80" s="108" t="s">
        <v>435</v>
      </c>
      <c r="E80" s="109"/>
      <c r="F80" s="109"/>
      <c r="G80" s="109"/>
      <c r="H80" s="109"/>
      <c r="I80" s="109"/>
      <c r="J80" s="110">
        <f>J437</f>
        <v>0</v>
      </c>
      <c r="L80" s="107"/>
    </row>
    <row r="81" spans="2:12" s="9" customFormat="1" ht="19.9" customHeight="1">
      <c r="B81" s="107"/>
      <c r="D81" s="108" t="s">
        <v>436</v>
      </c>
      <c r="E81" s="109"/>
      <c r="F81" s="109"/>
      <c r="G81" s="109"/>
      <c r="H81" s="109"/>
      <c r="I81" s="109"/>
      <c r="J81" s="110">
        <f>J468</f>
        <v>0</v>
      </c>
      <c r="L81" s="107"/>
    </row>
    <row r="82" spans="2:12" s="9" customFormat="1" ht="19.9" customHeight="1">
      <c r="B82" s="107"/>
      <c r="D82" s="108" t="s">
        <v>437</v>
      </c>
      <c r="E82" s="109"/>
      <c r="F82" s="109"/>
      <c r="G82" s="109"/>
      <c r="H82" s="109"/>
      <c r="I82" s="109"/>
      <c r="J82" s="110">
        <f>J512</f>
        <v>0</v>
      </c>
      <c r="L82" s="107"/>
    </row>
    <row r="83" spans="2:12" s="9" customFormat="1" ht="19.9" customHeight="1">
      <c r="B83" s="107"/>
      <c r="D83" s="108" t="s">
        <v>145</v>
      </c>
      <c r="E83" s="109"/>
      <c r="F83" s="109"/>
      <c r="G83" s="109"/>
      <c r="H83" s="109"/>
      <c r="I83" s="109"/>
      <c r="J83" s="110">
        <f>J527</f>
        <v>0</v>
      </c>
      <c r="L83" s="107"/>
    </row>
    <row r="84" spans="2:12" s="9" customFormat="1" ht="19.9" customHeight="1">
      <c r="B84" s="107"/>
      <c r="D84" s="108" t="s">
        <v>394</v>
      </c>
      <c r="E84" s="109"/>
      <c r="F84" s="109"/>
      <c r="G84" s="109"/>
      <c r="H84" s="109"/>
      <c r="I84" s="109"/>
      <c r="J84" s="110">
        <f>J545</f>
        <v>0</v>
      </c>
      <c r="L84" s="107"/>
    </row>
    <row r="85" spans="2:12" s="9" customFormat="1" ht="19.9" customHeight="1">
      <c r="B85" s="107"/>
      <c r="D85" s="108" t="s">
        <v>438</v>
      </c>
      <c r="E85" s="109"/>
      <c r="F85" s="109"/>
      <c r="G85" s="109"/>
      <c r="H85" s="109"/>
      <c r="I85" s="109"/>
      <c r="J85" s="110">
        <f>J584</f>
        <v>0</v>
      </c>
      <c r="L85" s="107"/>
    </row>
    <row r="86" spans="2:12" s="9" customFormat="1" ht="19.9" customHeight="1">
      <c r="B86" s="107"/>
      <c r="D86" s="108" t="s">
        <v>207</v>
      </c>
      <c r="E86" s="109"/>
      <c r="F86" s="109"/>
      <c r="G86" s="109"/>
      <c r="H86" s="109"/>
      <c r="I86" s="109"/>
      <c r="J86" s="110">
        <f>J629</f>
        <v>0</v>
      </c>
      <c r="L86" s="107"/>
    </row>
    <row r="87" spans="2:12" s="1" customFormat="1" ht="21.75" customHeight="1">
      <c r="B87" s="32"/>
      <c r="L87" s="32"/>
    </row>
    <row r="88" spans="2:12" s="1" customFormat="1" ht="6.95" customHeight="1">
      <c r="B88" s="41"/>
      <c r="C88" s="42"/>
      <c r="D88" s="42"/>
      <c r="E88" s="42"/>
      <c r="F88" s="42"/>
      <c r="G88" s="42"/>
      <c r="H88" s="42"/>
      <c r="I88" s="42"/>
      <c r="J88" s="42"/>
      <c r="K88" s="42"/>
      <c r="L88" s="32"/>
    </row>
    <row r="92" spans="2:12" s="1" customFormat="1" ht="6.95" customHeight="1">
      <c r="B92" s="43"/>
      <c r="C92" s="44"/>
      <c r="D92" s="44"/>
      <c r="E92" s="44"/>
      <c r="F92" s="44"/>
      <c r="G92" s="44"/>
      <c r="H92" s="44"/>
      <c r="I92" s="44"/>
      <c r="J92" s="44"/>
      <c r="K92" s="44"/>
      <c r="L92" s="32"/>
    </row>
    <row r="93" spans="2:12" s="1" customFormat="1" ht="24.95" customHeight="1">
      <c r="B93" s="32"/>
      <c r="C93" s="21" t="s">
        <v>146</v>
      </c>
      <c r="L93" s="32"/>
    </row>
    <row r="94" spans="2:12" s="1" customFormat="1" ht="6.95" customHeight="1">
      <c r="B94" s="32"/>
      <c r="L94" s="32"/>
    </row>
    <row r="95" spans="2:12" s="1" customFormat="1" ht="12" customHeight="1">
      <c r="B95" s="32"/>
      <c r="C95" s="27" t="s">
        <v>17</v>
      </c>
      <c r="L95" s="32"/>
    </row>
    <row r="96" spans="2:12" s="1" customFormat="1" ht="16.5" customHeight="1">
      <c r="B96" s="32"/>
      <c r="E96" s="313" t="str">
        <f>E7</f>
        <v>Pozemní (stavební) objekt Koleje Jarov</v>
      </c>
      <c r="F96" s="314"/>
      <c r="G96" s="314"/>
      <c r="H96" s="314"/>
      <c r="L96" s="32"/>
    </row>
    <row r="97" spans="2:12" ht="12" customHeight="1">
      <c r="B97" s="20"/>
      <c r="C97" s="27" t="s">
        <v>132</v>
      </c>
      <c r="L97" s="20"/>
    </row>
    <row r="98" spans="2:12" ht="16.5" customHeight="1">
      <c r="B98" s="20"/>
      <c r="E98" s="313" t="s">
        <v>133</v>
      </c>
      <c r="F98" s="282"/>
      <c r="G98" s="282"/>
      <c r="H98" s="282"/>
      <c r="L98" s="20"/>
    </row>
    <row r="99" spans="2:12" ht="12" customHeight="1">
      <c r="B99" s="20"/>
      <c r="C99" s="27" t="s">
        <v>134</v>
      </c>
      <c r="L99" s="20"/>
    </row>
    <row r="100" spans="2:12" s="1" customFormat="1" ht="16.5" customHeight="1">
      <c r="B100" s="32"/>
      <c r="E100" s="300" t="s">
        <v>135</v>
      </c>
      <c r="F100" s="315"/>
      <c r="G100" s="315"/>
      <c r="H100" s="315"/>
      <c r="L100" s="32"/>
    </row>
    <row r="101" spans="2:12" s="1" customFormat="1" ht="12" customHeight="1">
      <c r="B101" s="32"/>
      <c r="C101" s="27" t="s">
        <v>136</v>
      </c>
      <c r="L101" s="32"/>
    </row>
    <row r="102" spans="2:12" s="1" customFormat="1" ht="16.5" customHeight="1">
      <c r="B102" s="32"/>
      <c r="E102" s="309" t="str">
        <f>E13</f>
        <v>5 - Spojovací krček</v>
      </c>
      <c r="F102" s="315"/>
      <c r="G102" s="315"/>
      <c r="H102" s="315"/>
      <c r="L102" s="32"/>
    </row>
    <row r="103" spans="2:12" s="1" customFormat="1" ht="6.95" customHeight="1">
      <c r="B103" s="32"/>
      <c r="L103" s="32"/>
    </row>
    <row r="104" spans="2:12" s="1" customFormat="1" ht="12" customHeight="1">
      <c r="B104" s="32"/>
      <c r="C104" s="27" t="s">
        <v>21</v>
      </c>
      <c r="F104" s="25" t="str">
        <f>F16</f>
        <v xml:space="preserve"> </v>
      </c>
      <c r="I104" s="27" t="s">
        <v>23</v>
      </c>
      <c r="J104" s="49" t="str">
        <f>IF(J16="","",J16)</f>
        <v>9. 11. 2022</v>
      </c>
      <c r="L104" s="32"/>
    </row>
    <row r="105" spans="2:12" s="1" customFormat="1" ht="6.95" customHeight="1">
      <c r="B105" s="32"/>
      <c r="L105" s="32"/>
    </row>
    <row r="106" spans="2:12" s="1" customFormat="1" ht="15.2" customHeight="1">
      <c r="B106" s="32"/>
      <c r="C106" s="27" t="s">
        <v>25</v>
      </c>
      <c r="F106" s="25" t="str">
        <f>E19</f>
        <v xml:space="preserve"> </v>
      </c>
      <c r="I106" s="27" t="s">
        <v>30</v>
      </c>
      <c r="J106" s="30" t="str">
        <f>E25</f>
        <v xml:space="preserve"> </v>
      </c>
      <c r="L106" s="32"/>
    </row>
    <row r="107" spans="2:12" s="1" customFormat="1" ht="15.2" customHeight="1">
      <c r="B107" s="32"/>
      <c r="C107" s="27" t="s">
        <v>28</v>
      </c>
      <c r="F107" s="25" t="str">
        <f>IF(E22="","",E22)</f>
        <v>Vyplň údaj</v>
      </c>
      <c r="I107" s="27" t="s">
        <v>32</v>
      </c>
      <c r="J107" s="30" t="str">
        <f>E28</f>
        <v xml:space="preserve"> </v>
      </c>
      <c r="L107" s="32"/>
    </row>
    <row r="108" spans="2:12" s="1" customFormat="1" ht="10.35" customHeight="1">
      <c r="B108" s="32"/>
      <c r="L108" s="32"/>
    </row>
    <row r="109" spans="2:20" s="10" customFormat="1" ht="29.25" customHeight="1">
      <c r="B109" s="111"/>
      <c r="C109" s="112" t="s">
        <v>147</v>
      </c>
      <c r="D109" s="113" t="s">
        <v>54</v>
      </c>
      <c r="E109" s="113" t="s">
        <v>50</v>
      </c>
      <c r="F109" s="113" t="s">
        <v>51</v>
      </c>
      <c r="G109" s="113" t="s">
        <v>148</v>
      </c>
      <c r="H109" s="113" t="s">
        <v>149</v>
      </c>
      <c r="I109" s="113" t="s">
        <v>150</v>
      </c>
      <c r="J109" s="113" t="s">
        <v>140</v>
      </c>
      <c r="K109" s="114" t="s">
        <v>151</v>
      </c>
      <c r="L109" s="111"/>
      <c r="M109" s="56" t="s">
        <v>3</v>
      </c>
      <c r="N109" s="57" t="s">
        <v>39</v>
      </c>
      <c r="O109" s="57" t="s">
        <v>152</v>
      </c>
      <c r="P109" s="57" t="s">
        <v>153</v>
      </c>
      <c r="Q109" s="57" t="s">
        <v>154</v>
      </c>
      <c r="R109" s="57" t="s">
        <v>155</v>
      </c>
      <c r="S109" s="57" t="s">
        <v>156</v>
      </c>
      <c r="T109" s="58" t="s">
        <v>157</v>
      </c>
    </row>
    <row r="110" spans="2:63" s="1" customFormat="1" ht="22.9" customHeight="1">
      <c r="B110" s="32"/>
      <c r="C110" s="61" t="s">
        <v>158</v>
      </c>
      <c r="J110" s="115">
        <f>BK110</f>
        <v>0</v>
      </c>
      <c r="L110" s="32"/>
      <c r="M110" s="59"/>
      <c r="N110" s="50"/>
      <c r="O110" s="50"/>
      <c r="P110" s="116">
        <f>P111+P436</f>
        <v>0</v>
      </c>
      <c r="Q110" s="50"/>
      <c r="R110" s="116">
        <f>R111+R436</f>
        <v>133.40412457999997</v>
      </c>
      <c r="S110" s="50"/>
      <c r="T110" s="117">
        <f>T111+T436</f>
        <v>198.76944600000002</v>
      </c>
      <c r="AT110" s="17" t="s">
        <v>68</v>
      </c>
      <c r="AU110" s="17" t="s">
        <v>141</v>
      </c>
      <c r="BK110" s="118">
        <f>BK111+BK436</f>
        <v>0</v>
      </c>
    </row>
    <row r="111" spans="2:63" s="11" customFormat="1" ht="25.9" customHeight="1">
      <c r="B111" s="119"/>
      <c r="D111" s="120" t="s">
        <v>68</v>
      </c>
      <c r="E111" s="121" t="s">
        <v>159</v>
      </c>
      <c r="F111" s="121" t="s">
        <v>160</v>
      </c>
      <c r="I111" s="122"/>
      <c r="J111" s="123">
        <f>BK111</f>
        <v>0</v>
      </c>
      <c r="L111" s="119"/>
      <c r="M111" s="124"/>
      <c r="P111" s="125">
        <f>P112+P346+P423+P433</f>
        <v>0</v>
      </c>
      <c r="R111" s="125">
        <f>R112+R346+R423+R433</f>
        <v>99.84557919999999</v>
      </c>
      <c r="T111" s="126">
        <f>T112+T346+T423+T433</f>
        <v>188.14676000000003</v>
      </c>
      <c r="AR111" s="120" t="s">
        <v>15</v>
      </c>
      <c r="AT111" s="127" t="s">
        <v>68</v>
      </c>
      <c r="AU111" s="127" t="s">
        <v>69</v>
      </c>
      <c r="AY111" s="120" t="s">
        <v>161</v>
      </c>
      <c r="BK111" s="128">
        <f>BK112+BK346+BK423+BK433</f>
        <v>0</v>
      </c>
    </row>
    <row r="112" spans="2:63" s="11" customFormat="1" ht="22.9" customHeight="1">
      <c r="B112" s="119"/>
      <c r="D112" s="120" t="s">
        <v>68</v>
      </c>
      <c r="E112" s="129" t="s">
        <v>95</v>
      </c>
      <c r="F112" s="129" t="s">
        <v>208</v>
      </c>
      <c r="I112" s="122"/>
      <c r="J112" s="130">
        <f>BK112</f>
        <v>0</v>
      </c>
      <c r="L112" s="119"/>
      <c r="M112" s="124"/>
      <c r="P112" s="125">
        <f>P113+P142+P308</f>
        <v>0</v>
      </c>
      <c r="R112" s="125">
        <f>R113+R142+R308</f>
        <v>99.75500919999999</v>
      </c>
      <c r="T112" s="126">
        <f>T113+T142+T308</f>
        <v>0</v>
      </c>
      <c r="AR112" s="120" t="s">
        <v>15</v>
      </c>
      <c r="AT112" s="127" t="s">
        <v>68</v>
      </c>
      <c r="AU112" s="127" t="s">
        <v>15</v>
      </c>
      <c r="AY112" s="120" t="s">
        <v>161</v>
      </c>
      <c r="BK112" s="128">
        <f>BK113+BK142+BK308</f>
        <v>0</v>
      </c>
    </row>
    <row r="113" spans="2:63" s="11" customFormat="1" ht="20.85" customHeight="1">
      <c r="B113" s="119"/>
      <c r="D113" s="120" t="s">
        <v>68</v>
      </c>
      <c r="E113" s="129" t="s">
        <v>439</v>
      </c>
      <c r="F113" s="129" t="s">
        <v>440</v>
      </c>
      <c r="I113" s="122"/>
      <c r="J113" s="130">
        <f>BK113</f>
        <v>0</v>
      </c>
      <c r="L113" s="119"/>
      <c r="M113" s="124"/>
      <c r="P113" s="125">
        <f>SUM(P114:P141)</f>
        <v>0</v>
      </c>
      <c r="R113" s="125">
        <f>SUM(R114:R141)</f>
        <v>0</v>
      </c>
      <c r="T113" s="126">
        <f>SUM(T114:T141)</f>
        <v>0</v>
      </c>
      <c r="AR113" s="120" t="s">
        <v>15</v>
      </c>
      <c r="AT113" s="127" t="s">
        <v>68</v>
      </c>
      <c r="AU113" s="127" t="s">
        <v>77</v>
      </c>
      <c r="AY113" s="120" t="s">
        <v>161</v>
      </c>
      <c r="BK113" s="128">
        <f>SUM(BK114:BK141)</f>
        <v>0</v>
      </c>
    </row>
    <row r="114" spans="2:65" s="1" customFormat="1" ht="33" customHeight="1">
      <c r="B114" s="131"/>
      <c r="C114" s="132" t="s">
        <v>15</v>
      </c>
      <c r="D114" s="132" t="s">
        <v>164</v>
      </c>
      <c r="E114" s="133" t="s">
        <v>209</v>
      </c>
      <c r="F114" s="134" t="s">
        <v>210</v>
      </c>
      <c r="G114" s="135" t="s">
        <v>167</v>
      </c>
      <c r="H114" s="136">
        <v>510.6</v>
      </c>
      <c r="I114" s="137"/>
      <c r="J114" s="138">
        <f>ROUND(I114*H114,2)</f>
        <v>0</v>
      </c>
      <c r="K114" s="134" t="s">
        <v>168</v>
      </c>
      <c r="L114" s="32"/>
      <c r="M114" s="139" t="s">
        <v>3</v>
      </c>
      <c r="N114" s="140" t="s">
        <v>40</v>
      </c>
      <c r="P114" s="141">
        <f>O114*H114</f>
        <v>0</v>
      </c>
      <c r="Q114" s="141">
        <v>0</v>
      </c>
      <c r="R114" s="141">
        <f>Q114*H114</f>
        <v>0</v>
      </c>
      <c r="S114" s="141">
        <v>0</v>
      </c>
      <c r="T114" s="142">
        <f>S114*H114</f>
        <v>0</v>
      </c>
      <c r="AR114" s="143" t="s">
        <v>89</v>
      </c>
      <c r="AT114" s="143" t="s">
        <v>164</v>
      </c>
      <c r="AU114" s="143" t="s">
        <v>83</v>
      </c>
      <c r="AY114" s="17" t="s">
        <v>161</v>
      </c>
      <c r="BE114" s="144">
        <f>IF(N114="základní",J114,0)</f>
        <v>0</v>
      </c>
      <c r="BF114" s="144">
        <f>IF(N114="snížená",J114,0)</f>
        <v>0</v>
      </c>
      <c r="BG114" s="144">
        <f>IF(N114="zákl. přenesená",J114,0)</f>
        <v>0</v>
      </c>
      <c r="BH114" s="144">
        <f>IF(N114="sníž. přenesená",J114,0)</f>
        <v>0</v>
      </c>
      <c r="BI114" s="144">
        <f>IF(N114="nulová",J114,0)</f>
        <v>0</v>
      </c>
      <c r="BJ114" s="17" t="s">
        <v>15</v>
      </c>
      <c r="BK114" s="144">
        <f>ROUND(I114*H114,2)</f>
        <v>0</v>
      </c>
      <c r="BL114" s="17" t="s">
        <v>89</v>
      </c>
      <c r="BM114" s="143" t="s">
        <v>441</v>
      </c>
    </row>
    <row r="115" spans="2:47" s="1" customFormat="1" ht="12">
      <c r="B115" s="32"/>
      <c r="D115" s="145" t="s">
        <v>170</v>
      </c>
      <c r="F115" s="146" t="s">
        <v>212</v>
      </c>
      <c r="I115" s="147"/>
      <c r="L115" s="32"/>
      <c r="M115" s="148"/>
      <c r="T115" s="53"/>
      <c r="AT115" s="17" t="s">
        <v>170</v>
      </c>
      <c r="AU115" s="17" t="s">
        <v>83</v>
      </c>
    </row>
    <row r="116" spans="2:51" s="12" customFormat="1" ht="12">
      <c r="B116" s="149"/>
      <c r="D116" s="150" t="s">
        <v>181</v>
      </c>
      <c r="E116" s="151" t="s">
        <v>3</v>
      </c>
      <c r="F116" s="152" t="s">
        <v>442</v>
      </c>
      <c r="H116" s="151" t="s">
        <v>3</v>
      </c>
      <c r="I116" s="153"/>
      <c r="L116" s="149"/>
      <c r="M116" s="154"/>
      <c r="T116" s="155"/>
      <c r="AT116" s="151" t="s">
        <v>181</v>
      </c>
      <c r="AU116" s="151" t="s">
        <v>83</v>
      </c>
      <c r="AV116" s="12" t="s">
        <v>15</v>
      </c>
      <c r="AW116" s="12" t="s">
        <v>31</v>
      </c>
      <c r="AX116" s="12" t="s">
        <v>69</v>
      </c>
      <c r="AY116" s="151" t="s">
        <v>161</v>
      </c>
    </row>
    <row r="117" spans="2:51" s="13" customFormat="1" ht="12">
      <c r="B117" s="156"/>
      <c r="D117" s="150" t="s">
        <v>181</v>
      </c>
      <c r="E117" s="157" t="s">
        <v>3</v>
      </c>
      <c r="F117" s="158" t="s">
        <v>443</v>
      </c>
      <c r="H117" s="159">
        <v>140.6</v>
      </c>
      <c r="I117" s="160"/>
      <c r="L117" s="156"/>
      <c r="M117" s="161"/>
      <c r="T117" s="162"/>
      <c r="AT117" s="157" t="s">
        <v>181</v>
      </c>
      <c r="AU117" s="157" t="s">
        <v>83</v>
      </c>
      <c r="AV117" s="13" t="s">
        <v>77</v>
      </c>
      <c r="AW117" s="13" t="s">
        <v>31</v>
      </c>
      <c r="AX117" s="13" t="s">
        <v>69</v>
      </c>
      <c r="AY117" s="157" t="s">
        <v>161</v>
      </c>
    </row>
    <row r="118" spans="2:51" s="12" customFormat="1" ht="12">
      <c r="B118" s="149"/>
      <c r="D118" s="150" t="s">
        <v>181</v>
      </c>
      <c r="E118" s="151" t="s">
        <v>3</v>
      </c>
      <c r="F118" s="152" t="s">
        <v>444</v>
      </c>
      <c r="H118" s="151" t="s">
        <v>3</v>
      </c>
      <c r="I118" s="153"/>
      <c r="L118" s="149"/>
      <c r="M118" s="154"/>
      <c r="T118" s="155"/>
      <c r="AT118" s="151" t="s">
        <v>181</v>
      </c>
      <c r="AU118" s="151" t="s">
        <v>83</v>
      </c>
      <c r="AV118" s="12" t="s">
        <v>15</v>
      </c>
      <c r="AW118" s="12" t="s">
        <v>31</v>
      </c>
      <c r="AX118" s="12" t="s">
        <v>69</v>
      </c>
      <c r="AY118" s="151" t="s">
        <v>161</v>
      </c>
    </row>
    <row r="119" spans="2:51" s="13" customFormat="1" ht="12">
      <c r="B119" s="156"/>
      <c r="D119" s="150" t="s">
        <v>181</v>
      </c>
      <c r="E119" s="157" t="s">
        <v>3</v>
      </c>
      <c r="F119" s="158" t="s">
        <v>445</v>
      </c>
      <c r="H119" s="159">
        <v>129</v>
      </c>
      <c r="I119" s="160"/>
      <c r="L119" s="156"/>
      <c r="M119" s="161"/>
      <c r="T119" s="162"/>
      <c r="AT119" s="157" t="s">
        <v>181</v>
      </c>
      <c r="AU119" s="157" t="s">
        <v>83</v>
      </c>
      <c r="AV119" s="13" t="s">
        <v>77</v>
      </c>
      <c r="AW119" s="13" t="s">
        <v>31</v>
      </c>
      <c r="AX119" s="13" t="s">
        <v>69</v>
      </c>
      <c r="AY119" s="157" t="s">
        <v>161</v>
      </c>
    </row>
    <row r="120" spans="2:51" s="12" customFormat="1" ht="12">
      <c r="B120" s="149"/>
      <c r="D120" s="150" t="s">
        <v>181</v>
      </c>
      <c r="E120" s="151" t="s">
        <v>3</v>
      </c>
      <c r="F120" s="152" t="s">
        <v>446</v>
      </c>
      <c r="H120" s="151" t="s">
        <v>3</v>
      </c>
      <c r="I120" s="153"/>
      <c r="L120" s="149"/>
      <c r="M120" s="154"/>
      <c r="T120" s="155"/>
      <c r="AT120" s="151" t="s">
        <v>181</v>
      </c>
      <c r="AU120" s="151" t="s">
        <v>83</v>
      </c>
      <c r="AV120" s="12" t="s">
        <v>15</v>
      </c>
      <c r="AW120" s="12" t="s">
        <v>31</v>
      </c>
      <c r="AX120" s="12" t="s">
        <v>69</v>
      </c>
      <c r="AY120" s="151" t="s">
        <v>161</v>
      </c>
    </row>
    <row r="121" spans="2:51" s="13" customFormat="1" ht="12">
      <c r="B121" s="156"/>
      <c r="D121" s="150" t="s">
        <v>181</v>
      </c>
      <c r="E121" s="157" t="s">
        <v>3</v>
      </c>
      <c r="F121" s="158" t="s">
        <v>447</v>
      </c>
      <c r="H121" s="159">
        <v>112</v>
      </c>
      <c r="I121" s="160"/>
      <c r="L121" s="156"/>
      <c r="M121" s="161"/>
      <c r="T121" s="162"/>
      <c r="AT121" s="157" t="s">
        <v>181</v>
      </c>
      <c r="AU121" s="157" t="s">
        <v>83</v>
      </c>
      <c r="AV121" s="13" t="s">
        <v>77</v>
      </c>
      <c r="AW121" s="13" t="s">
        <v>31</v>
      </c>
      <c r="AX121" s="13" t="s">
        <v>69</v>
      </c>
      <c r="AY121" s="157" t="s">
        <v>161</v>
      </c>
    </row>
    <row r="122" spans="2:51" s="12" customFormat="1" ht="12">
      <c r="B122" s="149"/>
      <c r="D122" s="150" t="s">
        <v>181</v>
      </c>
      <c r="E122" s="151" t="s">
        <v>3</v>
      </c>
      <c r="F122" s="152" t="s">
        <v>68</v>
      </c>
      <c r="H122" s="151" t="s">
        <v>3</v>
      </c>
      <c r="I122" s="153"/>
      <c r="L122" s="149"/>
      <c r="M122" s="154"/>
      <c r="T122" s="155"/>
      <c r="AT122" s="151" t="s">
        <v>181</v>
      </c>
      <c r="AU122" s="151" t="s">
        <v>83</v>
      </c>
      <c r="AV122" s="12" t="s">
        <v>15</v>
      </c>
      <c r="AW122" s="12" t="s">
        <v>31</v>
      </c>
      <c r="AX122" s="12" t="s">
        <v>69</v>
      </c>
      <c r="AY122" s="151" t="s">
        <v>161</v>
      </c>
    </row>
    <row r="123" spans="2:51" s="13" customFormat="1" ht="12">
      <c r="B123" s="156"/>
      <c r="D123" s="150" t="s">
        <v>181</v>
      </c>
      <c r="E123" s="157" t="s">
        <v>3</v>
      </c>
      <c r="F123" s="158" t="s">
        <v>445</v>
      </c>
      <c r="H123" s="159">
        <v>129</v>
      </c>
      <c r="I123" s="160"/>
      <c r="L123" s="156"/>
      <c r="M123" s="161"/>
      <c r="T123" s="162"/>
      <c r="AT123" s="157" t="s">
        <v>181</v>
      </c>
      <c r="AU123" s="157" t="s">
        <v>83</v>
      </c>
      <c r="AV123" s="13" t="s">
        <v>77</v>
      </c>
      <c r="AW123" s="13" t="s">
        <v>31</v>
      </c>
      <c r="AX123" s="13" t="s">
        <v>69</v>
      </c>
      <c r="AY123" s="157" t="s">
        <v>161</v>
      </c>
    </row>
    <row r="124" spans="2:51" s="14" customFormat="1" ht="12">
      <c r="B124" s="163"/>
      <c r="D124" s="150" t="s">
        <v>181</v>
      </c>
      <c r="E124" s="164" t="s">
        <v>3</v>
      </c>
      <c r="F124" s="165" t="s">
        <v>188</v>
      </c>
      <c r="H124" s="166">
        <v>510.6</v>
      </c>
      <c r="I124" s="167"/>
      <c r="L124" s="163"/>
      <c r="M124" s="168"/>
      <c r="T124" s="169"/>
      <c r="AT124" s="164" t="s">
        <v>181</v>
      </c>
      <c r="AU124" s="164" t="s">
        <v>83</v>
      </c>
      <c r="AV124" s="14" t="s">
        <v>89</v>
      </c>
      <c r="AW124" s="14" t="s">
        <v>31</v>
      </c>
      <c r="AX124" s="14" t="s">
        <v>15</v>
      </c>
      <c r="AY124" s="164" t="s">
        <v>161</v>
      </c>
    </row>
    <row r="125" spans="2:65" s="1" customFormat="1" ht="37.9" customHeight="1">
      <c r="B125" s="131"/>
      <c r="C125" s="132" t="s">
        <v>77</v>
      </c>
      <c r="D125" s="132" t="s">
        <v>164</v>
      </c>
      <c r="E125" s="133" t="s">
        <v>215</v>
      </c>
      <c r="F125" s="134" t="s">
        <v>216</v>
      </c>
      <c r="G125" s="135" t="s">
        <v>167</v>
      </c>
      <c r="H125" s="136">
        <v>126.05</v>
      </c>
      <c r="I125" s="137"/>
      <c r="J125" s="138">
        <f>ROUND(I125*H125,2)</f>
        <v>0</v>
      </c>
      <c r="K125" s="134" t="s">
        <v>168</v>
      </c>
      <c r="L125" s="32"/>
      <c r="M125" s="139" t="s">
        <v>3</v>
      </c>
      <c r="N125" s="140" t="s">
        <v>40</v>
      </c>
      <c r="P125" s="141">
        <f>O125*H125</f>
        <v>0</v>
      </c>
      <c r="Q125" s="141">
        <v>0</v>
      </c>
      <c r="R125" s="141">
        <f>Q125*H125</f>
        <v>0</v>
      </c>
      <c r="S125" s="141">
        <v>0</v>
      </c>
      <c r="T125" s="142">
        <f>S125*H125</f>
        <v>0</v>
      </c>
      <c r="AR125" s="143" t="s">
        <v>89</v>
      </c>
      <c r="AT125" s="143" t="s">
        <v>164</v>
      </c>
      <c r="AU125" s="143" t="s">
        <v>83</v>
      </c>
      <c r="AY125" s="17" t="s">
        <v>161</v>
      </c>
      <c r="BE125" s="144">
        <f>IF(N125="základní",J125,0)</f>
        <v>0</v>
      </c>
      <c r="BF125" s="144">
        <f>IF(N125="snížená",J125,0)</f>
        <v>0</v>
      </c>
      <c r="BG125" s="144">
        <f>IF(N125="zákl. přenesená",J125,0)</f>
        <v>0</v>
      </c>
      <c r="BH125" s="144">
        <f>IF(N125="sníž. přenesená",J125,0)</f>
        <v>0</v>
      </c>
      <c r="BI125" s="144">
        <f>IF(N125="nulová",J125,0)</f>
        <v>0</v>
      </c>
      <c r="BJ125" s="17" t="s">
        <v>15</v>
      </c>
      <c r="BK125" s="144">
        <f>ROUND(I125*H125,2)</f>
        <v>0</v>
      </c>
      <c r="BL125" s="17" t="s">
        <v>89</v>
      </c>
      <c r="BM125" s="143" t="s">
        <v>448</v>
      </c>
    </row>
    <row r="126" spans="2:47" s="1" customFormat="1" ht="12">
      <c r="B126" s="32"/>
      <c r="D126" s="145" t="s">
        <v>170</v>
      </c>
      <c r="F126" s="146" t="s">
        <v>218</v>
      </c>
      <c r="I126" s="147"/>
      <c r="L126" s="32"/>
      <c r="M126" s="148"/>
      <c r="T126" s="53"/>
      <c r="AT126" s="17" t="s">
        <v>170</v>
      </c>
      <c r="AU126" s="17" t="s">
        <v>83</v>
      </c>
    </row>
    <row r="127" spans="2:51" s="12" customFormat="1" ht="12">
      <c r="B127" s="149"/>
      <c r="D127" s="150" t="s">
        <v>181</v>
      </c>
      <c r="E127" s="151" t="s">
        <v>3</v>
      </c>
      <c r="F127" s="152" t="s">
        <v>442</v>
      </c>
      <c r="H127" s="151" t="s">
        <v>3</v>
      </c>
      <c r="I127" s="153"/>
      <c r="L127" s="149"/>
      <c r="M127" s="154"/>
      <c r="T127" s="155"/>
      <c r="AT127" s="151" t="s">
        <v>181</v>
      </c>
      <c r="AU127" s="151" t="s">
        <v>83</v>
      </c>
      <c r="AV127" s="12" t="s">
        <v>15</v>
      </c>
      <c r="AW127" s="12" t="s">
        <v>31</v>
      </c>
      <c r="AX127" s="12" t="s">
        <v>69</v>
      </c>
      <c r="AY127" s="151" t="s">
        <v>161</v>
      </c>
    </row>
    <row r="128" spans="2:51" s="13" customFormat="1" ht="12">
      <c r="B128" s="156"/>
      <c r="D128" s="150" t="s">
        <v>181</v>
      </c>
      <c r="E128" s="157" t="s">
        <v>3</v>
      </c>
      <c r="F128" s="158" t="s">
        <v>449</v>
      </c>
      <c r="H128" s="159">
        <v>6.525</v>
      </c>
      <c r="I128" s="160"/>
      <c r="L128" s="156"/>
      <c r="M128" s="161"/>
      <c r="T128" s="162"/>
      <c r="AT128" s="157" t="s">
        <v>181</v>
      </c>
      <c r="AU128" s="157" t="s">
        <v>83</v>
      </c>
      <c r="AV128" s="13" t="s">
        <v>77</v>
      </c>
      <c r="AW128" s="13" t="s">
        <v>31</v>
      </c>
      <c r="AX128" s="13" t="s">
        <v>69</v>
      </c>
      <c r="AY128" s="157" t="s">
        <v>161</v>
      </c>
    </row>
    <row r="129" spans="2:51" s="13" customFormat="1" ht="12">
      <c r="B129" s="156"/>
      <c r="D129" s="150" t="s">
        <v>181</v>
      </c>
      <c r="E129" s="157" t="s">
        <v>3</v>
      </c>
      <c r="F129" s="158" t="s">
        <v>450</v>
      </c>
      <c r="H129" s="159">
        <v>21.75</v>
      </c>
      <c r="I129" s="160"/>
      <c r="L129" s="156"/>
      <c r="M129" s="161"/>
      <c r="T129" s="162"/>
      <c r="AT129" s="157" t="s">
        <v>181</v>
      </c>
      <c r="AU129" s="157" t="s">
        <v>83</v>
      </c>
      <c r="AV129" s="13" t="s">
        <v>77</v>
      </c>
      <c r="AW129" s="13" t="s">
        <v>31</v>
      </c>
      <c r="AX129" s="13" t="s">
        <v>69</v>
      </c>
      <c r="AY129" s="157" t="s">
        <v>161</v>
      </c>
    </row>
    <row r="130" spans="2:51" s="13" customFormat="1" ht="12">
      <c r="B130" s="156"/>
      <c r="D130" s="150" t="s">
        <v>181</v>
      </c>
      <c r="E130" s="157" t="s">
        <v>3</v>
      </c>
      <c r="F130" s="158" t="s">
        <v>451</v>
      </c>
      <c r="H130" s="159">
        <v>10.8</v>
      </c>
      <c r="I130" s="160"/>
      <c r="L130" s="156"/>
      <c r="M130" s="161"/>
      <c r="T130" s="162"/>
      <c r="AT130" s="157" t="s">
        <v>181</v>
      </c>
      <c r="AU130" s="157" t="s">
        <v>83</v>
      </c>
      <c r="AV130" s="13" t="s">
        <v>77</v>
      </c>
      <c r="AW130" s="13" t="s">
        <v>31</v>
      </c>
      <c r="AX130" s="13" t="s">
        <v>69</v>
      </c>
      <c r="AY130" s="157" t="s">
        <v>161</v>
      </c>
    </row>
    <row r="131" spans="2:51" s="12" customFormat="1" ht="12">
      <c r="B131" s="149"/>
      <c r="D131" s="150" t="s">
        <v>181</v>
      </c>
      <c r="E131" s="151" t="s">
        <v>3</v>
      </c>
      <c r="F131" s="152" t="s">
        <v>444</v>
      </c>
      <c r="H131" s="151" t="s">
        <v>3</v>
      </c>
      <c r="I131" s="153"/>
      <c r="L131" s="149"/>
      <c r="M131" s="154"/>
      <c r="T131" s="155"/>
      <c r="AT131" s="151" t="s">
        <v>181</v>
      </c>
      <c r="AU131" s="151" t="s">
        <v>83</v>
      </c>
      <c r="AV131" s="12" t="s">
        <v>15</v>
      </c>
      <c r="AW131" s="12" t="s">
        <v>31</v>
      </c>
      <c r="AX131" s="12" t="s">
        <v>69</v>
      </c>
      <c r="AY131" s="151" t="s">
        <v>161</v>
      </c>
    </row>
    <row r="132" spans="2:51" s="13" customFormat="1" ht="12">
      <c r="B132" s="156"/>
      <c r="D132" s="150" t="s">
        <v>181</v>
      </c>
      <c r="E132" s="157" t="s">
        <v>3</v>
      </c>
      <c r="F132" s="158" t="s">
        <v>449</v>
      </c>
      <c r="H132" s="159">
        <v>6.525</v>
      </c>
      <c r="I132" s="160"/>
      <c r="L132" s="156"/>
      <c r="M132" s="161"/>
      <c r="T132" s="162"/>
      <c r="AT132" s="157" t="s">
        <v>181</v>
      </c>
      <c r="AU132" s="157" t="s">
        <v>83</v>
      </c>
      <c r="AV132" s="13" t="s">
        <v>77</v>
      </c>
      <c r="AW132" s="13" t="s">
        <v>31</v>
      </c>
      <c r="AX132" s="13" t="s">
        <v>69</v>
      </c>
      <c r="AY132" s="157" t="s">
        <v>161</v>
      </c>
    </row>
    <row r="133" spans="2:51" s="13" customFormat="1" ht="12">
      <c r="B133" s="156"/>
      <c r="D133" s="150" t="s">
        <v>181</v>
      </c>
      <c r="E133" s="157" t="s">
        <v>3</v>
      </c>
      <c r="F133" s="158" t="s">
        <v>452</v>
      </c>
      <c r="H133" s="159">
        <v>3.6</v>
      </c>
      <c r="I133" s="160"/>
      <c r="L133" s="156"/>
      <c r="M133" s="161"/>
      <c r="T133" s="162"/>
      <c r="AT133" s="157" t="s">
        <v>181</v>
      </c>
      <c r="AU133" s="157" t="s">
        <v>83</v>
      </c>
      <c r="AV133" s="13" t="s">
        <v>77</v>
      </c>
      <c r="AW133" s="13" t="s">
        <v>31</v>
      </c>
      <c r="AX133" s="13" t="s">
        <v>69</v>
      </c>
      <c r="AY133" s="157" t="s">
        <v>161</v>
      </c>
    </row>
    <row r="134" spans="2:51" s="13" customFormat="1" ht="12">
      <c r="B134" s="156"/>
      <c r="D134" s="150" t="s">
        <v>181</v>
      </c>
      <c r="E134" s="157" t="s">
        <v>3</v>
      </c>
      <c r="F134" s="158" t="s">
        <v>453</v>
      </c>
      <c r="H134" s="159">
        <v>11.6</v>
      </c>
      <c r="I134" s="160"/>
      <c r="L134" s="156"/>
      <c r="M134" s="161"/>
      <c r="T134" s="162"/>
      <c r="AT134" s="157" t="s">
        <v>181</v>
      </c>
      <c r="AU134" s="157" t="s">
        <v>83</v>
      </c>
      <c r="AV134" s="13" t="s">
        <v>77</v>
      </c>
      <c r="AW134" s="13" t="s">
        <v>31</v>
      </c>
      <c r="AX134" s="13" t="s">
        <v>69</v>
      </c>
      <c r="AY134" s="157" t="s">
        <v>161</v>
      </c>
    </row>
    <row r="135" spans="2:51" s="12" customFormat="1" ht="12">
      <c r="B135" s="149"/>
      <c r="D135" s="150" t="s">
        <v>181</v>
      </c>
      <c r="E135" s="151" t="s">
        <v>3</v>
      </c>
      <c r="F135" s="152" t="s">
        <v>446</v>
      </c>
      <c r="H135" s="151" t="s">
        <v>3</v>
      </c>
      <c r="I135" s="153"/>
      <c r="L135" s="149"/>
      <c r="M135" s="154"/>
      <c r="T135" s="155"/>
      <c r="AT135" s="151" t="s">
        <v>181</v>
      </c>
      <c r="AU135" s="151" t="s">
        <v>83</v>
      </c>
      <c r="AV135" s="12" t="s">
        <v>15</v>
      </c>
      <c r="AW135" s="12" t="s">
        <v>31</v>
      </c>
      <c r="AX135" s="12" t="s">
        <v>69</v>
      </c>
      <c r="AY135" s="151" t="s">
        <v>161</v>
      </c>
    </row>
    <row r="136" spans="2:51" s="13" customFormat="1" ht="12">
      <c r="B136" s="156"/>
      <c r="D136" s="150" t="s">
        <v>181</v>
      </c>
      <c r="E136" s="157" t="s">
        <v>3</v>
      </c>
      <c r="F136" s="158" t="s">
        <v>454</v>
      </c>
      <c r="H136" s="159">
        <v>26.1</v>
      </c>
      <c r="I136" s="160"/>
      <c r="L136" s="156"/>
      <c r="M136" s="161"/>
      <c r="T136" s="162"/>
      <c r="AT136" s="157" t="s">
        <v>181</v>
      </c>
      <c r="AU136" s="157" t="s">
        <v>83</v>
      </c>
      <c r="AV136" s="13" t="s">
        <v>77</v>
      </c>
      <c r="AW136" s="13" t="s">
        <v>31</v>
      </c>
      <c r="AX136" s="13" t="s">
        <v>69</v>
      </c>
      <c r="AY136" s="157" t="s">
        <v>161</v>
      </c>
    </row>
    <row r="137" spans="2:51" s="13" customFormat="1" ht="12">
      <c r="B137" s="156"/>
      <c r="D137" s="150" t="s">
        <v>181</v>
      </c>
      <c r="E137" s="157" t="s">
        <v>3</v>
      </c>
      <c r="F137" s="158" t="s">
        <v>449</v>
      </c>
      <c r="H137" s="159">
        <v>6.525</v>
      </c>
      <c r="I137" s="160"/>
      <c r="L137" s="156"/>
      <c r="M137" s="161"/>
      <c r="T137" s="162"/>
      <c r="AT137" s="157" t="s">
        <v>181</v>
      </c>
      <c r="AU137" s="157" t="s">
        <v>83</v>
      </c>
      <c r="AV137" s="13" t="s">
        <v>77</v>
      </c>
      <c r="AW137" s="13" t="s">
        <v>31</v>
      </c>
      <c r="AX137" s="13" t="s">
        <v>69</v>
      </c>
      <c r="AY137" s="157" t="s">
        <v>161</v>
      </c>
    </row>
    <row r="138" spans="2:51" s="12" customFormat="1" ht="12">
      <c r="B138" s="149"/>
      <c r="D138" s="150" t="s">
        <v>181</v>
      </c>
      <c r="E138" s="151" t="s">
        <v>3</v>
      </c>
      <c r="F138" s="152" t="s">
        <v>68</v>
      </c>
      <c r="H138" s="151" t="s">
        <v>3</v>
      </c>
      <c r="I138" s="153"/>
      <c r="L138" s="149"/>
      <c r="M138" s="154"/>
      <c r="T138" s="155"/>
      <c r="AT138" s="151" t="s">
        <v>181</v>
      </c>
      <c r="AU138" s="151" t="s">
        <v>83</v>
      </c>
      <c r="AV138" s="12" t="s">
        <v>15</v>
      </c>
      <c r="AW138" s="12" t="s">
        <v>31</v>
      </c>
      <c r="AX138" s="12" t="s">
        <v>69</v>
      </c>
      <c r="AY138" s="151" t="s">
        <v>161</v>
      </c>
    </row>
    <row r="139" spans="2:51" s="13" customFormat="1" ht="12">
      <c r="B139" s="156"/>
      <c r="D139" s="150" t="s">
        <v>181</v>
      </c>
      <c r="E139" s="157" t="s">
        <v>3</v>
      </c>
      <c r="F139" s="158" t="s">
        <v>454</v>
      </c>
      <c r="H139" s="159">
        <v>26.1</v>
      </c>
      <c r="I139" s="160"/>
      <c r="L139" s="156"/>
      <c r="M139" s="161"/>
      <c r="T139" s="162"/>
      <c r="AT139" s="157" t="s">
        <v>181</v>
      </c>
      <c r="AU139" s="157" t="s">
        <v>83</v>
      </c>
      <c r="AV139" s="13" t="s">
        <v>77</v>
      </c>
      <c r="AW139" s="13" t="s">
        <v>31</v>
      </c>
      <c r="AX139" s="13" t="s">
        <v>69</v>
      </c>
      <c r="AY139" s="157" t="s">
        <v>161</v>
      </c>
    </row>
    <row r="140" spans="2:51" s="13" customFormat="1" ht="12">
      <c r="B140" s="156"/>
      <c r="D140" s="150" t="s">
        <v>181</v>
      </c>
      <c r="E140" s="157" t="s">
        <v>3</v>
      </c>
      <c r="F140" s="158" t="s">
        <v>449</v>
      </c>
      <c r="H140" s="159">
        <v>6.525</v>
      </c>
      <c r="I140" s="160"/>
      <c r="L140" s="156"/>
      <c r="M140" s="161"/>
      <c r="T140" s="162"/>
      <c r="AT140" s="157" t="s">
        <v>181</v>
      </c>
      <c r="AU140" s="157" t="s">
        <v>83</v>
      </c>
      <c r="AV140" s="13" t="s">
        <v>77</v>
      </c>
      <c r="AW140" s="13" t="s">
        <v>31</v>
      </c>
      <c r="AX140" s="13" t="s">
        <v>69</v>
      </c>
      <c r="AY140" s="157" t="s">
        <v>161</v>
      </c>
    </row>
    <row r="141" spans="2:51" s="14" customFormat="1" ht="12">
      <c r="B141" s="163"/>
      <c r="D141" s="150" t="s">
        <v>181</v>
      </c>
      <c r="E141" s="164" t="s">
        <v>3</v>
      </c>
      <c r="F141" s="165" t="s">
        <v>188</v>
      </c>
      <c r="H141" s="166">
        <v>126.05</v>
      </c>
      <c r="I141" s="167"/>
      <c r="L141" s="163"/>
      <c r="M141" s="168"/>
      <c r="T141" s="169"/>
      <c r="AT141" s="164" t="s">
        <v>181</v>
      </c>
      <c r="AU141" s="164" t="s">
        <v>83</v>
      </c>
      <c r="AV141" s="14" t="s">
        <v>89</v>
      </c>
      <c r="AW141" s="14" t="s">
        <v>31</v>
      </c>
      <c r="AX141" s="14" t="s">
        <v>15</v>
      </c>
      <c r="AY141" s="164" t="s">
        <v>161</v>
      </c>
    </row>
    <row r="142" spans="2:63" s="11" customFormat="1" ht="20.85" customHeight="1">
      <c r="B142" s="119"/>
      <c r="D142" s="120" t="s">
        <v>68</v>
      </c>
      <c r="E142" s="129" t="s">
        <v>455</v>
      </c>
      <c r="F142" s="129" t="s">
        <v>456</v>
      </c>
      <c r="I142" s="122"/>
      <c r="J142" s="130">
        <f>BK142</f>
        <v>0</v>
      </c>
      <c r="L142" s="119"/>
      <c r="M142" s="124"/>
      <c r="P142" s="125">
        <f>SUM(P143:P307)</f>
        <v>0</v>
      </c>
      <c r="R142" s="125">
        <f>SUM(R143:R307)</f>
        <v>16.45387497</v>
      </c>
      <c r="T142" s="126">
        <f>SUM(T143:T307)</f>
        <v>0</v>
      </c>
      <c r="AR142" s="120" t="s">
        <v>15</v>
      </c>
      <c r="AT142" s="127" t="s">
        <v>68</v>
      </c>
      <c r="AU142" s="127" t="s">
        <v>77</v>
      </c>
      <c r="AY142" s="120" t="s">
        <v>161</v>
      </c>
      <c r="BK142" s="128">
        <f>SUM(BK143:BK307)</f>
        <v>0</v>
      </c>
    </row>
    <row r="143" spans="2:65" s="1" customFormat="1" ht="16.5" customHeight="1">
      <c r="B143" s="131"/>
      <c r="C143" s="132" t="s">
        <v>83</v>
      </c>
      <c r="D143" s="132" t="s">
        <v>164</v>
      </c>
      <c r="E143" s="133" t="s">
        <v>457</v>
      </c>
      <c r="F143" s="134" t="s">
        <v>458</v>
      </c>
      <c r="G143" s="135" t="s">
        <v>167</v>
      </c>
      <c r="H143" s="136">
        <v>571.335</v>
      </c>
      <c r="I143" s="137"/>
      <c r="J143" s="138">
        <f>ROUND(I143*H143,2)</f>
        <v>0</v>
      </c>
      <c r="K143" s="134" t="s">
        <v>168</v>
      </c>
      <c r="L143" s="32"/>
      <c r="M143" s="139" t="s">
        <v>3</v>
      </c>
      <c r="N143" s="140" t="s">
        <v>40</v>
      </c>
      <c r="P143" s="141">
        <f>O143*H143</f>
        <v>0</v>
      </c>
      <c r="Q143" s="141">
        <v>0</v>
      </c>
      <c r="R143" s="141">
        <f>Q143*H143</f>
        <v>0</v>
      </c>
      <c r="S143" s="141">
        <v>0</v>
      </c>
      <c r="T143" s="142">
        <f>S143*H143</f>
        <v>0</v>
      </c>
      <c r="AR143" s="143" t="s">
        <v>89</v>
      </c>
      <c r="AT143" s="143" t="s">
        <v>164</v>
      </c>
      <c r="AU143" s="143" t="s">
        <v>83</v>
      </c>
      <c r="AY143" s="17" t="s">
        <v>161</v>
      </c>
      <c r="BE143" s="144">
        <f>IF(N143="základní",J143,0)</f>
        <v>0</v>
      </c>
      <c r="BF143" s="144">
        <f>IF(N143="snížená",J143,0)</f>
        <v>0</v>
      </c>
      <c r="BG143" s="144">
        <f>IF(N143="zákl. přenesená",J143,0)</f>
        <v>0</v>
      </c>
      <c r="BH143" s="144">
        <f>IF(N143="sníž. přenesená",J143,0)</f>
        <v>0</v>
      </c>
      <c r="BI143" s="144">
        <f>IF(N143="nulová",J143,0)</f>
        <v>0</v>
      </c>
      <c r="BJ143" s="17" t="s">
        <v>15</v>
      </c>
      <c r="BK143" s="144">
        <f>ROUND(I143*H143,2)</f>
        <v>0</v>
      </c>
      <c r="BL143" s="17" t="s">
        <v>89</v>
      </c>
      <c r="BM143" s="143" t="s">
        <v>459</v>
      </c>
    </row>
    <row r="144" spans="2:47" s="1" customFormat="1" ht="12">
      <c r="B144" s="32"/>
      <c r="D144" s="145" t="s">
        <v>170</v>
      </c>
      <c r="F144" s="146" t="s">
        <v>460</v>
      </c>
      <c r="I144" s="147"/>
      <c r="L144" s="32"/>
      <c r="M144" s="148"/>
      <c r="T144" s="53"/>
      <c r="AT144" s="17" t="s">
        <v>170</v>
      </c>
      <c r="AU144" s="17" t="s">
        <v>83</v>
      </c>
    </row>
    <row r="145" spans="2:65" s="1" customFormat="1" ht="37.9" customHeight="1">
      <c r="B145" s="131"/>
      <c r="C145" s="132" t="s">
        <v>89</v>
      </c>
      <c r="D145" s="132" t="s">
        <v>164</v>
      </c>
      <c r="E145" s="133" t="s">
        <v>461</v>
      </c>
      <c r="F145" s="134" t="s">
        <v>462</v>
      </c>
      <c r="G145" s="135" t="s">
        <v>167</v>
      </c>
      <c r="H145" s="136">
        <v>571.335</v>
      </c>
      <c r="I145" s="137"/>
      <c r="J145" s="138">
        <f>ROUND(I145*H145,2)</f>
        <v>0</v>
      </c>
      <c r="K145" s="134" t="s">
        <v>168</v>
      </c>
      <c r="L145" s="32"/>
      <c r="M145" s="139" t="s">
        <v>3</v>
      </c>
      <c r="N145" s="140" t="s">
        <v>40</v>
      </c>
      <c r="P145" s="141">
        <f>O145*H145</f>
        <v>0</v>
      </c>
      <c r="Q145" s="141">
        <v>0.01146</v>
      </c>
      <c r="R145" s="141">
        <f>Q145*H145</f>
        <v>6.5474991000000005</v>
      </c>
      <c r="S145" s="141">
        <v>0</v>
      </c>
      <c r="T145" s="142">
        <f>S145*H145</f>
        <v>0</v>
      </c>
      <c r="AR145" s="143" t="s">
        <v>89</v>
      </c>
      <c r="AT145" s="143" t="s">
        <v>164</v>
      </c>
      <c r="AU145" s="143" t="s">
        <v>83</v>
      </c>
      <c r="AY145" s="17" t="s">
        <v>161</v>
      </c>
      <c r="BE145" s="144">
        <f>IF(N145="základní",J145,0)</f>
        <v>0</v>
      </c>
      <c r="BF145" s="144">
        <f>IF(N145="snížená",J145,0)</f>
        <v>0</v>
      </c>
      <c r="BG145" s="144">
        <f>IF(N145="zákl. přenesená",J145,0)</f>
        <v>0</v>
      </c>
      <c r="BH145" s="144">
        <f>IF(N145="sníž. přenesená",J145,0)</f>
        <v>0</v>
      </c>
      <c r="BI145" s="144">
        <f>IF(N145="nulová",J145,0)</f>
        <v>0</v>
      </c>
      <c r="BJ145" s="17" t="s">
        <v>15</v>
      </c>
      <c r="BK145" s="144">
        <f>ROUND(I145*H145,2)</f>
        <v>0</v>
      </c>
      <c r="BL145" s="17" t="s">
        <v>89</v>
      </c>
      <c r="BM145" s="143" t="s">
        <v>463</v>
      </c>
    </row>
    <row r="146" spans="2:47" s="1" customFormat="1" ht="12">
      <c r="B146" s="32"/>
      <c r="D146" s="145" t="s">
        <v>170</v>
      </c>
      <c r="F146" s="146" t="s">
        <v>464</v>
      </c>
      <c r="I146" s="147"/>
      <c r="L146" s="32"/>
      <c r="M146" s="148"/>
      <c r="T146" s="53"/>
      <c r="AT146" s="17" t="s">
        <v>170</v>
      </c>
      <c r="AU146" s="17" t="s">
        <v>83</v>
      </c>
    </row>
    <row r="147" spans="2:65" s="1" customFormat="1" ht="24.2" customHeight="1">
      <c r="B147" s="131"/>
      <c r="C147" s="132" t="s">
        <v>92</v>
      </c>
      <c r="D147" s="132" t="s">
        <v>164</v>
      </c>
      <c r="E147" s="133" t="s">
        <v>465</v>
      </c>
      <c r="F147" s="134" t="s">
        <v>466</v>
      </c>
      <c r="G147" s="135" t="s">
        <v>167</v>
      </c>
      <c r="H147" s="136">
        <v>571.335</v>
      </c>
      <c r="I147" s="137"/>
      <c r="J147" s="138">
        <f>ROUND(I147*H147,2)</f>
        <v>0</v>
      </c>
      <c r="K147" s="134" t="s">
        <v>168</v>
      </c>
      <c r="L147" s="32"/>
      <c r="M147" s="139" t="s">
        <v>3</v>
      </c>
      <c r="N147" s="140" t="s">
        <v>40</v>
      </c>
      <c r="P147" s="141">
        <f>O147*H147</f>
        <v>0</v>
      </c>
      <c r="Q147" s="141">
        <v>0.00026</v>
      </c>
      <c r="R147" s="141">
        <f>Q147*H147</f>
        <v>0.1485471</v>
      </c>
      <c r="S147" s="141">
        <v>0</v>
      </c>
      <c r="T147" s="142">
        <f>S147*H147</f>
        <v>0</v>
      </c>
      <c r="AR147" s="143" t="s">
        <v>89</v>
      </c>
      <c r="AT147" s="143" t="s">
        <v>164</v>
      </c>
      <c r="AU147" s="143" t="s">
        <v>83</v>
      </c>
      <c r="AY147" s="17" t="s">
        <v>161</v>
      </c>
      <c r="BE147" s="144">
        <f>IF(N147="základní",J147,0)</f>
        <v>0</v>
      </c>
      <c r="BF147" s="144">
        <f>IF(N147="snížená",J147,0)</f>
        <v>0</v>
      </c>
      <c r="BG147" s="144">
        <f>IF(N147="zákl. přenesená",J147,0)</f>
        <v>0</v>
      </c>
      <c r="BH147" s="144">
        <f>IF(N147="sníž. přenesená",J147,0)</f>
        <v>0</v>
      </c>
      <c r="BI147" s="144">
        <f>IF(N147="nulová",J147,0)</f>
        <v>0</v>
      </c>
      <c r="BJ147" s="17" t="s">
        <v>15</v>
      </c>
      <c r="BK147" s="144">
        <f>ROUND(I147*H147,2)</f>
        <v>0</v>
      </c>
      <c r="BL147" s="17" t="s">
        <v>89</v>
      </c>
      <c r="BM147" s="143" t="s">
        <v>467</v>
      </c>
    </row>
    <row r="148" spans="2:47" s="1" customFormat="1" ht="12">
      <c r="B148" s="32"/>
      <c r="D148" s="145" t="s">
        <v>170</v>
      </c>
      <c r="F148" s="146" t="s">
        <v>468</v>
      </c>
      <c r="I148" s="147"/>
      <c r="L148" s="32"/>
      <c r="M148" s="148"/>
      <c r="T148" s="53"/>
      <c r="AT148" s="17" t="s">
        <v>170</v>
      </c>
      <c r="AU148" s="17" t="s">
        <v>83</v>
      </c>
    </row>
    <row r="149" spans="2:51" s="12" customFormat="1" ht="12">
      <c r="B149" s="149"/>
      <c r="D149" s="150" t="s">
        <v>181</v>
      </c>
      <c r="E149" s="151" t="s">
        <v>3</v>
      </c>
      <c r="F149" s="152" t="s">
        <v>469</v>
      </c>
      <c r="H149" s="151" t="s">
        <v>3</v>
      </c>
      <c r="I149" s="153"/>
      <c r="L149" s="149"/>
      <c r="M149" s="154"/>
      <c r="T149" s="155"/>
      <c r="AT149" s="151" t="s">
        <v>181</v>
      </c>
      <c r="AU149" s="151" t="s">
        <v>83</v>
      </c>
      <c r="AV149" s="12" t="s">
        <v>15</v>
      </c>
      <c r="AW149" s="12" t="s">
        <v>31</v>
      </c>
      <c r="AX149" s="12" t="s">
        <v>69</v>
      </c>
      <c r="AY149" s="151" t="s">
        <v>161</v>
      </c>
    </row>
    <row r="150" spans="2:51" s="13" customFormat="1" ht="12">
      <c r="B150" s="156"/>
      <c r="D150" s="150" t="s">
        <v>181</v>
      </c>
      <c r="E150" s="157" t="s">
        <v>3</v>
      </c>
      <c r="F150" s="158" t="s">
        <v>470</v>
      </c>
      <c r="H150" s="159">
        <v>571.335</v>
      </c>
      <c r="I150" s="160"/>
      <c r="L150" s="156"/>
      <c r="M150" s="161"/>
      <c r="T150" s="162"/>
      <c r="AT150" s="157" t="s">
        <v>181</v>
      </c>
      <c r="AU150" s="157" t="s">
        <v>83</v>
      </c>
      <c r="AV150" s="13" t="s">
        <v>77</v>
      </c>
      <c r="AW150" s="13" t="s">
        <v>31</v>
      </c>
      <c r="AX150" s="13" t="s">
        <v>15</v>
      </c>
      <c r="AY150" s="157" t="s">
        <v>161</v>
      </c>
    </row>
    <row r="151" spans="2:65" s="1" customFormat="1" ht="66.75" customHeight="1">
      <c r="B151" s="131"/>
      <c r="C151" s="132" t="s">
        <v>95</v>
      </c>
      <c r="D151" s="132" t="s">
        <v>164</v>
      </c>
      <c r="E151" s="133" t="s">
        <v>471</v>
      </c>
      <c r="F151" s="134" t="s">
        <v>472</v>
      </c>
      <c r="G151" s="135" t="s">
        <v>167</v>
      </c>
      <c r="H151" s="136">
        <v>32.625</v>
      </c>
      <c r="I151" s="137"/>
      <c r="J151" s="138">
        <f>ROUND(I151*H151,2)</f>
        <v>0</v>
      </c>
      <c r="K151" s="134" t="s">
        <v>168</v>
      </c>
      <c r="L151" s="32"/>
      <c r="M151" s="139" t="s">
        <v>3</v>
      </c>
      <c r="N151" s="140" t="s">
        <v>40</v>
      </c>
      <c r="P151" s="141">
        <f>O151*H151</f>
        <v>0</v>
      </c>
      <c r="Q151" s="141">
        <v>0.00835</v>
      </c>
      <c r="R151" s="141">
        <f>Q151*H151</f>
        <v>0.27241875</v>
      </c>
      <c r="S151" s="141">
        <v>0</v>
      </c>
      <c r="T151" s="142">
        <f>S151*H151</f>
        <v>0</v>
      </c>
      <c r="AR151" s="143" t="s">
        <v>89</v>
      </c>
      <c r="AT151" s="143" t="s">
        <v>164</v>
      </c>
      <c r="AU151" s="143" t="s">
        <v>83</v>
      </c>
      <c r="AY151" s="17" t="s">
        <v>161</v>
      </c>
      <c r="BE151" s="144">
        <f>IF(N151="základní",J151,0)</f>
        <v>0</v>
      </c>
      <c r="BF151" s="144">
        <f>IF(N151="snížená",J151,0)</f>
        <v>0</v>
      </c>
      <c r="BG151" s="144">
        <f>IF(N151="zákl. přenesená",J151,0)</f>
        <v>0</v>
      </c>
      <c r="BH151" s="144">
        <f>IF(N151="sníž. přenesená",J151,0)</f>
        <v>0</v>
      </c>
      <c r="BI151" s="144">
        <f>IF(N151="nulová",J151,0)</f>
        <v>0</v>
      </c>
      <c r="BJ151" s="17" t="s">
        <v>15</v>
      </c>
      <c r="BK151" s="144">
        <f>ROUND(I151*H151,2)</f>
        <v>0</v>
      </c>
      <c r="BL151" s="17" t="s">
        <v>89</v>
      </c>
      <c r="BM151" s="143" t="s">
        <v>473</v>
      </c>
    </row>
    <row r="152" spans="2:47" s="1" customFormat="1" ht="12">
      <c r="B152" s="32"/>
      <c r="D152" s="145" t="s">
        <v>170</v>
      </c>
      <c r="F152" s="146" t="s">
        <v>474</v>
      </c>
      <c r="I152" s="147"/>
      <c r="L152" s="32"/>
      <c r="M152" s="148"/>
      <c r="T152" s="53"/>
      <c r="AT152" s="17" t="s">
        <v>170</v>
      </c>
      <c r="AU152" s="17" t="s">
        <v>83</v>
      </c>
    </row>
    <row r="153" spans="2:51" s="12" customFormat="1" ht="12">
      <c r="B153" s="149"/>
      <c r="D153" s="150" t="s">
        <v>181</v>
      </c>
      <c r="E153" s="151" t="s">
        <v>3</v>
      </c>
      <c r="F153" s="152" t="s">
        <v>442</v>
      </c>
      <c r="H153" s="151" t="s">
        <v>3</v>
      </c>
      <c r="I153" s="153"/>
      <c r="L153" s="149"/>
      <c r="M153" s="154"/>
      <c r="T153" s="155"/>
      <c r="AT153" s="151" t="s">
        <v>181</v>
      </c>
      <c r="AU153" s="151" t="s">
        <v>83</v>
      </c>
      <c r="AV153" s="12" t="s">
        <v>15</v>
      </c>
      <c r="AW153" s="12" t="s">
        <v>31</v>
      </c>
      <c r="AX153" s="12" t="s">
        <v>69</v>
      </c>
      <c r="AY153" s="151" t="s">
        <v>161</v>
      </c>
    </row>
    <row r="154" spans="2:51" s="13" customFormat="1" ht="12">
      <c r="B154" s="156"/>
      <c r="D154" s="150" t="s">
        <v>181</v>
      </c>
      <c r="E154" s="157" t="s">
        <v>3</v>
      </c>
      <c r="F154" s="158" t="s">
        <v>475</v>
      </c>
      <c r="H154" s="159">
        <v>9.765</v>
      </c>
      <c r="I154" s="160"/>
      <c r="L154" s="156"/>
      <c r="M154" s="161"/>
      <c r="T154" s="162"/>
      <c r="AT154" s="157" t="s">
        <v>181</v>
      </c>
      <c r="AU154" s="157" t="s">
        <v>83</v>
      </c>
      <c r="AV154" s="13" t="s">
        <v>77</v>
      </c>
      <c r="AW154" s="13" t="s">
        <v>31</v>
      </c>
      <c r="AX154" s="13" t="s">
        <v>69</v>
      </c>
      <c r="AY154" s="157" t="s">
        <v>161</v>
      </c>
    </row>
    <row r="155" spans="2:51" s="12" customFormat="1" ht="12">
      <c r="B155" s="149"/>
      <c r="D155" s="150" t="s">
        <v>181</v>
      </c>
      <c r="E155" s="151" t="s">
        <v>3</v>
      </c>
      <c r="F155" s="152" t="s">
        <v>444</v>
      </c>
      <c r="H155" s="151" t="s">
        <v>3</v>
      </c>
      <c r="I155" s="153"/>
      <c r="L155" s="149"/>
      <c r="M155" s="154"/>
      <c r="T155" s="155"/>
      <c r="AT155" s="151" t="s">
        <v>181</v>
      </c>
      <c r="AU155" s="151" t="s">
        <v>83</v>
      </c>
      <c r="AV155" s="12" t="s">
        <v>15</v>
      </c>
      <c r="AW155" s="12" t="s">
        <v>31</v>
      </c>
      <c r="AX155" s="12" t="s">
        <v>69</v>
      </c>
      <c r="AY155" s="151" t="s">
        <v>161</v>
      </c>
    </row>
    <row r="156" spans="2:51" s="13" customFormat="1" ht="12">
      <c r="B156" s="156"/>
      <c r="D156" s="150" t="s">
        <v>181</v>
      </c>
      <c r="E156" s="157" t="s">
        <v>3</v>
      </c>
      <c r="F156" s="158" t="s">
        <v>476</v>
      </c>
      <c r="H156" s="159">
        <v>8.925</v>
      </c>
      <c r="I156" s="160"/>
      <c r="L156" s="156"/>
      <c r="M156" s="161"/>
      <c r="T156" s="162"/>
      <c r="AT156" s="157" t="s">
        <v>181</v>
      </c>
      <c r="AU156" s="157" t="s">
        <v>83</v>
      </c>
      <c r="AV156" s="13" t="s">
        <v>77</v>
      </c>
      <c r="AW156" s="13" t="s">
        <v>31</v>
      </c>
      <c r="AX156" s="13" t="s">
        <v>69</v>
      </c>
      <c r="AY156" s="157" t="s">
        <v>161</v>
      </c>
    </row>
    <row r="157" spans="2:51" s="12" customFormat="1" ht="12">
      <c r="B157" s="149"/>
      <c r="D157" s="150" t="s">
        <v>181</v>
      </c>
      <c r="E157" s="151" t="s">
        <v>3</v>
      </c>
      <c r="F157" s="152" t="s">
        <v>446</v>
      </c>
      <c r="H157" s="151" t="s">
        <v>3</v>
      </c>
      <c r="I157" s="153"/>
      <c r="L157" s="149"/>
      <c r="M157" s="154"/>
      <c r="T157" s="155"/>
      <c r="AT157" s="151" t="s">
        <v>181</v>
      </c>
      <c r="AU157" s="151" t="s">
        <v>83</v>
      </c>
      <c r="AV157" s="12" t="s">
        <v>15</v>
      </c>
      <c r="AW157" s="12" t="s">
        <v>31</v>
      </c>
      <c r="AX157" s="12" t="s">
        <v>69</v>
      </c>
      <c r="AY157" s="151" t="s">
        <v>161</v>
      </c>
    </row>
    <row r="158" spans="2:51" s="13" customFormat="1" ht="12">
      <c r="B158" s="156"/>
      <c r="D158" s="150" t="s">
        <v>181</v>
      </c>
      <c r="E158" s="157" t="s">
        <v>3</v>
      </c>
      <c r="F158" s="158" t="s">
        <v>477</v>
      </c>
      <c r="H158" s="159">
        <v>6.75</v>
      </c>
      <c r="I158" s="160"/>
      <c r="L158" s="156"/>
      <c r="M158" s="161"/>
      <c r="T158" s="162"/>
      <c r="AT158" s="157" t="s">
        <v>181</v>
      </c>
      <c r="AU158" s="157" t="s">
        <v>83</v>
      </c>
      <c r="AV158" s="13" t="s">
        <v>77</v>
      </c>
      <c r="AW158" s="13" t="s">
        <v>31</v>
      </c>
      <c r="AX158" s="13" t="s">
        <v>69</v>
      </c>
      <c r="AY158" s="157" t="s">
        <v>161</v>
      </c>
    </row>
    <row r="159" spans="2:51" s="12" customFormat="1" ht="12">
      <c r="B159" s="149"/>
      <c r="D159" s="150" t="s">
        <v>181</v>
      </c>
      <c r="E159" s="151" t="s">
        <v>3</v>
      </c>
      <c r="F159" s="152" t="s">
        <v>68</v>
      </c>
      <c r="H159" s="151" t="s">
        <v>3</v>
      </c>
      <c r="I159" s="153"/>
      <c r="L159" s="149"/>
      <c r="M159" s="154"/>
      <c r="T159" s="155"/>
      <c r="AT159" s="151" t="s">
        <v>181</v>
      </c>
      <c r="AU159" s="151" t="s">
        <v>83</v>
      </c>
      <c r="AV159" s="12" t="s">
        <v>15</v>
      </c>
      <c r="AW159" s="12" t="s">
        <v>31</v>
      </c>
      <c r="AX159" s="12" t="s">
        <v>69</v>
      </c>
      <c r="AY159" s="151" t="s">
        <v>161</v>
      </c>
    </row>
    <row r="160" spans="2:51" s="13" customFormat="1" ht="12">
      <c r="B160" s="156"/>
      <c r="D160" s="150" t="s">
        <v>181</v>
      </c>
      <c r="E160" s="157" t="s">
        <v>3</v>
      </c>
      <c r="F160" s="158" t="s">
        <v>478</v>
      </c>
      <c r="H160" s="159">
        <v>7.185</v>
      </c>
      <c r="I160" s="160"/>
      <c r="L160" s="156"/>
      <c r="M160" s="161"/>
      <c r="T160" s="162"/>
      <c r="AT160" s="157" t="s">
        <v>181</v>
      </c>
      <c r="AU160" s="157" t="s">
        <v>83</v>
      </c>
      <c r="AV160" s="13" t="s">
        <v>77</v>
      </c>
      <c r="AW160" s="13" t="s">
        <v>31</v>
      </c>
      <c r="AX160" s="13" t="s">
        <v>69</v>
      </c>
      <c r="AY160" s="157" t="s">
        <v>161</v>
      </c>
    </row>
    <row r="161" spans="2:51" s="14" customFormat="1" ht="12">
      <c r="B161" s="163"/>
      <c r="D161" s="150" t="s">
        <v>181</v>
      </c>
      <c r="E161" s="164" t="s">
        <v>3</v>
      </c>
      <c r="F161" s="165" t="s">
        <v>188</v>
      </c>
      <c r="H161" s="166">
        <v>32.625</v>
      </c>
      <c r="I161" s="167"/>
      <c r="L161" s="163"/>
      <c r="M161" s="168"/>
      <c r="T161" s="169"/>
      <c r="AT161" s="164" t="s">
        <v>181</v>
      </c>
      <c r="AU161" s="164" t="s">
        <v>83</v>
      </c>
      <c r="AV161" s="14" t="s">
        <v>89</v>
      </c>
      <c r="AW161" s="14" t="s">
        <v>31</v>
      </c>
      <c r="AX161" s="14" t="s">
        <v>15</v>
      </c>
      <c r="AY161" s="164" t="s">
        <v>161</v>
      </c>
    </row>
    <row r="162" spans="2:65" s="1" customFormat="1" ht="24.2" customHeight="1">
      <c r="B162" s="131"/>
      <c r="C162" s="170" t="s">
        <v>110</v>
      </c>
      <c r="D162" s="170" t="s">
        <v>193</v>
      </c>
      <c r="E162" s="171" t="s">
        <v>479</v>
      </c>
      <c r="F162" s="172" t="s">
        <v>480</v>
      </c>
      <c r="G162" s="173" t="s">
        <v>167</v>
      </c>
      <c r="H162" s="174">
        <v>34.256</v>
      </c>
      <c r="I162" s="175"/>
      <c r="J162" s="176">
        <f>ROUND(I162*H162,2)</f>
        <v>0</v>
      </c>
      <c r="K162" s="172" t="s">
        <v>168</v>
      </c>
      <c r="L162" s="177"/>
      <c r="M162" s="178" t="s">
        <v>3</v>
      </c>
      <c r="N162" s="179" t="s">
        <v>40</v>
      </c>
      <c r="P162" s="141">
        <f>O162*H162</f>
        <v>0</v>
      </c>
      <c r="Q162" s="141">
        <v>0.0021</v>
      </c>
      <c r="R162" s="141">
        <f>Q162*H162</f>
        <v>0.07193759999999999</v>
      </c>
      <c r="S162" s="141">
        <v>0</v>
      </c>
      <c r="T162" s="142">
        <f>S162*H162</f>
        <v>0</v>
      </c>
      <c r="AR162" s="143" t="s">
        <v>243</v>
      </c>
      <c r="AT162" s="143" t="s">
        <v>193</v>
      </c>
      <c r="AU162" s="143" t="s">
        <v>83</v>
      </c>
      <c r="AY162" s="17" t="s">
        <v>161</v>
      </c>
      <c r="BE162" s="144">
        <f>IF(N162="základní",J162,0)</f>
        <v>0</v>
      </c>
      <c r="BF162" s="144">
        <f>IF(N162="snížená",J162,0)</f>
        <v>0</v>
      </c>
      <c r="BG162" s="144">
        <f>IF(N162="zákl. přenesená",J162,0)</f>
        <v>0</v>
      </c>
      <c r="BH162" s="144">
        <f>IF(N162="sníž. přenesená",J162,0)</f>
        <v>0</v>
      </c>
      <c r="BI162" s="144">
        <f>IF(N162="nulová",J162,0)</f>
        <v>0</v>
      </c>
      <c r="BJ162" s="17" t="s">
        <v>15</v>
      </c>
      <c r="BK162" s="144">
        <f>ROUND(I162*H162,2)</f>
        <v>0</v>
      </c>
      <c r="BL162" s="17" t="s">
        <v>89</v>
      </c>
      <c r="BM162" s="143" t="s">
        <v>481</v>
      </c>
    </row>
    <row r="163" spans="2:51" s="13" customFormat="1" ht="12">
      <c r="B163" s="156"/>
      <c r="D163" s="150" t="s">
        <v>181</v>
      </c>
      <c r="F163" s="158" t="s">
        <v>482</v>
      </c>
      <c r="H163" s="159">
        <v>34.256</v>
      </c>
      <c r="I163" s="160"/>
      <c r="L163" s="156"/>
      <c r="M163" s="161"/>
      <c r="T163" s="162"/>
      <c r="AT163" s="157" t="s">
        <v>181</v>
      </c>
      <c r="AU163" s="157" t="s">
        <v>83</v>
      </c>
      <c r="AV163" s="13" t="s">
        <v>77</v>
      </c>
      <c r="AW163" s="13" t="s">
        <v>4</v>
      </c>
      <c r="AX163" s="13" t="s">
        <v>15</v>
      </c>
      <c r="AY163" s="157" t="s">
        <v>161</v>
      </c>
    </row>
    <row r="164" spans="2:65" s="1" customFormat="1" ht="66.75" customHeight="1">
      <c r="B164" s="131"/>
      <c r="C164" s="132" t="s">
        <v>243</v>
      </c>
      <c r="D164" s="132" t="s">
        <v>164</v>
      </c>
      <c r="E164" s="133" t="s">
        <v>483</v>
      </c>
      <c r="F164" s="134" t="s">
        <v>484</v>
      </c>
      <c r="G164" s="135" t="s">
        <v>167</v>
      </c>
      <c r="H164" s="136">
        <v>538.71</v>
      </c>
      <c r="I164" s="137"/>
      <c r="J164" s="138">
        <f>ROUND(I164*H164,2)</f>
        <v>0</v>
      </c>
      <c r="K164" s="134" t="s">
        <v>168</v>
      </c>
      <c r="L164" s="32"/>
      <c r="M164" s="139" t="s">
        <v>3</v>
      </c>
      <c r="N164" s="140" t="s">
        <v>40</v>
      </c>
      <c r="P164" s="141">
        <f>O164*H164</f>
        <v>0</v>
      </c>
      <c r="Q164" s="141">
        <v>0.0086</v>
      </c>
      <c r="R164" s="141">
        <f>Q164*H164</f>
        <v>4.632906</v>
      </c>
      <c r="S164" s="141">
        <v>0</v>
      </c>
      <c r="T164" s="142">
        <f>S164*H164</f>
        <v>0</v>
      </c>
      <c r="AR164" s="143" t="s">
        <v>89</v>
      </c>
      <c r="AT164" s="143" t="s">
        <v>164</v>
      </c>
      <c r="AU164" s="143" t="s">
        <v>83</v>
      </c>
      <c r="AY164" s="17" t="s">
        <v>161</v>
      </c>
      <c r="BE164" s="144">
        <f>IF(N164="základní",J164,0)</f>
        <v>0</v>
      </c>
      <c r="BF164" s="144">
        <f>IF(N164="snížená",J164,0)</f>
        <v>0</v>
      </c>
      <c r="BG164" s="144">
        <f>IF(N164="zákl. přenesená",J164,0)</f>
        <v>0</v>
      </c>
      <c r="BH164" s="144">
        <f>IF(N164="sníž. přenesená",J164,0)</f>
        <v>0</v>
      </c>
      <c r="BI164" s="144">
        <f>IF(N164="nulová",J164,0)</f>
        <v>0</v>
      </c>
      <c r="BJ164" s="17" t="s">
        <v>15</v>
      </c>
      <c r="BK164" s="144">
        <f>ROUND(I164*H164,2)</f>
        <v>0</v>
      </c>
      <c r="BL164" s="17" t="s">
        <v>89</v>
      </c>
      <c r="BM164" s="143" t="s">
        <v>485</v>
      </c>
    </row>
    <row r="165" spans="2:47" s="1" customFormat="1" ht="12">
      <c r="B165" s="32"/>
      <c r="D165" s="145" t="s">
        <v>170</v>
      </c>
      <c r="F165" s="146" t="s">
        <v>486</v>
      </c>
      <c r="I165" s="147"/>
      <c r="L165" s="32"/>
      <c r="M165" s="148"/>
      <c r="T165" s="53"/>
      <c r="AT165" s="17" t="s">
        <v>170</v>
      </c>
      <c r="AU165" s="17" t="s">
        <v>83</v>
      </c>
    </row>
    <row r="166" spans="2:51" s="12" customFormat="1" ht="12">
      <c r="B166" s="149"/>
      <c r="D166" s="150" t="s">
        <v>181</v>
      </c>
      <c r="E166" s="151" t="s">
        <v>3</v>
      </c>
      <c r="F166" s="152" t="s">
        <v>442</v>
      </c>
      <c r="H166" s="151" t="s">
        <v>3</v>
      </c>
      <c r="I166" s="153"/>
      <c r="L166" s="149"/>
      <c r="M166" s="154"/>
      <c r="T166" s="155"/>
      <c r="AT166" s="151" t="s">
        <v>181</v>
      </c>
      <c r="AU166" s="151" t="s">
        <v>83</v>
      </c>
      <c r="AV166" s="12" t="s">
        <v>15</v>
      </c>
      <c r="AW166" s="12" t="s">
        <v>31</v>
      </c>
      <c r="AX166" s="12" t="s">
        <v>69</v>
      </c>
      <c r="AY166" s="151" t="s">
        <v>161</v>
      </c>
    </row>
    <row r="167" spans="2:51" s="13" customFormat="1" ht="12">
      <c r="B167" s="156"/>
      <c r="D167" s="150" t="s">
        <v>181</v>
      </c>
      <c r="E167" s="157" t="s">
        <v>3</v>
      </c>
      <c r="F167" s="158" t="s">
        <v>487</v>
      </c>
      <c r="H167" s="159">
        <v>194.88</v>
      </c>
      <c r="I167" s="160"/>
      <c r="L167" s="156"/>
      <c r="M167" s="161"/>
      <c r="T167" s="162"/>
      <c r="AT167" s="157" t="s">
        <v>181</v>
      </c>
      <c r="AU167" s="157" t="s">
        <v>83</v>
      </c>
      <c r="AV167" s="13" t="s">
        <v>77</v>
      </c>
      <c r="AW167" s="13" t="s">
        <v>31</v>
      </c>
      <c r="AX167" s="13" t="s">
        <v>69</v>
      </c>
      <c r="AY167" s="157" t="s">
        <v>161</v>
      </c>
    </row>
    <row r="168" spans="2:51" s="12" customFormat="1" ht="12">
      <c r="B168" s="149"/>
      <c r="D168" s="150" t="s">
        <v>181</v>
      </c>
      <c r="E168" s="151" t="s">
        <v>3</v>
      </c>
      <c r="F168" s="152" t="s">
        <v>444</v>
      </c>
      <c r="H168" s="151" t="s">
        <v>3</v>
      </c>
      <c r="I168" s="153"/>
      <c r="L168" s="149"/>
      <c r="M168" s="154"/>
      <c r="T168" s="155"/>
      <c r="AT168" s="151" t="s">
        <v>181</v>
      </c>
      <c r="AU168" s="151" t="s">
        <v>83</v>
      </c>
      <c r="AV168" s="12" t="s">
        <v>15</v>
      </c>
      <c r="AW168" s="12" t="s">
        <v>31</v>
      </c>
      <c r="AX168" s="12" t="s">
        <v>69</v>
      </c>
      <c r="AY168" s="151" t="s">
        <v>161</v>
      </c>
    </row>
    <row r="169" spans="2:51" s="13" customFormat="1" ht="12">
      <c r="B169" s="156"/>
      <c r="D169" s="150" t="s">
        <v>181</v>
      </c>
      <c r="E169" s="157" t="s">
        <v>3</v>
      </c>
      <c r="F169" s="158" t="s">
        <v>488</v>
      </c>
      <c r="H169" s="159">
        <v>174.72</v>
      </c>
      <c r="I169" s="160"/>
      <c r="L169" s="156"/>
      <c r="M169" s="161"/>
      <c r="T169" s="162"/>
      <c r="AT169" s="157" t="s">
        <v>181</v>
      </c>
      <c r="AU169" s="157" t="s">
        <v>83</v>
      </c>
      <c r="AV169" s="13" t="s">
        <v>77</v>
      </c>
      <c r="AW169" s="13" t="s">
        <v>31</v>
      </c>
      <c r="AX169" s="13" t="s">
        <v>69</v>
      </c>
      <c r="AY169" s="157" t="s">
        <v>161</v>
      </c>
    </row>
    <row r="170" spans="2:51" s="12" customFormat="1" ht="12">
      <c r="B170" s="149"/>
      <c r="D170" s="150" t="s">
        <v>181</v>
      </c>
      <c r="E170" s="151" t="s">
        <v>3</v>
      </c>
      <c r="F170" s="152" t="s">
        <v>446</v>
      </c>
      <c r="H170" s="151" t="s">
        <v>3</v>
      </c>
      <c r="I170" s="153"/>
      <c r="L170" s="149"/>
      <c r="M170" s="154"/>
      <c r="T170" s="155"/>
      <c r="AT170" s="151" t="s">
        <v>181</v>
      </c>
      <c r="AU170" s="151" t="s">
        <v>83</v>
      </c>
      <c r="AV170" s="12" t="s">
        <v>15</v>
      </c>
      <c r="AW170" s="12" t="s">
        <v>31</v>
      </c>
      <c r="AX170" s="12" t="s">
        <v>69</v>
      </c>
      <c r="AY170" s="151" t="s">
        <v>161</v>
      </c>
    </row>
    <row r="171" spans="2:51" s="13" customFormat="1" ht="12">
      <c r="B171" s="156"/>
      <c r="D171" s="150" t="s">
        <v>181</v>
      </c>
      <c r="E171" s="157" t="s">
        <v>3</v>
      </c>
      <c r="F171" s="158" t="s">
        <v>489</v>
      </c>
      <c r="H171" s="159">
        <v>134.12</v>
      </c>
      <c r="I171" s="160"/>
      <c r="L171" s="156"/>
      <c r="M171" s="161"/>
      <c r="T171" s="162"/>
      <c r="AT171" s="157" t="s">
        <v>181</v>
      </c>
      <c r="AU171" s="157" t="s">
        <v>83</v>
      </c>
      <c r="AV171" s="13" t="s">
        <v>77</v>
      </c>
      <c r="AW171" s="13" t="s">
        <v>31</v>
      </c>
      <c r="AX171" s="13" t="s">
        <v>69</v>
      </c>
      <c r="AY171" s="157" t="s">
        <v>161</v>
      </c>
    </row>
    <row r="172" spans="2:51" s="12" customFormat="1" ht="12">
      <c r="B172" s="149"/>
      <c r="D172" s="150" t="s">
        <v>181</v>
      </c>
      <c r="E172" s="151" t="s">
        <v>3</v>
      </c>
      <c r="F172" s="152" t="s">
        <v>68</v>
      </c>
      <c r="H172" s="151" t="s">
        <v>3</v>
      </c>
      <c r="I172" s="153"/>
      <c r="L172" s="149"/>
      <c r="M172" s="154"/>
      <c r="T172" s="155"/>
      <c r="AT172" s="151" t="s">
        <v>181</v>
      </c>
      <c r="AU172" s="151" t="s">
        <v>83</v>
      </c>
      <c r="AV172" s="12" t="s">
        <v>15</v>
      </c>
      <c r="AW172" s="12" t="s">
        <v>31</v>
      </c>
      <c r="AX172" s="12" t="s">
        <v>69</v>
      </c>
      <c r="AY172" s="151" t="s">
        <v>161</v>
      </c>
    </row>
    <row r="173" spans="2:51" s="13" customFormat="1" ht="12">
      <c r="B173" s="156"/>
      <c r="D173" s="150" t="s">
        <v>181</v>
      </c>
      <c r="E173" s="157" t="s">
        <v>3</v>
      </c>
      <c r="F173" s="158" t="s">
        <v>490</v>
      </c>
      <c r="H173" s="159">
        <v>142.24</v>
      </c>
      <c r="I173" s="160"/>
      <c r="L173" s="156"/>
      <c r="M173" s="161"/>
      <c r="T173" s="162"/>
      <c r="AT173" s="157" t="s">
        <v>181</v>
      </c>
      <c r="AU173" s="157" t="s">
        <v>83</v>
      </c>
      <c r="AV173" s="13" t="s">
        <v>77</v>
      </c>
      <c r="AW173" s="13" t="s">
        <v>31</v>
      </c>
      <c r="AX173" s="13" t="s">
        <v>69</v>
      </c>
      <c r="AY173" s="157" t="s">
        <v>161</v>
      </c>
    </row>
    <row r="174" spans="2:51" s="12" customFormat="1" ht="12">
      <c r="B174" s="149"/>
      <c r="D174" s="150" t="s">
        <v>181</v>
      </c>
      <c r="E174" s="151" t="s">
        <v>3</v>
      </c>
      <c r="F174" s="152" t="s">
        <v>491</v>
      </c>
      <c r="H174" s="151" t="s">
        <v>3</v>
      </c>
      <c r="I174" s="153"/>
      <c r="L174" s="149"/>
      <c r="M174" s="154"/>
      <c r="T174" s="155"/>
      <c r="AT174" s="151" t="s">
        <v>181</v>
      </c>
      <c r="AU174" s="151" t="s">
        <v>83</v>
      </c>
      <c r="AV174" s="12" t="s">
        <v>15</v>
      </c>
      <c r="AW174" s="12" t="s">
        <v>31</v>
      </c>
      <c r="AX174" s="12" t="s">
        <v>69</v>
      </c>
      <c r="AY174" s="151" t="s">
        <v>161</v>
      </c>
    </row>
    <row r="175" spans="2:51" s="13" customFormat="1" ht="12">
      <c r="B175" s="156"/>
      <c r="D175" s="150" t="s">
        <v>181</v>
      </c>
      <c r="E175" s="157" t="s">
        <v>3</v>
      </c>
      <c r="F175" s="158" t="s">
        <v>492</v>
      </c>
      <c r="H175" s="159">
        <v>-107.25</v>
      </c>
      <c r="I175" s="160"/>
      <c r="L175" s="156"/>
      <c r="M175" s="161"/>
      <c r="T175" s="162"/>
      <c r="AT175" s="157" t="s">
        <v>181</v>
      </c>
      <c r="AU175" s="157" t="s">
        <v>83</v>
      </c>
      <c r="AV175" s="13" t="s">
        <v>77</v>
      </c>
      <c r="AW175" s="13" t="s">
        <v>31</v>
      </c>
      <c r="AX175" s="13" t="s">
        <v>69</v>
      </c>
      <c r="AY175" s="157" t="s">
        <v>161</v>
      </c>
    </row>
    <row r="176" spans="2:51" s="14" customFormat="1" ht="12">
      <c r="B176" s="163"/>
      <c r="D176" s="150" t="s">
        <v>181</v>
      </c>
      <c r="E176" s="164" t="s">
        <v>3</v>
      </c>
      <c r="F176" s="165" t="s">
        <v>188</v>
      </c>
      <c r="H176" s="166">
        <v>538.71</v>
      </c>
      <c r="I176" s="167"/>
      <c r="L176" s="163"/>
      <c r="M176" s="168"/>
      <c r="T176" s="169"/>
      <c r="AT176" s="164" t="s">
        <v>181</v>
      </c>
      <c r="AU176" s="164" t="s">
        <v>83</v>
      </c>
      <c r="AV176" s="14" t="s">
        <v>89</v>
      </c>
      <c r="AW176" s="14" t="s">
        <v>31</v>
      </c>
      <c r="AX176" s="14" t="s">
        <v>15</v>
      </c>
      <c r="AY176" s="164" t="s">
        <v>161</v>
      </c>
    </row>
    <row r="177" spans="2:65" s="1" customFormat="1" ht="16.5" customHeight="1">
      <c r="B177" s="131"/>
      <c r="C177" s="170" t="s">
        <v>162</v>
      </c>
      <c r="D177" s="170" t="s">
        <v>193</v>
      </c>
      <c r="E177" s="171" t="s">
        <v>493</v>
      </c>
      <c r="F177" s="172" t="s">
        <v>494</v>
      </c>
      <c r="G177" s="173" t="s">
        <v>167</v>
      </c>
      <c r="H177" s="174">
        <v>565.646</v>
      </c>
      <c r="I177" s="175"/>
      <c r="J177" s="176">
        <f>ROUND(I177*H177,2)</f>
        <v>0</v>
      </c>
      <c r="K177" s="172" t="s">
        <v>168</v>
      </c>
      <c r="L177" s="177"/>
      <c r="M177" s="178" t="s">
        <v>3</v>
      </c>
      <c r="N177" s="179" t="s">
        <v>40</v>
      </c>
      <c r="P177" s="141">
        <f>O177*H177</f>
        <v>0</v>
      </c>
      <c r="Q177" s="141">
        <v>0.00238</v>
      </c>
      <c r="R177" s="141">
        <f>Q177*H177</f>
        <v>1.34623748</v>
      </c>
      <c r="S177" s="141">
        <v>0</v>
      </c>
      <c r="T177" s="142">
        <f>S177*H177</f>
        <v>0</v>
      </c>
      <c r="AR177" s="143" t="s">
        <v>243</v>
      </c>
      <c r="AT177" s="143" t="s">
        <v>193</v>
      </c>
      <c r="AU177" s="143" t="s">
        <v>83</v>
      </c>
      <c r="AY177" s="17" t="s">
        <v>161</v>
      </c>
      <c r="BE177" s="144">
        <f>IF(N177="základní",J177,0)</f>
        <v>0</v>
      </c>
      <c r="BF177" s="144">
        <f>IF(N177="snížená",J177,0)</f>
        <v>0</v>
      </c>
      <c r="BG177" s="144">
        <f>IF(N177="zákl. přenesená",J177,0)</f>
        <v>0</v>
      </c>
      <c r="BH177" s="144">
        <f>IF(N177="sníž. přenesená",J177,0)</f>
        <v>0</v>
      </c>
      <c r="BI177" s="144">
        <f>IF(N177="nulová",J177,0)</f>
        <v>0</v>
      </c>
      <c r="BJ177" s="17" t="s">
        <v>15</v>
      </c>
      <c r="BK177" s="144">
        <f>ROUND(I177*H177,2)</f>
        <v>0</v>
      </c>
      <c r="BL177" s="17" t="s">
        <v>89</v>
      </c>
      <c r="BM177" s="143" t="s">
        <v>495</v>
      </c>
    </row>
    <row r="178" spans="2:51" s="13" customFormat="1" ht="12">
      <c r="B178" s="156"/>
      <c r="D178" s="150" t="s">
        <v>181</v>
      </c>
      <c r="F178" s="158" t="s">
        <v>496</v>
      </c>
      <c r="H178" s="159">
        <v>565.646</v>
      </c>
      <c r="I178" s="160"/>
      <c r="L178" s="156"/>
      <c r="M178" s="161"/>
      <c r="T178" s="162"/>
      <c r="AT178" s="157" t="s">
        <v>181</v>
      </c>
      <c r="AU178" s="157" t="s">
        <v>83</v>
      </c>
      <c r="AV178" s="13" t="s">
        <v>77</v>
      </c>
      <c r="AW178" s="13" t="s">
        <v>4</v>
      </c>
      <c r="AX178" s="13" t="s">
        <v>15</v>
      </c>
      <c r="AY178" s="157" t="s">
        <v>161</v>
      </c>
    </row>
    <row r="179" spans="2:65" s="1" customFormat="1" ht="55.5" customHeight="1">
      <c r="B179" s="131"/>
      <c r="C179" s="132" t="s">
        <v>257</v>
      </c>
      <c r="D179" s="132" t="s">
        <v>164</v>
      </c>
      <c r="E179" s="133" t="s">
        <v>497</v>
      </c>
      <c r="F179" s="134" t="s">
        <v>498</v>
      </c>
      <c r="G179" s="135" t="s">
        <v>167</v>
      </c>
      <c r="H179" s="136">
        <v>571.335</v>
      </c>
      <c r="I179" s="137"/>
      <c r="J179" s="138">
        <f>ROUND(I179*H179,2)</f>
        <v>0</v>
      </c>
      <c r="K179" s="134" t="s">
        <v>168</v>
      </c>
      <c r="L179" s="32"/>
      <c r="M179" s="139" t="s">
        <v>3</v>
      </c>
      <c r="N179" s="140" t="s">
        <v>40</v>
      </c>
      <c r="P179" s="141">
        <f>O179*H179</f>
        <v>0</v>
      </c>
      <c r="Q179" s="141">
        <v>8E-05</v>
      </c>
      <c r="R179" s="141">
        <f>Q179*H179</f>
        <v>0.045706800000000006</v>
      </c>
      <c r="S179" s="141">
        <v>0</v>
      </c>
      <c r="T179" s="142">
        <f>S179*H179</f>
        <v>0</v>
      </c>
      <c r="AR179" s="143" t="s">
        <v>89</v>
      </c>
      <c r="AT179" s="143" t="s">
        <v>164</v>
      </c>
      <c r="AU179" s="143" t="s">
        <v>83</v>
      </c>
      <c r="AY179" s="17" t="s">
        <v>161</v>
      </c>
      <c r="BE179" s="144">
        <f>IF(N179="základní",J179,0)</f>
        <v>0</v>
      </c>
      <c r="BF179" s="144">
        <f>IF(N179="snížená",J179,0)</f>
        <v>0</v>
      </c>
      <c r="BG179" s="144">
        <f>IF(N179="zákl. přenesená",J179,0)</f>
        <v>0</v>
      </c>
      <c r="BH179" s="144">
        <f>IF(N179="sníž. přenesená",J179,0)</f>
        <v>0</v>
      </c>
      <c r="BI179" s="144">
        <f>IF(N179="nulová",J179,0)</f>
        <v>0</v>
      </c>
      <c r="BJ179" s="17" t="s">
        <v>15</v>
      </c>
      <c r="BK179" s="144">
        <f>ROUND(I179*H179,2)</f>
        <v>0</v>
      </c>
      <c r="BL179" s="17" t="s">
        <v>89</v>
      </c>
      <c r="BM179" s="143" t="s">
        <v>499</v>
      </c>
    </row>
    <row r="180" spans="2:47" s="1" customFormat="1" ht="12">
      <c r="B180" s="32"/>
      <c r="D180" s="145" t="s">
        <v>170</v>
      </c>
      <c r="F180" s="146" t="s">
        <v>500</v>
      </c>
      <c r="I180" s="147"/>
      <c r="L180" s="32"/>
      <c r="M180" s="148"/>
      <c r="T180" s="53"/>
      <c r="AT180" s="17" t="s">
        <v>170</v>
      </c>
      <c r="AU180" s="17" t="s">
        <v>83</v>
      </c>
    </row>
    <row r="181" spans="2:51" s="13" customFormat="1" ht="12">
      <c r="B181" s="156"/>
      <c r="D181" s="150" t="s">
        <v>181</v>
      </c>
      <c r="E181" s="157" t="s">
        <v>3</v>
      </c>
      <c r="F181" s="158" t="s">
        <v>470</v>
      </c>
      <c r="H181" s="159">
        <v>571.335</v>
      </c>
      <c r="I181" s="160"/>
      <c r="L181" s="156"/>
      <c r="M181" s="161"/>
      <c r="T181" s="162"/>
      <c r="AT181" s="157" t="s">
        <v>181</v>
      </c>
      <c r="AU181" s="157" t="s">
        <v>83</v>
      </c>
      <c r="AV181" s="13" t="s">
        <v>77</v>
      </c>
      <c r="AW181" s="13" t="s">
        <v>31</v>
      </c>
      <c r="AX181" s="13" t="s">
        <v>15</v>
      </c>
      <c r="AY181" s="157" t="s">
        <v>161</v>
      </c>
    </row>
    <row r="182" spans="2:65" s="1" customFormat="1" ht="49.15" customHeight="1">
      <c r="B182" s="131"/>
      <c r="C182" s="132" t="s">
        <v>73</v>
      </c>
      <c r="D182" s="132" t="s">
        <v>164</v>
      </c>
      <c r="E182" s="133" t="s">
        <v>501</v>
      </c>
      <c r="F182" s="134" t="s">
        <v>502</v>
      </c>
      <c r="G182" s="135" t="s">
        <v>267</v>
      </c>
      <c r="H182" s="136">
        <v>73.95</v>
      </c>
      <c r="I182" s="137"/>
      <c r="J182" s="138">
        <f>ROUND(I182*H182,2)</f>
        <v>0</v>
      </c>
      <c r="K182" s="134" t="s">
        <v>168</v>
      </c>
      <c r="L182" s="32"/>
      <c r="M182" s="139" t="s">
        <v>3</v>
      </c>
      <c r="N182" s="140" t="s">
        <v>40</v>
      </c>
      <c r="P182" s="141">
        <f>O182*H182</f>
        <v>0</v>
      </c>
      <c r="Q182" s="141">
        <v>0.00339</v>
      </c>
      <c r="R182" s="141">
        <f>Q182*H182</f>
        <v>0.2506905</v>
      </c>
      <c r="S182" s="141">
        <v>0</v>
      </c>
      <c r="T182" s="142">
        <f>S182*H182</f>
        <v>0</v>
      </c>
      <c r="AR182" s="143" t="s">
        <v>89</v>
      </c>
      <c r="AT182" s="143" t="s">
        <v>164</v>
      </c>
      <c r="AU182" s="143" t="s">
        <v>83</v>
      </c>
      <c r="AY182" s="17" t="s">
        <v>161</v>
      </c>
      <c r="BE182" s="144">
        <f>IF(N182="základní",J182,0)</f>
        <v>0</v>
      </c>
      <c r="BF182" s="144">
        <f>IF(N182="snížená",J182,0)</f>
        <v>0</v>
      </c>
      <c r="BG182" s="144">
        <f>IF(N182="zákl. přenesená",J182,0)</f>
        <v>0</v>
      </c>
      <c r="BH182" s="144">
        <f>IF(N182="sníž. přenesená",J182,0)</f>
        <v>0</v>
      </c>
      <c r="BI182" s="144">
        <f>IF(N182="nulová",J182,0)</f>
        <v>0</v>
      </c>
      <c r="BJ182" s="17" t="s">
        <v>15</v>
      </c>
      <c r="BK182" s="144">
        <f>ROUND(I182*H182,2)</f>
        <v>0</v>
      </c>
      <c r="BL182" s="17" t="s">
        <v>89</v>
      </c>
      <c r="BM182" s="143" t="s">
        <v>503</v>
      </c>
    </row>
    <row r="183" spans="2:47" s="1" customFormat="1" ht="12">
      <c r="B183" s="32"/>
      <c r="D183" s="145" t="s">
        <v>170</v>
      </c>
      <c r="F183" s="146" t="s">
        <v>504</v>
      </c>
      <c r="I183" s="147"/>
      <c r="L183" s="32"/>
      <c r="M183" s="148"/>
      <c r="T183" s="53"/>
      <c r="AT183" s="17" t="s">
        <v>170</v>
      </c>
      <c r="AU183" s="17" t="s">
        <v>83</v>
      </c>
    </row>
    <row r="184" spans="2:51" s="12" customFormat="1" ht="12">
      <c r="B184" s="149"/>
      <c r="D184" s="150" t="s">
        <v>181</v>
      </c>
      <c r="E184" s="151" t="s">
        <v>3</v>
      </c>
      <c r="F184" s="152" t="s">
        <v>505</v>
      </c>
      <c r="H184" s="151" t="s">
        <v>3</v>
      </c>
      <c r="I184" s="153"/>
      <c r="L184" s="149"/>
      <c r="M184" s="154"/>
      <c r="T184" s="155"/>
      <c r="AT184" s="151" t="s">
        <v>181</v>
      </c>
      <c r="AU184" s="151" t="s">
        <v>83</v>
      </c>
      <c r="AV184" s="12" t="s">
        <v>15</v>
      </c>
      <c r="AW184" s="12" t="s">
        <v>31</v>
      </c>
      <c r="AX184" s="12" t="s">
        <v>69</v>
      </c>
      <c r="AY184" s="151" t="s">
        <v>161</v>
      </c>
    </row>
    <row r="185" spans="2:51" s="12" customFormat="1" ht="12">
      <c r="B185" s="149"/>
      <c r="D185" s="150" t="s">
        <v>181</v>
      </c>
      <c r="E185" s="151" t="s">
        <v>3</v>
      </c>
      <c r="F185" s="152" t="s">
        <v>442</v>
      </c>
      <c r="H185" s="151" t="s">
        <v>3</v>
      </c>
      <c r="I185" s="153"/>
      <c r="L185" s="149"/>
      <c r="M185" s="154"/>
      <c r="T185" s="155"/>
      <c r="AT185" s="151" t="s">
        <v>181</v>
      </c>
      <c r="AU185" s="151" t="s">
        <v>83</v>
      </c>
      <c r="AV185" s="12" t="s">
        <v>15</v>
      </c>
      <c r="AW185" s="12" t="s">
        <v>31</v>
      </c>
      <c r="AX185" s="12" t="s">
        <v>69</v>
      </c>
      <c r="AY185" s="151" t="s">
        <v>161</v>
      </c>
    </row>
    <row r="186" spans="2:51" s="13" customFormat="1" ht="12">
      <c r="B186" s="156"/>
      <c r="D186" s="150" t="s">
        <v>181</v>
      </c>
      <c r="E186" s="157" t="s">
        <v>3</v>
      </c>
      <c r="F186" s="158" t="s">
        <v>506</v>
      </c>
      <c r="H186" s="159">
        <v>21.75</v>
      </c>
      <c r="I186" s="160"/>
      <c r="L186" s="156"/>
      <c r="M186" s="161"/>
      <c r="T186" s="162"/>
      <c r="AT186" s="157" t="s">
        <v>181</v>
      </c>
      <c r="AU186" s="157" t="s">
        <v>83</v>
      </c>
      <c r="AV186" s="13" t="s">
        <v>77</v>
      </c>
      <c r="AW186" s="13" t="s">
        <v>31</v>
      </c>
      <c r="AX186" s="13" t="s">
        <v>69</v>
      </c>
      <c r="AY186" s="157" t="s">
        <v>161</v>
      </c>
    </row>
    <row r="187" spans="2:51" s="12" customFormat="1" ht="12">
      <c r="B187" s="149"/>
      <c r="D187" s="150" t="s">
        <v>181</v>
      </c>
      <c r="E187" s="151" t="s">
        <v>3</v>
      </c>
      <c r="F187" s="152" t="s">
        <v>444</v>
      </c>
      <c r="H187" s="151" t="s">
        <v>3</v>
      </c>
      <c r="I187" s="153"/>
      <c r="L187" s="149"/>
      <c r="M187" s="154"/>
      <c r="T187" s="155"/>
      <c r="AT187" s="151" t="s">
        <v>181</v>
      </c>
      <c r="AU187" s="151" t="s">
        <v>83</v>
      </c>
      <c r="AV187" s="12" t="s">
        <v>15</v>
      </c>
      <c r="AW187" s="12" t="s">
        <v>31</v>
      </c>
      <c r="AX187" s="12" t="s">
        <v>69</v>
      </c>
      <c r="AY187" s="151" t="s">
        <v>161</v>
      </c>
    </row>
    <row r="188" spans="2:51" s="13" customFormat="1" ht="12">
      <c r="B188" s="156"/>
      <c r="D188" s="150" t="s">
        <v>181</v>
      </c>
      <c r="E188" s="157" t="s">
        <v>3</v>
      </c>
      <c r="F188" s="158" t="s">
        <v>507</v>
      </c>
      <c r="H188" s="159">
        <v>11.6</v>
      </c>
      <c r="I188" s="160"/>
      <c r="L188" s="156"/>
      <c r="M188" s="161"/>
      <c r="T188" s="162"/>
      <c r="AT188" s="157" t="s">
        <v>181</v>
      </c>
      <c r="AU188" s="157" t="s">
        <v>83</v>
      </c>
      <c r="AV188" s="13" t="s">
        <v>77</v>
      </c>
      <c r="AW188" s="13" t="s">
        <v>31</v>
      </c>
      <c r="AX188" s="13" t="s">
        <v>69</v>
      </c>
      <c r="AY188" s="157" t="s">
        <v>161</v>
      </c>
    </row>
    <row r="189" spans="2:51" s="12" customFormat="1" ht="12">
      <c r="B189" s="149"/>
      <c r="D189" s="150" t="s">
        <v>181</v>
      </c>
      <c r="E189" s="151" t="s">
        <v>3</v>
      </c>
      <c r="F189" s="152" t="s">
        <v>446</v>
      </c>
      <c r="H189" s="151" t="s">
        <v>3</v>
      </c>
      <c r="I189" s="153"/>
      <c r="L189" s="149"/>
      <c r="M189" s="154"/>
      <c r="T189" s="155"/>
      <c r="AT189" s="151" t="s">
        <v>181</v>
      </c>
      <c r="AU189" s="151" t="s">
        <v>83</v>
      </c>
      <c r="AV189" s="12" t="s">
        <v>15</v>
      </c>
      <c r="AW189" s="12" t="s">
        <v>31</v>
      </c>
      <c r="AX189" s="12" t="s">
        <v>69</v>
      </c>
      <c r="AY189" s="151" t="s">
        <v>161</v>
      </c>
    </row>
    <row r="190" spans="2:51" s="13" customFormat="1" ht="12">
      <c r="B190" s="156"/>
      <c r="D190" s="150" t="s">
        <v>181</v>
      </c>
      <c r="E190" s="157" t="s">
        <v>3</v>
      </c>
      <c r="F190" s="158" t="s">
        <v>508</v>
      </c>
      <c r="H190" s="159">
        <v>20.3</v>
      </c>
      <c r="I190" s="160"/>
      <c r="L190" s="156"/>
      <c r="M190" s="161"/>
      <c r="T190" s="162"/>
      <c r="AT190" s="157" t="s">
        <v>181</v>
      </c>
      <c r="AU190" s="157" t="s">
        <v>83</v>
      </c>
      <c r="AV190" s="13" t="s">
        <v>77</v>
      </c>
      <c r="AW190" s="13" t="s">
        <v>31</v>
      </c>
      <c r="AX190" s="13" t="s">
        <v>69</v>
      </c>
      <c r="AY190" s="157" t="s">
        <v>161</v>
      </c>
    </row>
    <row r="191" spans="2:51" s="12" customFormat="1" ht="12">
      <c r="B191" s="149"/>
      <c r="D191" s="150" t="s">
        <v>181</v>
      </c>
      <c r="E191" s="151" t="s">
        <v>3</v>
      </c>
      <c r="F191" s="152" t="s">
        <v>68</v>
      </c>
      <c r="H191" s="151" t="s">
        <v>3</v>
      </c>
      <c r="I191" s="153"/>
      <c r="L191" s="149"/>
      <c r="M191" s="154"/>
      <c r="T191" s="155"/>
      <c r="AT191" s="151" t="s">
        <v>181</v>
      </c>
      <c r="AU191" s="151" t="s">
        <v>83</v>
      </c>
      <c r="AV191" s="12" t="s">
        <v>15</v>
      </c>
      <c r="AW191" s="12" t="s">
        <v>31</v>
      </c>
      <c r="AX191" s="12" t="s">
        <v>69</v>
      </c>
      <c r="AY191" s="151" t="s">
        <v>161</v>
      </c>
    </row>
    <row r="192" spans="2:51" s="13" customFormat="1" ht="12">
      <c r="B192" s="156"/>
      <c r="D192" s="150" t="s">
        <v>181</v>
      </c>
      <c r="E192" s="157" t="s">
        <v>3</v>
      </c>
      <c r="F192" s="158" t="s">
        <v>508</v>
      </c>
      <c r="H192" s="159">
        <v>20.3</v>
      </c>
      <c r="I192" s="160"/>
      <c r="L192" s="156"/>
      <c r="M192" s="161"/>
      <c r="T192" s="162"/>
      <c r="AT192" s="157" t="s">
        <v>181</v>
      </c>
      <c r="AU192" s="157" t="s">
        <v>83</v>
      </c>
      <c r="AV192" s="13" t="s">
        <v>77</v>
      </c>
      <c r="AW192" s="13" t="s">
        <v>31</v>
      </c>
      <c r="AX192" s="13" t="s">
        <v>69</v>
      </c>
      <c r="AY192" s="157" t="s">
        <v>161</v>
      </c>
    </row>
    <row r="193" spans="2:51" s="14" customFormat="1" ht="12">
      <c r="B193" s="163"/>
      <c r="D193" s="150" t="s">
        <v>181</v>
      </c>
      <c r="E193" s="164" t="s">
        <v>3</v>
      </c>
      <c r="F193" s="165" t="s">
        <v>188</v>
      </c>
      <c r="H193" s="166">
        <v>73.95</v>
      </c>
      <c r="I193" s="167"/>
      <c r="L193" s="163"/>
      <c r="M193" s="168"/>
      <c r="T193" s="169"/>
      <c r="AT193" s="164" t="s">
        <v>181</v>
      </c>
      <c r="AU193" s="164" t="s">
        <v>83</v>
      </c>
      <c r="AV193" s="14" t="s">
        <v>89</v>
      </c>
      <c r="AW193" s="14" t="s">
        <v>31</v>
      </c>
      <c r="AX193" s="14" t="s">
        <v>15</v>
      </c>
      <c r="AY193" s="164" t="s">
        <v>161</v>
      </c>
    </row>
    <row r="194" spans="2:65" s="1" customFormat="1" ht="24.2" customHeight="1">
      <c r="B194" s="131"/>
      <c r="C194" s="170" t="s">
        <v>117</v>
      </c>
      <c r="D194" s="170" t="s">
        <v>193</v>
      </c>
      <c r="E194" s="171" t="s">
        <v>509</v>
      </c>
      <c r="F194" s="172" t="s">
        <v>510</v>
      </c>
      <c r="G194" s="173" t="s">
        <v>167</v>
      </c>
      <c r="H194" s="174">
        <v>20.337</v>
      </c>
      <c r="I194" s="175"/>
      <c r="J194" s="176">
        <f>ROUND(I194*H194,2)</f>
        <v>0</v>
      </c>
      <c r="K194" s="172" t="s">
        <v>168</v>
      </c>
      <c r="L194" s="177"/>
      <c r="M194" s="178" t="s">
        <v>3</v>
      </c>
      <c r="N194" s="179" t="s">
        <v>40</v>
      </c>
      <c r="P194" s="141">
        <f>O194*H194</f>
        <v>0</v>
      </c>
      <c r="Q194" s="141">
        <v>0.0012</v>
      </c>
      <c r="R194" s="141">
        <f>Q194*H194</f>
        <v>0.024404399999999996</v>
      </c>
      <c r="S194" s="141">
        <v>0</v>
      </c>
      <c r="T194" s="142">
        <f>S194*H194</f>
        <v>0</v>
      </c>
      <c r="AR194" s="143" t="s">
        <v>243</v>
      </c>
      <c r="AT194" s="143" t="s">
        <v>193</v>
      </c>
      <c r="AU194" s="143" t="s">
        <v>83</v>
      </c>
      <c r="AY194" s="17" t="s">
        <v>161</v>
      </c>
      <c r="BE194" s="144">
        <f>IF(N194="základní",J194,0)</f>
        <v>0</v>
      </c>
      <c r="BF194" s="144">
        <f>IF(N194="snížená",J194,0)</f>
        <v>0</v>
      </c>
      <c r="BG194" s="144">
        <f>IF(N194="zákl. přenesená",J194,0)</f>
        <v>0</v>
      </c>
      <c r="BH194" s="144">
        <f>IF(N194="sníž. přenesená",J194,0)</f>
        <v>0</v>
      </c>
      <c r="BI194" s="144">
        <f>IF(N194="nulová",J194,0)</f>
        <v>0</v>
      </c>
      <c r="BJ194" s="17" t="s">
        <v>15</v>
      </c>
      <c r="BK194" s="144">
        <f>ROUND(I194*H194,2)</f>
        <v>0</v>
      </c>
      <c r="BL194" s="17" t="s">
        <v>89</v>
      </c>
      <c r="BM194" s="143" t="s">
        <v>511</v>
      </c>
    </row>
    <row r="195" spans="2:51" s="13" customFormat="1" ht="12">
      <c r="B195" s="156"/>
      <c r="D195" s="150" t="s">
        <v>181</v>
      </c>
      <c r="E195" s="157" t="s">
        <v>3</v>
      </c>
      <c r="F195" s="158" t="s">
        <v>512</v>
      </c>
      <c r="H195" s="159">
        <v>18.488</v>
      </c>
      <c r="I195" s="160"/>
      <c r="L195" s="156"/>
      <c r="M195" s="161"/>
      <c r="T195" s="162"/>
      <c r="AT195" s="157" t="s">
        <v>181</v>
      </c>
      <c r="AU195" s="157" t="s">
        <v>83</v>
      </c>
      <c r="AV195" s="13" t="s">
        <v>77</v>
      </c>
      <c r="AW195" s="13" t="s">
        <v>31</v>
      </c>
      <c r="AX195" s="13" t="s">
        <v>15</v>
      </c>
      <c r="AY195" s="157" t="s">
        <v>161</v>
      </c>
    </row>
    <row r="196" spans="2:51" s="13" customFormat="1" ht="12">
      <c r="B196" s="156"/>
      <c r="D196" s="150" t="s">
        <v>181</v>
      </c>
      <c r="F196" s="158" t="s">
        <v>513</v>
      </c>
      <c r="H196" s="159">
        <v>20.337</v>
      </c>
      <c r="I196" s="160"/>
      <c r="L196" s="156"/>
      <c r="M196" s="161"/>
      <c r="T196" s="162"/>
      <c r="AT196" s="157" t="s">
        <v>181</v>
      </c>
      <c r="AU196" s="157" t="s">
        <v>83</v>
      </c>
      <c r="AV196" s="13" t="s">
        <v>77</v>
      </c>
      <c r="AW196" s="13" t="s">
        <v>4</v>
      </c>
      <c r="AX196" s="13" t="s">
        <v>15</v>
      </c>
      <c r="AY196" s="157" t="s">
        <v>161</v>
      </c>
    </row>
    <row r="197" spans="2:65" s="1" customFormat="1" ht="49.15" customHeight="1">
      <c r="B197" s="131"/>
      <c r="C197" s="132" t="s">
        <v>318</v>
      </c>
      <c r="D197" s="132" t="s">
        <v>164</v>
      </c>
      <c r="E197" s="133" t="s">
        <v>501</v>
      </c>
      <c r="F197" s="134" t="s">
        <v>502</v>
      </c>
      <c r="G197" s="135" t="s">
        <v>267</v>
      </c>
      <c r="H197" s="136">
        <v>235.75</v>
      </c>
      <c r="I197" s="137"/>
      <c r="J197" s="138">
        <f>ROUND(I197*H197,2)</f>
        <v>0</v>
      </c>
      <c r="K197" s="134" t="s">
        <v>168</v>
      </c>
      <c r="L197" s="32"/>
      <c r="M197" s="139" t="s">
        <v>3</v>
      </c>
      <c r="N197" s="140" t="s">
        <v>40</v>
      </c>
      <c r="P197" s="141">
        <f>O197*H197</f>
        <v>0</v>
      </c>
      <c r="Q197" s="141">
        <v>0.00339</v>
      </c>
      <c r="R197" s="141">
        <f>Q197*H197</f>
        <v>0.7991925</v>
      </c>
      <c r="S197" s="141">
        <v>0</v>
      </c>
      <c r="T197" s="142">
        <f>S197*H197</f>
        <v>0</v>
      </c>
      <c r="AR197" s="143" t="s">
        <v>89</v>
      </c>
      <c r="AT197" s="143" t="s">
        <v>164</v>
      </c>
      <c r="AU197" s="143" t="s">
        <v>83</v>
      </c>
      <c r="AY197" s="17" t="s">
        <v>161</v>
      </c>
      <c r="BE197" s="144">
        <f>IF(N197="základní",J197,0)</f>
        <v>0</v>
      </c>
      <c r="BF197" s="144">
        <f>IF(N197="snížená",J197,0)</f>
        <v>0</v>
      </c>
      <c r="BG197" s="144">
        <f>IF(N197="zákl. přenesená",J197,0)</f>
        <v>0</v>
      </c>
      <c r="BH197" s="144">
        <f>IF(N197="sníž. přenesená",J197,0)</f>
        <v>0</v>
      </c>
      <c r="BI197" s="144">
        <f>IF(N197="nulová",J197,0)</f>
        <v>0</v>
      </c>
      <c r="BJ197" s="17" t="s">
        <v>15</v>
      </c>
      <c r="BK197" s="144">
        <f>ROUND(I197*H197,2)</f>
        <v>0</v>
      </c>
      <c r="BL197" s="17" t="s">
        <v>89</v>
      </c>
      <c r="BM197" s="143" t="s">
        <v>514</v>
      </c>
    </row>
    <row r="198" spans="2:47" s="1" customFormat="1" ht="12">
      <c r="B198" s="32"/>
      <c r="D198" s="145" t="s">
        <v>170</v>
      </c>
      <c r="F198" s="146" t="s">
        <v>504</v>
      </c>
      <c r="I198" s="147"/>
      <c r="L198" s="32"/>
      <c r="M198" s="148"/>
      <c r="T198" s="53"/>
      <c r="AT198" s="17" t="s">
        <v>170</v>
      </c>
      <c r="AU198" s="17" t="s">
        <v>83</v>
      </c>
    </row>
    <row r="199" spans="2:51" s="12" customFormat="1" ht="12">
      <c r="B199" s="149"/>
      <c r="D199" s="150" t="s">
        <v>181</v>
      </c>
      <c r="E199" s="151" t="s">
        <v>3</v>
      </c>
      <c r="F199" s="152" t="s">
        <v>515</v>
      </c>
      <c r="H199" s="151" t="s">
        <v>3</v>
      </c>
      <c r="I199" s="153"/>
      <c r="L199" s="149"/>
      <c r="M199" s="154"/>
      <c r="T199" s="155"/>
      <c r="AT199" s="151" t="s">
        <v>181</v>
      </c>
      <c r="AU199" s="151" t="s">
        <v>83</v>
      </c>
      <c r="AV199" s="12" t="s">
        <v>15</v>
      </c>
      <c r="AW199" s="12" t="s">
        <v>31</v>
      </c>
      <c r="AX199" s="12" t="s">
        <v>69</v>
      </c>
      <c r="AY199" s="151" t="s">
        <v>161</v>
      </c>
    </row>
    <row r="200" spans="2:51" s="13" customFormat="1" ht="12">
      <c r="B200" s="156"/>
      <c r="D200" s="150" t="s">
        <v>181</v>
      </c>
      <c r="E200" s="157" t="s">
        <v>3</v>
      </c>
      <c r="F200" s="158" t="s">
        <v>516</v>
      </c>
      <c r="H200" s="159">
        <v>235.75</v>
      </c>
      <c r="I200" s="160"/>
      <c r="L200" s="156"/>
      <c r="M200" s="161"/>
      <c r="T200" s="162"/>
      <c r="AT200" s="157" t="s">
        <v>181</v>
      </c>
      <c r="AU200" s="157" t="s">
        <v>83</v>
      </c>
      <c r="AV200" s="13" t="s">
        <v>77</v>
      </c>
      <c r="AW200" s="13" t="s">
        <v>31</v>
      </c>
      <c r="AX200" s="13" t="s">
        <v>15</v>
      </c>
      <c r="AY200" s="157" t="s">
        <v>161</v>
      </c>
    </row>
    <row r="201" spans="2:65" s="1" customFormat="1" ht="16.5" customHeight="1">
      <c r="B201" s="131"/>
      <c r="C201" s="170" t="s">
        <v>326</v>
      </c>
      <c r="D201" s="170" t="s">
        <v>193</v>
      </c>
      <c r="E201" s="171" t="s">
        <v>517</v>
      </c>
      <c r="F201" s="172" t="s">
        <v>518</v>
      </c>
      <c r="G201" s="173" t="s">
        <v>167</v>
      </c>
      <c r="H201" s="174">
        <v>64.832</v>
      </c>
      <c r="I201" s="175"/>
      <c r="J201" s="176">
        <f>ROUND(I201*H201,2)</f>
        <v>0</v>
      </c>
      <c r="K201" s="172" t="s">
        <v>168</v>
      </c>
      <c r="L201" s="177"/>
      <c r="M201" s="178" t="s">
        <v>3</v>
      </c>
      <c r="N201" s="179" t="s">
        <v>40</v>
      </c>
      <c r="P201" s="141">
        <f>O201*H201</f>
        <v>0</v>
      </c>
      <c r="Q201" s="141">
        <v>0.00068</v>
      </c>
      <c r="R201" s="141">
        <f>Q201*H201</f>
        <v>0.04408576</v>
      </c>
      <c r="S201" s="141">
        <v>0</v>
      </c>
      <c r="T201" s="142">
        <f>S201*H201</f>
        <v>0</v>
      </c>
      <c r="AR201" s="143" t="s">
        <v>243</v>
      </c>
      <c r="AT201" s="143" t="s">
        <v>193</v>
      </c>
      <c r="AU201" s="143" t="s">
        <v>83</v>
      </c>
      <c r="AY201" s="17" t="s">
        <v>161</v>
      </c>
      <c r="BE201" s="144">
        <f>IF(N201="základní",J201,0)</f>
        <v>0</v>
      </c>
      <c r="BF201" s="144">
        <f>IF(N201="snížená",J201,0)</f>
        <v>0</v>
      </c>
      <c r="BG201" s="144">
        <f>IF(N201="zákl. přenesená",J201,0)</f>
        <v>0</v>
      </c>
      <c r="BH201" s="144">
        <f>IF(N201="sníž. přenesená",J201,0)</f>
        <v>0</v>
      </c>
      <c r="BI201" s="144">
        <f>IF(N201="nulová",J201,0)</f>
        <v>0</v>
      </c>
      <c r="BJ201" s="17" t="s">
        <v>15</v>
      </c>
      <c r="BK201" s="144">
        <f>ROUND(I201*H201,2)</f>
        <v>0</v>
      </c>
      <c r="BL201" s="17" t="s">
        <v>89</v>
      </c>
      <c r="BM201" s="143" t="s">
        <v>519</v>
      </c>
    </row>
    <row r="202" spans="2:51" s="13" customFormat="1" ht="12">
      <c r="B202" s="156"/>
      <c r="D202" s="150" t="s">
        <v>181</v>
      </c>
      <c r="E202" s="157" t="s">
        <v>3</v>
      </c>
      <c r="F202" s="158" t="s">
        <v>520</v>
      </c>
      <c r="H202" s="159">
        <v>58.938</v>
      </c>
      <c r="I202" s="160"/>
      <c r="L202" s="156"/>
      <c r="M202" s="161"/>
      <c r="T202" s="162"/>
      <c r="AT202" s="157" t="s">
        <v>181</v>
      </c>
      <c r="AU202" s="157" t="s">
        <v>83</v>
      </c>
      <c r="AV202" s="13" t="s">
        <v>77</v>
      </c>
      <c r="AW202" s="13" t="s">
        <v>31</v>
      </c>
      <c r="AX202" s="13" t="s">
        <v>15</v>
      </c>
      <c r="AY202" s="157" t="s">
        <v>161</v>
      </c>
    </row>
    <row r="203" spans="2:51" s="13" customFormat="1" ht="12">
      <c r="B203" s="156"/>
      <c r="D203" s="150" t="s">
        <v>181</v>
      </c>
      <c r="F203" s="158" t="s">
        <v>521</v>
      </c>
      <c r="H203" s="159">
        <v>64.832</v>
      </c>
      <c r="I203" s="160"/>
      <c r="L203" s="156"/>
      <c r="M203" s="161"/>
      <c r="T203" s="162"/>
      <c r="AT203" s="157" t="s">
        <v>181</v>
      </c>
      <c r="AU203" s="157" t="s">
        <v>83</v>
      </c>
      <c r="AV203" s="13" t="s">
        <v>77</v>
      </c>
      <c r="AW203" s="13" t="s">
        <v>4</v>
      </c>
      <c r="AX203" s="13" t="s">
        <v>15</v>
      </c>
      <c r="AY203" s="157" t="s">
        <v>161</v>
      </c>
    </row>
    <row r="204" spans="2:65" s="1" customFormat="1" ht="24.2" customHeight="1">
      <c r="B204" s="131"/>
      <c r="C204" s="132" t="s">
        <v>9</v>
      </c>
      <c r="D204" s="132" t="s">
        <v>164</v>
      </c>
      <c r="E204" s="133" t="s">
        <v>522</v>
      </c>
      <c r="F204" s="134" t="s">
        <v>523</v>
      </c>
      <c r="G204" s="135" t="s">
        <v>167</v>
      </c>
      <c r="H204" s="136">
        <v>32.625</v>
      </c>
      <c r="I204" s="137"/>
      <c r="J204" s="138">
        <f>ROUND(I204*H204,2)</f>
        <v>0</v>
      </c>
      <c r="K204" s="134" t="s">
        <v>168</v>
      </c>
      <c r="L204" s="32"/>
      <c r="M204" s="139" t="s">
        <v>3</v>
      </c>
      <c r="N204" s="140" t="s">
        <v>40</v>
      </c>
      <c r="P204" s="141">
        <f>O204*H204</f>
        <v>0</v>
      </c>
      <c r="Q204" s="141">
        <v>0.0002</v>
      </c>
      <c r="R204" s="141">
        <f>Q204*H204</f>
        <v>0.006525</v>
      </c>
      <c r="S204" s="141">
        <v>0</v>
      </c>
      <c r="T204" s="142">
        <f>S204*H204</f>
        <v>0</v>
      </c>
      <c r="AR204" s="143" t="s">
        <v>89</v>
      </c>
      <c r="AT204" s="143" t="s">
        <v>164</v>
      </c>
      <c r="AU204" s="143" t="s">
        <v>83</v>
      </c>
      <c r="AY204" s="17" t="s">
        <v>161</v>
      </c>
      <c r="BE204" s="144">
        <f>IF(N204="základní",J204,0)</f>
        <v>0</v>
      </c>
      <c r="BF204" s="144">
        <f>IF(N204="snížená",J204,0)</f>
        <v>0</v>
      </c>
      <c r="BG204" s="144">
        <f>IF(N204="zákl. přenesená",J204,0)</f>
        <v>0</v>
      </c>
      <c r="BH204" s="144">
        <f>IF(N204="sníž. přenesená",J204,0)</f>
        <v>0</v>
      </c>
      <c r="BI204" s="144">
        <f>IF(N204="nulová",J204,0)</f>
        <v>0</v>
      </c>
      <c r="BJ204" s="17" t="s">
        <v>15</v>
      </c>
      <c r="BK204" s="144">
        <f>ROUND(I204*H204,2)</f>
        <v>0</v>
      </c>
      <c r="BL204" s="17" t="s">
        <v>89</v>
      </c>
      <c r="BM204" s="143" t="s">
        <v>524</v>
      </c>
    </row>
    <row r="205" spans="2:47" s="1" customFormat="1" ht="12">
      <c r="B205" s="32"/>
      <c r="D205" s="145" t="s">
        <v>170</v>
      </c>
      <c r="F205" s="146" t="s">
        <v>525</v>
      </c>
      <c r="I205" s="147"/>
      <c r="L205" s="32"/>
      <c r="M205" s="148"/>
      <c r="T205" s="53"/>
      <c r="AT205" s="17" t="s">
        <v>170</v>
      </c>
      <c r="AU205" s="17" t="s">
        <v>83</v>
      </c>
    </row>
    <row r="206" spans="2:51" s="12" customFormat="1" ht="12">
      <c r="B206" s="149"/>
      <c r="D206" s="150" t="s">
        <v>181</v>
      </c>
      <c r="E206" s="151" t="s">
        <v>3</v>
      </c>
      <c r="F206" s="152" t="s">
        <v>442</v>
      </c>
      <c r="H206" s="151" t="s">
        <v>3</v>
      </c>
      <c r="I206" s="153"/>
      <c r="L206" s="149"/>
      <c r="M206" s="154"/>
      <c r="T206" s="155"/>
      <c r="AT206" s="151" t="s">
        <v>181</v>
      </c>
      <c r="AU206" s="151" t="s">
        <v>83</v>
      </c>
      <c r="AV206" s="12" t="s">
        <v>15</v>
      </c>
      <c r="AW206" s="12" t="s">
        <v>31</v>
      </c>
      <c r="AX206" s="12" t="s">
        <v>69</v>
      </c>
      <c r="AY206" s="151" t="s">
        <v>161</v>
      </c>
    </row>
    <row r="207" spans="2:51" s="13" customFormat="1" ht="12">
      <c r="B207" s="156"/>
      <c r="D207" s="150" t="s">
        <v>181</v>
      </c>
      <c r="E207" s="157" t="s">
        <v>3</v>
      </c>
      <c r="F207" s="158" t="s">
        <v>475</v>
      </c>
      <c r="H207" s="159">
        <v>9.765</v>
      </c>
      <c r="I207" s="160"/>
      <c r="L207" s="156"/>
      <c r="M207" s="161"/>
      <c r="T207" s="162"/>
      <c r="AT207" s="157" t="s">
        <v>181</v>
      </c>
      <c r="AU207" s="157" t="s">
        <v>83</v>
      </c>
      <c r="AV207" s="13" t="s">
        <v>77</v>
      </c>
      <c r="AW207" s="13" t="s">
        <v>31</v>
      </c>
      <c r="AX207" s="13" t="s">
        <v>69</v>
      </c>
      <c r="AY207" s="157" t="s">
        <v>161</v>
      </c>
    </row>
    <row r="208" spans="2:51" s="12" customFormat="1" ht="12">
      <c r="B208" s="149"/>
      <c r="D208" s="150" t="s">
        <v>181</v>
      </c>
      <c r="E208" s="151" t="s">
        <v>3</v>
      </c>
      <c r="F208" s="152" t="s">
        <v>444</v>
      </c>
      <c r="H208" s="151" t="s">
        <v>3</v>
      </c>
      <c r="I208" s="153"/>
      <c r="L208" s="149"/>
      <c r="M208" s="154"/>
      <c r="T208" s="155"/>
      <c r="AT208" s="151" t="s">
        <v>181</v>
      </c>
      <c r="AU208" s="151" t="s">
        <v>83</v>
      </c>
      <c r="AV208" s="12" t="s">
        <v>15</v>
      </c>
      <c r="AW208" s="12" t="s">
        <v>31</v>
      </c>
      <c r="AX208" s="12" t="s">
        <v>69</v>
      </c>
      <c r="AY208" s="151" t="s">
        <v>161</v>
      </c>
    </row>
    <row r="209" spans="2:51" s="13" customFormat="1" ht="12">
      <c r="B209" s="156"/>
      <c r="D209" s="150" t="s">
        <v>181</v>
      </c>
      <c r="E209" s="157" t="s">
        <v>3</v>
      </c>
      <c r="F209" s="158" t="s">
        <v>476</v>
      </c>
      <c r="H209" s="159">
        <v>8.925</v>
      </c>
      <c r="I209" s="160"/>
      <c r="L209" s="156"/>
      <c r="M209" s="161"/>
      <c r="T209" s="162"/>
      <c r="AT209" s="157" t="s">
        <v>181</v>
      </c>
      <c r="AU209" s="157" t="s">
        <v>83</v>
      </c>
      <c r="AV209" s="13" t="s">
        <v>77</v>
      </c>
      <c r="AW209" s="13" t="s">
        <v>31</v>
      </c>
      <c r="AX209" s="13" t="s">
        <v>69</v>
      </c>
      <c r="AY209" s="157" t="s">
        <v>161</v>
      </c>
    </row>
    <row r="210" spans="2:51" s="12" customFormat="1" ht="12">
      <c r="B210" s="149"/>
      <c r="D210" s="150" t="s">
        <v>181</v>
      </c>
      <c r="E210" s="151" t="s">
        <v>3</v>
      </c>
      <c r="F210" s="152" t="s">
        <v>446</v>
      </c>
      <c r="H210" s="151" t="s">
        <v>3</v>
      </c>
      <c r="I210" s="153"/>
      <c r="L210" s="149"/>
      <c r="M210" s="154"/>
      <c r="T210" s="155"/>
      <c r="AT210" s="151" t="s">
        <v>181</v>
      </c>
      <c r="AU210" s="151" t="s">
        <v>83</v>
      </c>
      <c r="AV210" s="12" t="s">
        <v>15</v>
      </c>
      <c r="AW210" s="12" t="s">
        <v>31</v>
      </c>
      <c r="AX210" s="12" t="s">
        <v>69</v>
      </c>
      <c r="AY210" s="151" t="s">
        <v>161</v>
      </c>
    </row>
    <row r="211" spans="2:51" s="13" customFormat="1" ht="12">
      <c r="B211" s="156"/>
      <c r="D211" s="150" t="s">
        <v>181</v>
      </c>
      <c r="E211" s="157" t="s">
        <v>3</v>
      </c>
      <c r="F211" s="158" t="s">
        <v>477</v>
      </c>
      <c r="H211" s="159">
        <v>6.75</v>
      </c>
      <c r="I211" s="160"/>
      <c r="L211" s="156"/>
      <c r="M211" s="161"/>
      <c r="T211" s="162"/>
      <c r="AT211" s="157" t="s">
        <v>181</v>
      </c>
      <c r="AU211" s="157" t="s">
        <v>83</v>
      </c>
      <c r="AV211" s="13" t="s">
        <v>77</v>
      </c>
      <c r="AW211" s="13" t="s">
        <v>31</v>
      </c>
      <c r="AX211" s="13" t="s">
        <v>69</v>
      </c>
      <c r="AY211" s="157" t="s">
        <v>161</v>
      </c>
    </row>
    <row r="212" spans="2:51" s="12" customFormat="1" ht="12">
      <c r="B212" s="149"/>
      <c r="D212" s="150" t="s">
        <v>181</v>
      </c>
      <c r="E212" s="151" t="s">
        <v>3</v>
      </c>
      <c r="F212" s="152" t="s">
        <v>68</v>
      </c>
      <c r="H212" s="151" t="s">
        <v>3</v>
      </c>
      <c r="I212" s="153"/>
      <c r="L212" s="149"/>
      <c r="M212" s="154"/>
      <c r="T212" s="155"/>
      <c r="AT212" s="151" t="s">
        <v>181</v>
      </c>
      <c r="AU212" s="151" t="s">
        <v>83</v>
      </c>
      <c r="AV212" s="12" t="s">
        <v>15</v>
      </c>
      <c r="AW212" s="12" t="s">
        <v>31</v>
      </c>
      <c r="AX212" s="12" t="s">
        <v>69</v>
      </c>
      <c r="AY212" s="151" t="s">
        <v>161</v>
      </c>
    </row>
    <row r="213" spans="2:51" s="13" customFormat="1" ht="12">
      <c r="B213" s="156"/>
      <c r="D213" s="150" t="s">
        <v>181</v>
      </c>
      <c r="E213" s="157" t="s">
        <v>3</v>
      </c>
      <c r="F213" s="158" t="s">
        <v>478</v>
      </c>
      <c r="H213" s="159">
        <v>7.185</v>
      </c>
      <c r="I213" s="160"/>
      <c r="L213" s="156"/>
      <c r="M213" s="161"/>
      <c r="T213" s="162"/>
      <c r="AT213" s="157" t="s">
        <v>181</v>
      </c>
      <c r="AU213" s="157" t="s">
        <v>83</v>
      </c>
      <c r="AV213" s="13" t="s">
        <v>77</v>
      </c>
      <c r="AW213" s="13" t="s">
        <v>31</v>
      </c>
      <c r="AX213" s="13" t="s">
        <v>69</v>
      </c>
      <c r="AY213" s="157" t="s">
        <v>161</v>
      </c>
    </row>
    <row r="214" spans="2:51" s="14" customFormat="1" ht="12">
      <c r="B214" s="163"/>
      <c r="D214" s="150" t="s">
        <v>181</v>
      </c>
      <c r="E214" s="164" t="s">
        <v>3</v>
      </c>
      <c r="F214" s="165" t="s">
        <v>188</v>
      </c>
      <c r="H214" s="166">
        <v>32.625</v>
      </c>
      <c r="I214" s="167"/>
      <c r="L214" s="163"/>
      <c r="M214" s="168"/>
      <c r="T214" s="169"/>
      <c r="AT214" s="164" t="s">
        <v>181</v>
      </c>
      <c r="AU214" s="164" t="s">
        <v>83</v>
      </c>
      <c r="AV214" s="14" t="s">
        <v>89</v>
      </c>
      <c r="AW214" s="14" t="s">
        <v>31</v>
      </c>
      <c r="AX214" s="14" t="s">
        <v>15</v>
      </c>
      <c r="AY214" s="164" t="s">
        <v>161</v>
      </c>
    </row>
    <row r="215" spans="2:65" s="1" customFormat="1" ht="37.9" customHeight="1">
      <c r="B215" s="131"/>
      <c r="C215" s="132" t="s">
        <v>178</v>
      </c>
      <c r="D215" s="132" t="s">
        <v>164</v>
      </c>
      <c r="E215" s="133" t="s">
        <v>526</v>
      </c>
      <c r="F215" s="134" t="s">
        <v>527</v>
      </c>
      <c r="G215" s="135" t="s">
        <v>167</v>
      </c>
      <c r="H215" s="136">
        <v>32.625</v>
      </c>
      <c r="I215" s="137"/>
      <c r="J215" s="138">
        <f>ROUND(I215*H215,2)</f>
        <v>0</v>
      </c>
      <c r="K215" s="134" t="s">
        <v>168</v>
      </c>
      <c r="L215" s="32"/>
      <c r="M215" s="139" t="s">
        <v>3</v>
      </c>
      <c r="N215" s="140" t="s">
        <v>40</v>
      </c>
      <c r="P215" s="141">
        <f>O215*H215</f>
        <v>0</v>
      </c>
      <c r="Q215" s="141">
        <v>0.0057</v>
      </c>
      <c r="R215" s="141">
        <f>Q215*H215</f>
        <v>0.1859625</v>
      </c>
      <c r="S215" s="141">
        <v>0</v>
      </c>
      <c r="T215" s="142">
        <f>S215*H215</f>
        <v>0</v>
      </c>
      <c r="AR215" s="143" t="s">
        <v>89</v>
      </c>
      <c r="AT215" s="143" t="s">
        <v>164</v>
      </c>
      <c r="AU215" s="143" t="s">
        <v>83</v>
      </c>
      <c r="AY215" s="17" t="s">
        <v>161</v>
      </c>
      <c r="BE215" s="144">
        <f>IF(N215="základní",J215,0)</f>
        <v>0</v>
      </c>
      <c r="BF215" s="144">
        <f>IF(N215="snížená",J215,0)</f>
        <v>0</v>
      </c>
      <c r="BG215" s="144">
        <f>IF(N215="zákl. přenesená",J215,0)</f>
        <v>0</v>
      </c>
      <c r="BH215" s="144">
        <f>IF(N215="sníž. přenesená",J215,0)</f>
        <v>0</v>
      </c>
      <c r="BI215" s="144">
        <f>IF(N215="nulová",J215,0)</f>
        <v>0</v>
      </c>
      <c r="BJ215" s="17" t="s">
        <v>15</v>
      </c>
      <c r="BK215" s="144">
        <f>ROUND(I215*H215,2)</f>
        <v>0</v>
      </c>
      <c r="BL215" s="17" t="s">
        <v>89</v>
      </c>
      <c r="BM215" s="143" t="s">
        <v>528</v>
      </c>
    </row>
    <row r="216" spans="2:47" s="1" customFormat="1" ht="12">
      <c r="B216" s="32"/>
      <c r="D216" s="145" t="s">
        <v>170</v>
      </c>
      <c r="F216" s="146" t="s">
        <v>529</v>
      </c>
      <c r="I216" s="147"/>
      <c r="L216" s="32"/>
      <c r="M216" s="148"/>
      <c r="T216" s="53"/>
      <c r="AT216" s="17" t="s">
        <v>170</v>
      </c>
      <c r="AU216" s="17" t="s">
        <v>83</v>
      </c>
    </row>
    <row r="217" spans="2:65" s="1" customFormat="1" ht="24.2" customHeight="1">
      <c r="B217" s="131"/>
      <c r="C217" s="132" t="s">
        <v>339</v>
      </c>
      <c r="D217" s="132" t="s">
        <v>164</v>
      </c>
      <c r="E217" s="133" t="s">
        <v>530</v>
      </c>
      <c r="F217" s="134" t="s">
        <v>531</v>
      </c>
      <c r="G217" s="135" t="s">
        <v>167</v>
      </c>
      <c r="H217" s="136">
        <v>603.542</v>
      </c>
      <c r="I217" s="137"/>
      <c r="J217" s="138">
        <f>ROUND(I217*H217,2)</f>
        <v>0</v>
      </c>
      <c r="K217" s="134" t="s">
        <v>168</v>
      </c>
      <c r="L217" s="32"/>
      <c r="M217" s="139" t="s">
        <v>3</v>
      </c>
      <c r="N217" s="140" t="s">
        <v>40</v>
      </c>
      <c r="P217" s="141">
        <f>O217*H217</f>
        <v>0</v>
      </c>
      <c r="Q217" s="141">
        <v>0.0003</v>
      </c>
      <c r="R217" s="141">
        <f>Q217*H217</f>
        <v>0.1810626</v>
      </c>
      <c r="S217" s="141">
        <v>0</v>
      </c>
      <c r="T217" s="142">
        <f>S217*H217</f>
        <v>0</v>
      </c>
      <c r="AR217" s="143" t="s">
        <v>89</v>
      </c>
      <c r="AT217" s="143" t="s">
        <v>164</v>
      </c>
      <c r="AU217" s="143" t="s">
        <v>83</v>
      </c>
      <c r="AY217" s="17" t="s">
        <v>161</v>
      </c>
      <c r="BE217" s="144">
        <f>IF(N217="základní",J217,0)</f>
        <v>0</v>
      </c>
      <c r="BF217" s="144">
        <f>IF(N217="snížená",J217,0)</f>
        <v>0</v>
      </c>
      <c r="BG217" s="144">
        <f>IF(N217="zákl. přenesená",J217,0)</f>
        <v>0</v>
      </c>
      <c r="BH217" s="144">
        <f>IF(N217="sníž. přenesená",J217,0)</f>
        <v>0</v>
      </c>
      <c r="BI217" s="144">
        <f>IF(N217="nulová",J217,0)</f>
        <v>0</v>
      </c>
      <c r="BJ217" s="17" t="s">
        <v>15</v>
      </c>
      <c r="BK217" s="144">
        <f>ROUND(I217*H217,2)</f>
        <v>0</v>
      </c>
      <c r="BL217" s="17" t="s">
        <v>89</v>
      </c>
      <c r="BM217" s="143" t="s">
        <v>532</v>
      </c>
    </row>
    <row r="218" spans="2:47" s="1" customFormat="1" ht="12">
      <c r="B218" s="32"/>
      <c r="D218" s="145" t="s">
        <v>170</v>
      </c>
      <c r="F218" s="146" t="s">
        <v>533</v>
      </c>
      <c r="I218" s="147"/>
      <c r="L218" s="32"/>
      <c r="M218" s="148"/>
      <c r="T218" s="53"/>
      <c r="AT218" s="17" t="s">
        <v>170</v>
      </c>
      <c r="AU218" s="17" t="s">
        <v>83</v>
      </c>
    </row>
    <row r="219" spans="2:51" s="12" customFormat="1" ht="12">
      <c r="B219" s="149"/>
      <c r="D219" s="150" t="s">
        <v>181</v>
      </c>
      <c r="E219" s="151" t="s">
        <v>3</v>
      </c>
      <c r="F219" s="152" t="s">
        <v>534</v>
      </c>
      <c r="H219" s="151" t="s">
        <v>3</v>
      </c>
      <c r="I219" s="153"/>
      <c r="L219" s="149"/>
      <c r="M219" s="154"/>
      <c r="T219" s="155"/>
      <c r="AT219" s="151" t="s">
        <v>181</v>
      </c>
      <c r="AU219" s="151" t="s">
        <v>83</v>
      </c>
      <c r="AV219" s="12" t="s">
        <v>15</v>
      </c>
      <c r="AW219" s="12" t="s">
        <v>31</v>
      </c>
      <c r="AX219" s="12" t="s">
        <v>69</v>
      </c>
      <c r="AY219" s="151" t="s">
        <v>161</v>
      </c>
    </row>
    <row r="220" spans="2:51" s="13" customFormat="1" ht="12">
      <c r="B220" s="156"/>
      <c r="D220" s="150" t="s">
        <v>181</v>
      </c>
      <c r="E220" s="157" t="s">
        <v>3</v>
      </c>
      <c r="F220" s="158" t="s">
        <v>535</v>
      </c>
      <c r="H220" s="159">
        <v>538.71</v>
      </c>
      <c r="I220" s="160"/>
      <c r="L220" s="156"/>
      <c r="M220" s="161"/>
      <c r="T220" s="162"/>
      <c r="AT220" s="157" t="s">
        <v>181</v>
      </c>
      <c r="AU220" s="157" t="s">
        <v>83</v>
      </c>
      <c r="AV220" s="13" t="s">
        <v>77</v>
      </c>
      <c r="AW220" s="13" t="s">
        <v>31</v>
      </c>
      <c r="AX220" s="13" t="s">
        <v>69</v>
      </c>
      <c r="AY220" s="157" t="s">
        <v>161</v>
      </c>
    </row>
    <row r="221" spans="2:51" s="12" customFormat="1" ht="12">
      <c r="B221" s="149"/>
      <c r="D221" s="150" t="s">
        <v>181</v>
      </c>
      <c r="E221" s="151" t="s">
        <v>3</v>
      </c>
      <c r="F221" s="152" t="s">
        <v>536</v>
      </c>
      <c r="H221" s="151" t="s">
        <v>3</v>
      </c>
      <c r="I221" s="153"/>
      <c r="L221" s="149"/>
      <c r="M221" s="154"/>
      <c r="T221" s="155"/>
      <c r="AT221" s="151" t="s">
        <v>181</v>
      </c>
      <c r="AU221" s="151" t="s">
        <v>83</v>
      </c>
      <c r="AV221" s="12" t="s">
        <v>15</v>
      </c>
      <c r="AW221" s="12" t="s">
        <v>31</v>
      </c>
      <c r="AX221" s="12" t="s">
        <v>69</v>
      </c>
      <c r="AY221" s="151" t="s">
        <v>161</v>
      </c>
    </row>
    <row r="222" spans="2:51" s="13" customFormat="1" ht="12">
      <c r="B222" s="156"/>
      <c r="D222" s="150" t="s">
        <v>181</v>
      </c>
      <c r="E222" s="157" t="s">
        <v>3</v>
      </c>
      <c r="F222" s="158" t="s">
        <v>537</v>
      </c>
      <c r="H222" s="159">
        <v>64.832</v>
      </c>
      <c r="I222" s="160"/>
      <c r="L222" s="156"/>
      <c r="M222" s="161"/>
      <c r="T222" s="162"/>
      <c r="AT222" s="157" t="s">
        <v>181</v>
      </c>
      <c r="AU222" s="157" t="s">
        <v>83</v>
      </c>
      <c r="AV222" s="13" t="s">
        <v>77</v>
      </c>
      <c r="AW222" s="13" t="s">
        <v>31</v>
      </c>
      <c r="AX222" s="13" t="s">
        <v>69</v>
      </c>
      <c r="AY222" s="157" t="s">
        <v>161</v>
      </c>
    </row>
    <row r="223" spans="2:51" s="14" customFormat="1" ht="12">
      <c r="B223" s="163"/>
      <c r="D223" s="150" t="s">
        <v>181</v>
      </c>
      <c r="E223" s="164" t="s">
        <v>3</v>
      </c>
      <c r="F223" s="165" t="s">
        <v>188</v>
      </c>
      <c r="H223" s="166">
        <v>603.542</v>
      </c>
      <c r="I223" s="167"/>
      <c r="L223" s="163"/>
      <c r="M223" s="168"/>
      <c r="T223" s="169"/>
      <c r="AT223" s="164" t="s">
        <v>181</v>
      </c>
      <c r="AU223" s="164" t="s">
        <v>83</v>
      </c>
      <c r="AV223" s="14" t="s">
        <v>89</v>
      </c>
      <c r="AW223" s="14" t="s">
        <v>31</v>
      </c>
      <c r="AX223" s="14" t="s">
        <v>15</v>
      </c>
      <c r="AY223" s="164" t="s">
        <v>161</v>
      </c>
    </row>
    <row r="224" spans="2:65" s="1" customFormat="1" ht="37.9" customHeight="1">
      <c r="B224" s="131"/>
      <c r="C224" s="132" t="s">
        <v>344</v>
      </c>
      <c r="D224" s="132" t="s">
        <v>164</v>
      </c>
      <c r="E224" s="133" t="s">
        <v>538</v>
      </c>
      <c r="F224" s="134" t="s">
        <v>539</v>
      </c>
      <c r="G224" s="135" t="s">
        <v>167</v>
      </c>
      <c r="H224" s="136">
        <v>603.542</v>
      </c>
      <c r="I224" s="137"/>
      <c r="J224" s="138">
        <f>ROUND(I224*H224,2)</f>
        <v>0</v>
      </c>
      <c r="K224" s="134" t="s">
        <v>168</v>
      </c>
      <c r="L224" s="32"/>
      <c r="M224" s="139" t="s">
        <v>3</v>
      </c>
      <c r="N224" s="140" t="s">
        <v>40</v>
      </c>
      <c r="P224" s="141">
        <f>O224*H224</f>
        <v>0</v>
      </c>
      <c r="Q224" s="141">
        <v>0.00285</v>
      </c>
      <c r="R224" s="141">
        <f>Q224*H224</f>
        <v>1.7200947000000002</v>
      </c>
      <c r="S224" s="141">
        <v>0</v>
      </c>
      <c r="T224" s="142">
        <f>S224*H224</f>
        <v>0</v>
      </c>
      <c r="AR224" s="143" t="s">
        <v>89</v>
      </c>
      <c r="AT224" s="143" t="s">
        <v>164</v>
      </c>
      <c r="AU224" s="143" t="s">
        <v>83</v>
      </c>
      <c r="AY224" s="17" t="s">
        <v>161</v>
      </c>
      <c r="BE224" s="144">
        <f>IF(N224="základní",J224,0)</f>
        <v>0</v>
      </c>
      <c r="BF224" s="144">
        <f>IF(N224="snížená",J224,0)</f>
        <v>0</v>
      </c>
      <c r="BG224" s="144">
        <f>IF(N224="zákl. přenesená",J224,0)</f>
        <v>0</v>
      </c>
      <c r="BH224" s="144">
        <f>IF(N224="sníž. přenesená",J224,0)</f>
        <v>0</v>
      </c>
      <c r="BI224" s="144">
        <f>IF(N224="nulová",J224,0)</f>
        <v>0</v>
      </c>
      <c r="BJ224" s="17" t="s">
        <v>15</v>
      </c>
      <c r="BK224" s="144">
        <f>ROUND(I224*H224,2)</f>
        <v>0</v>
      </c>
      <c r="BL224" s="17" t="s">
        <v>89</v>
      </c>
      <c r="BM224" s="143" t="s">
        <v>540</v>
      </c>
    </row>
    <row r="225" spans="2:47" s="1" customFormat="1" ht="12">
      <c r="B225" s="32"/>
      <c r="D225" s="145" t="s">
        <v>170</v>
      </c>
      <c r="F225" s="146" t="s">
        <v>541</v>
      </c>
      <c r="I225" s="147"/>
      <c r="L225" s="32"/>
      <c r="M225" s="148"/>
      <c r="T225" s="53"/>
      <c r="AT225" s="17" t="s">
        <v>170</v>
      </c>
      <c r="AU225" s="17" t="s">
        <v>83</v>
      </c>
    </row>
    <row r="226" spans="2:65" s="1" customFormat="1" ht="37.9" customHeight="1">
      <c r="B226" s="131"/>
      <c r="C226" s="132" t="s">
        <v>349</v>
      </c>
      <c r="D226" s="132" t="s">
        <v>164</v>
      </c>
      <c r="E226" s="133" t="s">
        <v>542</v>
      </c>
      <c r="F226" s="134" t="s">
        <v>543</v>
      </c>
      <c r="G226" s="135" t="s">
        <v>167</v>
      </c>
      <c r="H226" s="136">
        <v>339.45</v>
      </c>
      <c r="I226" s="137"/>
      <c r="J226" s="138">
        <f>ROUND(I226*H226,2)</f>
        <v>0</v>
      </c>
      <c r="K226" s="134" t="s">
        <v>168</v>
      </c>
      <c r="L226" s="32"/>
      <c r="M226" s="139" t="s">
        <v>3</v>
      </c>
      <c r="N226" s="140" t="s">
        <v>40</v>
      </c>
      <c r="P226" s="141">
        <f>O226*H226</f>
        <v>0</v>
      </c>
      <c r="Q226" s="141">
        <v>0</v>
      </c>
      <c r="R226" s="141">
        <f>Q226*H226</f>
        <v>0</v>
      </c>
      <c r="S226" s="141">
        <v>0</v>
      </c>
      <c r="T226" s="142">
        <f>S226*H226</f>
        <v>0</v>
      </c>
      <c r="AR226" s="143" t="s">
        <v>89</v>
      </c>
      <c r="AT226" s="143" t="s">
        <v>164</v>
      </c>
      <c r="AU226" s="143" t="s">
        <v>83</v>
      </c>
      <c r="AY226" s="17" t="s">
        <v>161</v>
      </c>
      <c r="BE226" s="144">
        <f>IF(N226="základní",J226,0)</f>
        <v>0</v>
      </c>
      <c r="BF226" s="144">
        <f>IF(N226="snížená",J226,0)</f>
        <v>0</v>
      </c>
      <c r="BG226" s="144">
        <f>IF(N226="zákl. přenesená",J226,0)</f>
        <v>0</v>
      </c>
      <c r="BH226" s="144">
        <f>IF(N226="sníž. přenesená",J226,0)</f>
        <v>0</v>
      </c>
      <c r="BI226" s="144">
        <f>IF(N226="nulová",J226,0)</f>
        <v>0</v>
      </c>
      <c r="BJ226" s="17" t="s">
        <v>15</v>
      </c>
      <c r="BK226" s="144">
        <f>ROUND(I226*H226,2)</f>
        <v>0</v>
      </c>
      <c r="BL226" s="17" t="s">
        <v>89</v>
      </c>
      <c r="BM226" s="143" t="s">
        <v>544</v>
      </c>
    </row>
    <row r="227" spans="2:47" s="1" customFormat="1" ht="12">
      <c r="B227" s="32"/>
      <c r="D227" s="145" t="s">
        <v>170</v>
      </c>
      <c r="F227" s="146" t="s">
        <v>545</v>
      </c>
      <c r="I227" s="147"/>
      <c r="L227" s="32"/>
      <c r="M227" s="148"/>
      <c r="T227" s="53"/>
      <c r="AT227" s="17" t="s">
        <v>170</v>
      </c>
      <c r="AU227" s="17" t="s">
        <v>83</v>
      </c>
    </row>
    <row r="228" spans="2:51" s="12" customFormat="1" ht="12">
      <c r="B228" s="149"/>
      <c r="D228" s="150" t="s">
        <v>181</v>
      </c>
      <c r="E228" s="151" t="s">
        <v>3</v>
      </c>
      <c r="F228" s="152" t="s">
        <v>442</v>
      </c>
      <c r="H228" s="151" t="s">
        <v>3</v>
      </c>
      <c r="I228" s="153"/>
      <c r="L228" s="149"/>
      <c r="M228" s="154"/>
      <c r="T228" s="155"/>
      <c r="AT228" s="151" t="s">
        <v>181</v>
      </c>
      <c r="AU228" s="151" t="s">
        <v>83</v>
      </c>
      <c r="AV228" s="12" t="s">
        <v>15</v>
      </c>
      <c r="AW228" s="12" t="s">
        <v>31</v>
      </c>
      <c r="AX228" s="12" t="s">
        <v>69</v>
      </c>
      <c r="AY228" s="151" t="s">
        <v>161</v>
      </c>
    </row>
    <row r="229" spans="2:51" s="13" customFormat="1" ht="12">
      <c r="B229" s="156"/>
      <c r="D229" s="150" t="s">
        <v>181</v>
      </c>
      <c r="E229" s="157" t="s">
        <v>3</v>
      </c>
      <c r="F229" s="158" t="s">
        <v>546</v>
      </c>
      <c r="H229" s="159">
        <v>97.8</v>
      </c>
      <c r="I229" s="160"/>
      <c r="L229" s="156"/>
      <c r="M229" s="161"/>
      <c r="T229" s="162"/>
      <c r="AT229" s="157" t="s">
        <v>181</v>
      </c>
      <c r="AU229" s="157" t="s">
        <v>83</v>
      </c>
      <c r="AV229" s="13" t="s">
        <v>77</v>
      </c>
      <c r="AW229" s="13" t="s">
        <v>31</v>
      </c>
      <c r="AX229" s="13" t="s">
        <v>69</v>
      </c>
      <c r="AY229" s="157" t="s">
        <v>161</v>
      </c>
    </row>
    <row r="230" spans="2:51" s="12" customFormat="1" ht="12">
      <c r="B230" s="149"/>
      <c r="D230" s="150" t="s">
        <v>181</v>
      </c>
      <c r="E230" s="151" t="s">
        <v>3</v>
      </c>
      <c r="F230" s="152" t="s">
        <v>444</v>
      </c>
      <c r="H230" s="151" t="s">
        <v>3</v>
      </c>
      <c r="I230" s="153"/>
      <c r="L230" s="149"/>
      <c r="M230" s="154"/>
      <c r="T230" s="155"/>
      <c r="AT230" s="151" t="s">
        <v>181</v>
      </c>
      <c r="AU230" s="151" t="s">
        <v>83</v>
      </c>
      <c r="AV230" s="12" t="s">
        <v>15</v>
      </c>
      <c r="AW230" s="12" t="s">
        <v>31</v>
      </c>
      <c r="AX230" s="12" t="s">
        <v>69</v>
      </c>
      <c r="AY230" s="151" t="s">
        <v>161</v>
      </c>
    </row>
    <row r="231" spans="2:51" s="13" customFormat="1" ht="12">
      <c r="B231" s="156"/>
      <c r="D231" s="150" t="s">
        <v>181</v>
      </c>
      <c r="E231" s="157" t="s">
        <v>3</v>
      </c>
      <c r="F231" s="158" t="s">
        <v>547</v>
      </c>
      <c r="H231" s="159">
        <v>93.6</v>
      </c>
      <c r="I231" s="160"/>
      <c r="L231" s="156"/>
      <c r="M231" s="161"/>
      <c r="T231" s="162"/>
      <c r="AT231" s="157" t="s">
        <v>181</v>
      </c>
      <c r="AU231" s="157" t="s">
        <v>83</v>
      </c>
      <c r="AV231" s="13" t="s">
        <v>77</v>
      </c>
      <c r="AW231" s="13" t="s">
        <v>31</v>
      </c>
      <c r="AX231" s="13" t="s">
        <v>69</v>
      </c>
      <c r="AY231" s="157" t="s">
        <v>161</v>
      </c>
    </row>
    <row r="232" spans="2:51" s="12" customFormat="1" ht="12">
      <c r="B232" s="149"/>
      <c r="D232" s="150" t="s">
        <v>181</v>
      </c>
      <c r="E232" s="151" t="s">
        <v>3</v>
      </c>
      <c r="F232" s="152" t="s">
        <v>446</v>
      </c>
      <c r="H232" s="151" t="s">
        <v>3</v>
      </c>
      <c r="I232" s="153"/>
      <c r="L232" s="149"/>
      <c r="M232" s="154"/>
      <c r="T232" s="155"/>
      <c r="AT232" s="151" t="s">
        <v>181</v>
      </c>
      <c r="AU232" s="151" t="s">
        <v>83</v>
      </c>
      <c r="AV232" s="12" t="s">
        <v>15</v>
      </c>
      <c r="AW232" s="12" t="s">
        <v>31</v>
      </c>
      <c r="AX232" s="12" t="s">
        <v>69</v>
      </c>
      <c r="AY232" s="151" t="s">
        <v>161</v>
      </c>
    </row>
    <row r="233" spans="2:51" s="13" customFormat="1" ht="12">
      <c r="B233" s="156"/>
      <c r="D233" s="150" t="s">
        <v>181</v>
      </c>
      <c r="E233" s="157" t="s">
        <v>3</v>
      </c>
      <c r="F233" s="158" t="s">
        <v>548</v>
      </c>
      <c r="H233" s="159">
        <v>71.85</v>
      </c>
      <c r="I233" s="160"/>
      <c r="L233" s="156"/>
      <c r="M233" s="161"/>
      <c r="T233" s="162"/>
      <c r="AT233" s="157" t="s">
        <v>181</v>
      </c>
      <c r="AU233" s="157" t="s">
        <v>83</v>
      </c>
      <c r="AV233" s="13" t="s">
        <v>77</v>
      </c>
      <c r="AW233" s="13" t="s">
        <v>31</v>
      </c>
      <c r="AX233" s="13" t="s">
        <v>69</v>
      </c>
      <c r="AY233" s="157" t="s">
        <v>161</v>
      </c>
    </row>
    <row r="234" spans="2:51" s="12" customFormat="1" ht="12">
      <c r="B234" s="149"/>
      <c r="D234" s="150" t="s">
        <v>181</v>
      </c>
      <c r="E234" s="151" t="s">
        <v>3</v>
      </c>
      <c r="F234" s="152" t="s">
        <v>68</v>
      </c>
      <c r="H234" s="151" t="s">
        <v>3</v>
      </c>
      <c r="I234" s="153"/>
      <c r="L234" s="149"/>
      <c r="M234" s="154"/>
      <c r="T234" s="155"/>
      <c r="AT234" s="151" t="s">
        <v>181</v>
      </c>
      <c r="AU234" s="151" t="s">
        <v>83</v>
      </c>
      <c r="AV234" s="12" t="s">
        <v>15</v>
      </c>
      <c r="AW234" s="12" t="s">
        <v>31</v>
      </c>
      <c r="AX234" s="12" t="s">
        <v>69</v>
      </c>
      <c r="AY234" s="151" t="s">
        <v>161</v>
      </c>
    </row>
    <row r="235" spans="2:51" s="13" customFormat="1" ht="12">
      <c r="B235" s="156"/>
      <c r="D235" s="150" t="s">
        <v>181</v>
      </c>
      <c r="E235" s="157" t="s">
        <v>3</v>
      </c>
      <c r="F235" s="158" t="s">
        <v>549</v>
      </c>
      <c r="H235" s="159">
        <v>76.2</v>
      </c>
      <c r="I235" s="160"/>
      <c r="L235" s="156"/>
      <c r="M235" s="161"/>
      <c r="T235" s="162"/>
      <c r="AT235" s="157" t="s">
        <v>181</v>
      </c>
      <c r="AU235" s="157" t="s">
        <v>83</v>
      </c>
      <c r="AV235" s="13" t="s">
        <v>77</v>
      </c>
      <c r="AW235" s="13" t="s">
        <v>31</v>
      </c>
      <c r="AX235" s="13" t="s">
        <v>69</v>
      </c>
      <c r="AY235" s="157" t="s">
        <v>161</v>
      </c>
    </row>
    <row r="236" spans="2:51" s="14" customFormat="1" ht="12">
      <c r="B236" s="163"/>
      <c r="D236" s="150" t="s">
        <v>181</v>
      </c>
      <c r="E236" s="164" t="s">
        <v>3</v>
      </c>
      <c r="F236" s="165" t="s">
        <v>188</v>
      </c>
      <c r="H236" s="166">
        <v>339.45</v>
      </c>
      <c r="I236" s="167"/>
      <c r="L236" s="163"/>
      <c r="M236" s="168"/>
      <c r="T236" s="169"/>
      <c r="AT236" s="164" t="s">
        <v>181</v>
      </c>
      <c r="AU236" s="164" t="s">
        <v>83</v>
      </c>
      <c r="AV236" s="14" t="s">
        <v>89</v>
      </c>
      <c r="AW236" s="14" t="s">
        <v>31</v>
      </c>
      <c r="AX236" s="14" t="s">
        <v>15</v>
      </c>
      <c r="AY236" s="164" t="s">
        <v>161</v>
      </c>
    </row>
    <row r="237" spans="2:65" s="1" customFormat="1" ht="37.9" customHeight="1">
      <c r="B237" s="131"/>
      <c r="C237" s="132" t="s">
        <v>354</v>
      </c>
      <c r="D237" s="132" t="s">
        <v>164</v>
      </c>
      <c r="E237" s="133" t="s">
        <v>215</v>
      </c>
      <c r="F237" s="134" t="s">
        <v>216</v>
      </c>
      <c r="G237" s="135" t="s">
        <v>167</v>
      </c>
      <c r="H237" s="136">
        <v>107.25</v>
      </c>
      <c r="I237" s="137"/>
      <c r="J237" s="138">
        <f>ROUND(I237*H237,2)</f>
        <v>0</v>
      </c>
      <c r="K237" s="134" t="s">
        <v>168</v>
      </c>
      <c r="L237" s="32"/>
      <c r="M237" s="139" t="s">
        <v>3</v>
      </c>
      <c r="N237" s="140" t="s">
        <v>40</v>
      </c>
      <c r="P237" s="141">
        <f>O237*H237</f>
        <v>0</v>
      </c>
      <c r="Q237" s="141">
        <v>0</v>
      </c>
      <c r="R237" s="141">
        <f>Q237*H237</f>
        <v>0</v>
      </c>
      <c r="S237" s="141">
        <v>0</v>
      </c>
      <c r="T237" s="142">
        <f>S237*H237</f>
        <v>0</v>
      </c>
      <c r="AR237" s="143" t="s">
        <v>89</v>
      </c>
      <c r="AT237" s="143" t="s">
        <v>164</v>
      </c>
      <c r="AU237" s="143" t="s">
        <v>83</v>
      </c>
      <c r="AY237" s="17" t="s">
        <v>161</v>
      </c>
      <c r="BE237" s="144">
        <f>IF(N237="základní",J237,0)</f>
        <v>0</v>
      </c>
      <c r="BF237" s="144">
        <f>IF(N237="snížená",J237,0)</f>
        <v>0</v>
      </c>
      <c r="BG237" s="144">
        <f>IF(N237="zákl. přenesená",J237,0)</f>
        <v>0</v>
      </c>
      <c r="BH237" s="144">
        <f>IF(N237="sníž. přenesená",J237,0)</f>
        <v>0</v>
      </c>
      <c r="BI237" s="144">
        <f>IF(N237="nulová",J237,0)</f>
        <v>0</v>
      </c>
      <c r="BJ237" s="17" t="s">
        <v>15</v>
      </c>
      <c r="BK237" s="144">
        <f>ROUND(I237*H237,2)</f>
        <v>0</v>
      </c>
      <c r="BL237" s="17" t="s">
        <v>89</v>
      </c>
      <c r="BM237" s="143" t="s">
        <v>550</v>
      </c>
    </row>
    <row r="238" spans="2:47" s="1" customFormat="1" ht="12">
      <c r="B238" s="32"/>
      <c r="D238" s="145" t="s">
        <v>170</v>
      </c>
      <c r="F238" s="146" t="s">
        <v>218</v>
      </c>
      <c r="I238" s="147"/>
      <c r="L238" s="32"/>
      <c r="M238" s="148"/>
      <c r="T238" s="53"/>
      <c r="AT238" s="17" t="s">
        <v>170</v>
      </c>
      <c r="AU238" s="17" t="s">
        <v>83</v>
      </c>
    </row>
    <row r="239" spans="2:51" s="12" customFormat="1" ht="12">
      <c r="B239" s="149"/>
      <c r="D239" s="150" t="s">
        <v>181</v>
      </c>
      <c r="E239" s="151" t="s">
        <v>3</v>
      </c>
      <c r="F239" s="152" t="s">
        <v>442</v>
      </c>
      <c r="H239" s="151" t="s">
        <v>3</v>
      </c>
      <c r="I239" s="153"/>
      <c r="L239" s="149"/>
      <c r="M239" s="154"/>
      <c r="T239" s="155"/>
      <c r="AT239" s="151" t="s">
        <v>181</v>
      </c>
      <c r="AU239" s="151" t="s">
        <v>83</v>
      </c>
      <c r="AV239" s="12" t="s">
        <v>15</v>
      </c>
      <c r="AW239" s="12" t="s">
        <v>31</v>
      </c>
      <c r="AX239" s="12" t="s">
        <v>69</v>
      </c>
      <c r="AY239" s="151" t="s">
        <v>161</v>
      </c>
    </row>
    <row r="240" spans="2:51" s="13" customFormat="1" ht="12">
      <c r="B240" s="156"/>
      <c r="D240" s="150" t="s">
        <v>181</v>
      </c>
      <c r="E240" s="157" t="s">
        <v>3</v>
      </c>
      <c r="F240" s="158" t="s">
        <v>449</v>
      </c>
      <c r="H240" s="159">
        <v>6.525</v>
      </c>
      <c r="I240" s="160"/>
      <c r="L240" s="156"/>
      <c r="M240" s="161"/>
      <c r="T240" s="162"/>
      <c r="AT240" s="157" t="s">
        <v>181</v>
      </c>
      <c r="AU240" s="157" t="s">
        <v>83</v>
      </c>
      <c r="AV240" s="13" t="s">
        <v>77</v>
      </c>
      <c r="AW240" s="13" t="s">
        <v>31</v>
      </c>
      <c r="AX240" s="13" t="s">
        <v>69</v>
      </c>
      <c r="AY240" s="157" t="s">
        <v>161</v>
      </c>
    </row>
    <row r="241" spans="2:51" s="13" customFormat="1" ht="12">
      <c r="B241" s="156"/>
      <c r="D241" s="150" t="s">
        <v>181</v>
      </c>
      <c r="E241" s="157" t="s">
        <v>3</v>
      </c>
      <c r="F241" s="158" t="s">
        <v>450</v>
      </c>
      <c r="H241" s="159">
        <v>21.75</v>
      </c>
      <c r="I241" s="160"/>
      <c r="L241" s="156"/>
      <c r="M241" s="161"/>
      <c r="T241" s="162"/>
      <c r="AT241" s="157" t="s">
        <v>181</v>
      </c>
      <c r="AU241" s="157" t="s">
        <v>83</v>
      </c>
      <c r="AV241" s="13" t="s">
        <v>77</v>
      </c>
      <c r="AW241" s="13" t="s">
        <v>31</v>
      </c>
      <c r="AX241" s="13" t="s">
        <v>69</v>
      </c>
      <c r="AY241" s="157" t="s">
        <v>161</v>
      </c>
    </row>
    <row r="242" spans="2:51" s="13" customFormat="1" ht="12">
      <c r="B242" s="156"/>
      <c r="D242" s="150" t="s">
        <v>181</v>
      </c>
      <c r="E242" s="157" t="s">
        <v>3</v>
      </c>
      <c r="F242" s="158" t="s">
        <v>452</v>
      </c>
      <c r="H242" s="159">
        <v>3.6</v>
      </c>
      <c r="I242" s="160"/>
      <c r="L242" s="156"/>
      <c r="M242" s="161"/>
      <c r="T242" s="162"/>
      <c r="AT242" s="157" t="s">
        <v>181</v>
      </c>
      <c r="AU242" s="157" t="s">
        <v>83</v>
      </c>
      <c r="AV242" s="13" t="s">
        <v>77</v>
      </c>
      <c r="AW242" s="13" t="s">
        <v>31</v>
      </c>
      <c r="AX242" s="13" t="s">
        <v>69</v>
      </c>
      <c r="AY242" s="157" t="s">
        <v>161</v>
      </c>
    </row>
    <row r="243" spans="2:51" s="12" customFormat="1" ht="12">
      <c r="B243" s="149"/>
      <c r="D243" s="150" t="s">
        <v>181</v>
      </c>
      <c r="E243" s="151" t="s">
        <v>3</v>
      </c>
      <c r="F243" s="152" t="s">
        <v>444</v>
      </c>
      <c r="H243" s="151" t="s">
        <v>3</v>
      </c>
      <c r="I243" s="153"/>
      <c r="L243" s="149"/>
      <c r="M243" s="154"/>
      <c r="T243" s="155"/>
      <c r="AT243" s="151" t="s">
        <v>181</v>
      </c>
      <c r="AU243" s="151" t="s">
        <v>83</v>
      </c>
      <c r="AV243" s="12" t="s">
        <v>15</v>
      </c>
      <c r="AW243" s="12" t="s">
        <v>31</v>
      </c>
      <c r="AX243" s="12" t="s">
        <v>69</v>
      </c>
      <c r="AY243" s="151" t="s">
        <v>161</v>
      </c>
    </row>
    <row r="244" spans="2:51" s="13" customFormat="1" ht="12">
      <c r="B244" s="156"/>
      <c r="D244" s="150" t="s">
        <v>181</v>
      </c>
      <c r="E244" s="157" t="s">
        <v>3</v>
      </c>
      <c r="F244" s="158" t="s">
        <v>449</v>
      </c>
      <c r="H244" s="159">
        <v>6.525</v>
      </c>
      <c r="I244" s="160"/>
      <c r="L244" s="156"/>
      <c r="M244" s="161"/>
      <c r="T244" s="162"/>
      <c r="AT244" s="157" t="s">
        <v>181</v>
      </c>
      <c r="AU244" s="157" t="s">
        <v>83</v>
      </c>
      <c r="AV244" s="13" t="s">
        <v>77</v>
      </c>
      <c r="AW244" s="13" t="s">
        <v>31</v>
      </c>
      <c r="AX244" s="13" t="s">
        <v>69</v>
      </c>
      <c r="AY244" s="157" t="s">
        <v>161</v>
      </c>
    </row>
    <row r="245" spans="2:51" s="13" customFormat="1" ht="12">
      <c r="B245" s="156"/>
      <c r="D245" s="150" t="s">
        <v>181</v>
      </c>
      <c r="E245" s="157" t="s">
        <v>3</v>
      </c>
      <c r="F245" s="158" t="s">
        <v>452</v>
      </c>
      <c r="H245" s="159">
        <v>3.6</v>
      </c>
      <c r="I245" s="160"/>
      <c r="L245" s="156"/>
      <c r="M245" s="161"/>
      <c r="T245" s="162"/>
      <c r="AT245" s="157" t="s">
        <v>181</v>
      </c>
      <c r="AU245" s="157" t="s">
        <v>83</v>
      </c>
      <c r="AV245" s="13" t="s">
        <v>77</v>
      </c>
      <c r="AW245" s="13" t="s">
        <v>31</v>
      </c>
      <c r="AX245" s="13" t="s">
        <v>69</v>
      </c>
      <c r="AY245" s="157" t="s">
        <v>161</v>
      </c>
    </row>
    <row r="246" spans="2:51" s="13" customFormat="1" ht="12">
      <c r="B246" s="156"/>
      <c r="D246" s="150" t="s">
        <v>181</v>
      </c>
      <c r="E246" s="157" t="s">
        <v>3</v>
      </c>
      <c r="F246" s="158" t="s">
        <v>453</v>
      </c>
      <c r="H246" s="159">
        <v>11.6</v>
      </c>
      <c r="I246" s="160"/>
      <c r="L246" s="156"/>
      <c r="M246" s="161"/>
      <c r="T246" s="162"/>
      <c r="AT246" s="157" t="s">
        <v>181</v>
      </c>
      <c r="AU246" s="157" t="s">
        <v>83</v>
      </c>
      <c r="AV246" s="13" t="s">
        <v>77</v>
      </c>
      <c r="AW246" s="13" t="s">
        <v>31</v>
      </c>
      <c r="AX246" s="13" t="s">
        <v>69</v>
      </c>
      <c r="AY246" s="157" t="s">
        <v>161</v>
      </c>
    </row>
    <row r="247" spans="2:51" s="12" customFormat="1" ht="12">
      <c r="B247" s="149"/>
      <c r="D247" s="150" t="s">
        <v>181</v>
      </c>
      <c r="E247" s="151" t="s">
        <v>3</v>
      </c>
      <c r="F247" s="152" t="s">
        <v>446</v>
      </c>
      <c r="H247" s="151" t="s">
        <v>3</v>
      </c>
      <c r="I247" s="153"/>
      <c r="L247" s="149"/>
      <c r="M247" s="154"/>
      <c r="T247" s="155"/>
      <c r="AT247" s="151" t="s">
        <v>181</v>
      </c>
      <c r="AU247" s="151" t="s">
        <v>83</v>
      </c>
      <c r="AV247" s="12" t="s">
        <v>15</v>
      </c>
      <c r="AW247" s="12" t="s">
        <v>31</v>
      </c>
      <c r="AX247" s="12" t="s">
        <v>69</v>
      </c>
      <c r="AY247" s="151" t="s">
        <v>161</v>
      </c>
    </row>
    <row r="248" spans="2:51" s="13" customFormat="1" ht="12">
      <c r="B248" s="156"/>
      <c r="D248" s="150" t="s">
        <v>181</v>
      </c>
      <c r="E248" s="157" t="s">
        <v>3</v>
      </c>
      <c r="F248" s="158" t="s">
        <v>551</v>
      </c>
      <c r="H248" s="159">
        <v>20.3</v>
      </c>
      <c r="I248" s="160"/>
      <c r="L248" s="156"/>
      <c r="M248" s="161"/>
      <c r="T248" s="162"/>
      <c r="AT248" s="157" t="s">
        <v>181</v>
      </c>
      <c r="AU248" s="157" t="s">
        <v>83</v>
      </c>
      <c r="AV248" s="13" t="s">
        <v>77</v>
      </c>
      <c r="AW248" s="13" t="s">
        <v>31</v>
      </c>
      <c r="AX248" s="13" t="s">
        <v>69</v>
      </c>
      <c r="AY248" s="157" t="s">
        <v>161</v>
      </c>
    </row>
    <row r="249" spans="2:51" s="13" customFormat="1" ht="12">
      <c r="B249" s="156"/>
      <c r="D249" s="150" t="s">
        <v>181</v>
      </c>
      <c r="E249" s="157" t="s">
        <v>3</v>
      </c>
      <c r="F249" s="158" t="s">
        <v>449</v>
      </c>
      <c r="H249" s="159">
        <v>6.525</v>
      </c>
      <c r="I249" s="160"/>
      <c r="L249" s="156"/>
      <c r="M249" s="161"/>
      <c r="T249" s="162"/>
      <c r="AT249" s="157" t="s">
        <v>181</v>
      </c>
      <c r="AU249" s="157" t="s">
        <v>83</v>
      </c>
      <c r="AV249" s="13" t="s">
        <v>77</v>
      </c>
      <c r="AW249" s="13" t="s">
        <v>31</v>
      </c>
      <c r="AX249" s="13" t="s">
        <v>69</v>
      </c>
      <c r="AY249" s="157" t="s">
        <v>161</v>
      </c>
    </row>
    <row r="250" spans="2:51" s="12" customFormat="1" ht="12">
      <c r="B250" s="149"/>
      <c r="D250" s="150" t="s">
        <v>181</v>
      </c>
      <c r="E250" s="151" t="s">
        <v>3</v>
      </c>
      <c r="F250" s="152" t="s">
        <v>68</v>
      </c>
      <c r="H250" s="151" t="s">
        <v>3</v>
      </c>
      <c r="I250" s="153"/>
      <c r="L250" s="149"/>
      <c r="M250" s="154"/>
      <c r="T250" s="155"/>
      <c r="AT250" s="151" t="s">
        <v>181</v>
      </c>
      <c r="AU250" s="151" t="s">
        <v>83</v>
      </c>
      <c r="AV250" s="12" t="s">
        <v>15</v>
      </c>
      <c r="AW250" s="12" t="s">
        <v>31</v>
      </c>
      <c r="AX250" s="12" t="s">
        <v>69</v>
      </c>
      <c r="AY250" s="151" t="s">
        <v>161</v>
      </c>
    </row>
    <row r="251" spans="2:51" s="13" customFormat="1" ht="12">
      <c r="B251" s="156"/>
      <c r="D251" s="150" t="s">
        <v>181</v>
      </c>
      <c r="E251" s="157" t="s">
        <v>3</v>
      </c>
      <c r="F251" s="158" t="s">
        <v>551</v>
      </c>
      <c r="H251" s="159">
        <v>20.3</v>
      </c>
      <c r="I251" s="160"/>
      <c r="L251" s="156"/>
      <c r="M251" s="161"/>
      <c r="T251" s="162"/>
      <c r="AT251" s="157" t="s">
        <v>181</v>
      </c>
      <c r="AU251" s="157" t="s">
        <v>83</v>
      </c>
      <c r="AV251" s="13" t="s">
        <v>77</v>
      </c>
      <c r="AW251" s="13" t="s">
        <v>31</v>
      </c>
      <c r="AX251" s="13" t="s">
        <v>69</v>
      </c>
      <c r="AY251" s="157" t="s">
        <v>161</v>
      </c>
    </row>
    <row r="252" spans="2:51" s="13" customFormat="1" ht="12">
      <c r="B252" s="156"/>
      <c r="D252" s="150" t="s">
        <v>181</v>
      </c>
      <c r="E252" s="157" t="s">
        <v>3</v>
      </c>
      <c r="F252" s="158" t="s">
        <v>449</v>
      </c>
      <c r="H252" s="159">
        <v>6.525</v>
      </c>
      <c r="I252" s="160"/>
      <c r="L252" s="156"/>
      <c r="M252" s="161"/>
      <c r="T252" s="162"/>
      <c r="AT252" s="157" t="s">
        <v>181</v>
      </c>
      <c r="AU252" s="157" t="s">
        <v>83</v>
      </c>
      <c r="AV252" s="13" t="s">
        <v>77</v>
      </c>
      <c r="AW252" s="13" t="s">
        <v>31</v>
      </c>
      <c r="AX252" s="13" t="s">
        <v>69</v>
      </c>
      <c r="AY252" s="157" t="s">
        <v>161</v>
      </c>
    </row>
    <row r="253" spans="2:51" s="14" customFormat="1" ht="12">
      <c r="B253" s="163"/>
      <c r="D253" s="150" t="s">
        <v>181</v>
      </c>
      <c r="E253" s="164" t="s">
        <v>3</v>
      </c>
      <c r="F253" s="165" t="s">
        <v>188</v>
      </c>
      <c r="H253" s="166">
        <v>107.25</v>
      </c>
      <c r="I253" s="167"/>
      <c r="L253" s="163"/>
      <c r="M253" s="168"/>
      <c r="T253" s="169"/>
      <c r="AT253" s="164" t="s">
        <v>181</v>
      </c>
      <c r="AU253" s="164" t="s">
        <v>83</v>
      </c>
      <c r="AV253" s="14" t="s">
        <v>89</v>
      </c>
      <c r="AW253" s="14" t="s">
        <v>31</v>
      </c>
      <c r="AX253" s="14" t="s">
        <v>15</v>
      </c>
      <c r="AY253" s="164" t="s">
        <v>161</v>
      </c>
    </row>
    <row r="254" spans="2:65" s="1" customFormat="1" ht="44.25" customHeight="1">
      <c r="B254" s="131"/>
      <c r="C254" s="132" t="s">
        <v>8</v>
      </c>
      <c r="D254" s="132" t="s">
        <v>164</v>
      </c>
      <c r="E254" s="133" t="s">
        <v>552</v>
      </c>
      <c r="F254" s="134" t="s">
        <v>553</v>
      </c>
      <c r="G254" s="135" t="s">
        <v>267</v>
      </c>
      <c r="H254" s="136">
        <v>241.75</v>
      </c>
      <c r="I254" s="137"/>
      <c r="J254" s="138">
        <f>ROUND(I254*H254,2)</f>
        <v>0</v>
      </c>
      <c r="K254" s="134" t="s">
        <v>168</v>
      </c>
      <c r="L254" s="32"/>
      <c r="M254" s="139" t="s">
        <v>3</v>
      </c>
      <c r="N254" s="140" t="s">
        <v>40</v>
      </c>
      <c r="P254" s="141">
        <f>O254*H254</f>
        <v>0</v>
      </c>
      <c r="Q254" s="141">
        <v>0</v>
      </c>
      <c r="R254" s="141">
        <f>Q254*H254</f>
        <v>0</v>
      </c>
      <c r="S254" s="141">
        <v>0</v>
      </c>
      <c r="T254" s="142">
        <f>S254*H254</f>
        <v>0</v>
      </c>
      <c r="AR254" s="143" t="s">
        <v>89</v>
      </c>
      <c r="AT254" s="143" t="s">
        <v>164</v>
      </c>
      <c r="AU254" s="143" t="s">
        <v>83</v>
      </c>
      <c r="AY254" s="17" t="s">
        <v>161</v>
      </c>
      <c r="BE254" s="144">
        <f>IF(N254="základní",J254,0)</f>
        <v>0</v>
      </c>
      <c r="BF254" s="144">
        <f>IF(N254="snížená",J254,0)</f>
        <v>0</v>
      </c>
      <c r="BG254" s="144">
        <f>IF(N254="zákl. přenesená",J254,0)</f>
        <v>0</v>
      </c>
      <c r="BH254" s="144">
        <f>IF(N254="sníž. přenesená",J254,0)</f>
        <v>0</v>
      </c>
      <c r="BI254" s="144">
        <f>IF(N254="nulová",J254,0)</f>
        <v>0</v>
      </c>
      <c r="BJ254" s="17" t="s">
        <v>15</v>
      </c>
      <c r="BK254" s="144">
        <f>ROUND(I254*H254,2)</f>
        <v>0</v>
      </c>
      <c r="BL254" s="17" t="s">
        <v>89</v>
      </c>
      <c r="BM254" s="143" t="s">
        <v>554</v>
      </c>
    </row>
    <row r="255" spans="2:47" s="1" customFormat="1" ht="12">
      <c r="B255" s="32"/>
      <c r="D255" s="145" t="s">
        <v>170</v>
      </c>
      <c r="F255" s="146" t="s">
        <v>555</v>
      </c>
      <c r="I255" s="147"/>
      <c r="L255" s="32"/>
      <c r="M255" s="148"/>
      <c r="T255" s="53"/>
      <c r="AT255" s="17" t="s">
        <v>170</v>
      </c>
      <c r="AU255" s="17" t="s">
        <v>83</v>
      </c>
    </row>
    <row r="256" spans="2:51" s="12" customFormat="1" ht="12">
      <c r="B256" s="149"/>
      <c r="D256" s="150" t="s">
        <v>181</v>
      </c>
      <c r="E256" s="151" t="s">
        <v>3</v>
      </c>
      <c r="F256" s="152" t="s">
        <v>515</v>
      </c>
      <c r="H256" s="151" t="s">
        <v>3</v>
      </c>
      <c r="I256" s="153"/>
      <c r="L256" s="149"/>
      <c r="M256" s="154"/>
      <c r="T256" s="155"/>
      <c r="AT256" s="151" t="s">
        <v>181</v>
      </c>
      <c r="AU256" s="151" t="s">
        <v>83</v>
      </c>
      <c r="AV256" s="12" t="s">
        <v>15</v>
      </c>
      <c r="AW256" s="12" t="s">
        <v>31</v>
      </c>
      <c r="AX256" s="12" t="s">
        <v>69</v>
      </c>
      <c r="AY256" s="151" t="s">
        <v>161</v>
      </c>
    </row>
    <row r="257" spans="2:51" s="13" customFormat="1" ht="12">
      <c r="B257" s="156"/>
      <c r="D257" s="150" t="s">
        <v>181</v>
      </c>
      <c r="E257" s="157" t="s">
        <v>3</v>
      </c>
      <c r="F257" s="158" t="s">
        <v>516</v>
      </c>
      <c r="H257" s="159">
        <v>235.75</v>
      </c>
      <c r="I257" s="160"/>
      <c r="L257" s="156"/>
      <c r="M257" s="161"/>
      <c r="T257" s="162"/>
      <c r="AT257" s="157" t="s">
        <v>181</v>
      </c>
      <c r="AU257" s="157" t="s">
        <v>83</v>
      </c>
      <c r="AV257" s="13" t="s">
        <v>77</v>
      </c>
      <c r="AW257" s="13" t="s">
        <v>31</v>
      </c>
      <c r="AX257" s="13" t="s">
        <v>69</v>
      </c>
      <c r="AY257" s="157" t="s">
        <v>161</v>
      </c>
    </row>
    <row r="258" spans="2:51" s="12" customFormat="1" ht="12">
      <c r="B258" s="149"/>
      <c r="D258" s="150" t="s">
        <v>181</v>
      </c>
      <c r="E258" s="151" t="s">
        <v>3</v>
      </c>
      <c r="F258" s="152" t="s">
        <v>556</v>
      </c>
      <c r="H258" s="151" t="s">
        <v>3</v>
      </c>
      <c r="I258" s="153"/>
      <c r="L258" s="149"/>
      <c r="M258" s="154"/>
      <c r="T258" s="155"/>
      <c r="AT258" s="151" t="s">
        <v>181</v>
      </c>
      <c r="AU258" s="151" t="s">
        <v>83</v>
      </c>
      <c r="AV258" s="12" t="s">
        <v>15</v>
      </c>
      <c r="AW258" s="12" t="s">
        <v>31</v>
      </c>
      <c r="AX258" s="12" t="s">
        <v>69</v>
      </c>
      <c r="AY258" s="151" t="s">
        <v>161</v>
      </c>
    </row>
    <row r="259" spans="2:51" s="13" customFormat="1" ht="12">
      <c r="B259" s="156"/>
      <c r="D259" s="150" t="s">
        <v>181</v>
      </c>
      <c r="E259" s="157" t="s">
        <v>3</v>
      </c>
      <c r="F259" s="158" t="s">
        <v>557</v>
      </c>
      <c r="H259" s="159">
        <v>6</v>
      </c>
      <c r="I259" s="160"/>
      <c r="L259" s="156"/>
      <c r="M259" s="161"/>
      <c r="T259" s="162"/>
      <c r="AT259" s="157" t="s">
        <v>181</v>
      </c>
      <c r="AU259" s="157" t="s">
        <v>83</v>
      </c>
      <c r="AV259" s="13" t="s">
        <v>77</v>
      </c>
      <c r="AW259" s="13" t="s">
        <v>31</v>
      </c>
      <c r="AX259" s="13" t="s">
        <v>69</v>
      </c>
      <c r="AY259" s="157" t="s">
        <v>161</v>
      </c>
    </row>
    <row r="260" spans="2:51" s="14" customFormat="1" ht="12">
      <c r="B260" s="163"/>
      <c r="D260" s="150" t="s">
        <v>181</v>
      </c>
      <c r="E260" s="164" t="s">
        <v>3</v>
      </c>
      <c r="F260" s="165" t="s">
        <v>188</v>
      </c>
      <c r="H260" s="166">
        <v>241.75</v>
      </c>
      <c r="I260" s="167"/>
      <c r="L260" s="163"/>
      <c r="M260" s="168"/>
      <c r="T260" s="169"/>
      <c r="AT260" s="164" t="s">
        <v>181</v>
      </c>
      <c r="AU260" s="164" t="s">
        <v>83</v>
      </c>
      <c r="AV260" s="14" t="s">
        <v>89</v>
      </c>
      <c r="AW260" s="14" t="s">
        <v>31</v>
      </c>
      <c r="AX260" s="14" t="s">
        <v>15</v>
      </c>
      <c r="AY260" s="164" t="s">
        <v>161</v>
      </c>
    </row>
    <row r="261" spans="2:65" s="1" customFormat="1" ht="24.2" customHeight="1">
      <c r="B261" s="131"/>
      <c r="C261" s="170" t="s">
        <v>363</v>
      </c>
      <c r="D261" s="170" t="s">
        <v>193</v>
      </c>
      <c r="E261" s="171" t="s">
        <v>558</v>
      </c>
      <c r="F261" s="172" t="s">
        <v>559</v>
      </c>
      <c r="G261" s="173" t="s">
        <v>267</v>
      </c>
      <c r="H261" s="174">
        <v>253.838</v>
      </c>
      <c r="I261" s="175"/>
      <c r="J261" s="176">
        <f>ROUND(I261*H261,2)</f>
        <v>0</v>
      </c>
      <c r="K261" s="172" t="s">
        <v>168</v>
      </c>
      <c r="L261" s="177"/>
      <c r="M261" s="178" t="s">
        <v>3</v>
      </c>
      <c r="N261" s="179" t="s">
        <v>40</v>
      </c>
      <c r="P261" s="141">
        <f>O261*H261</f>
        <v>0</v>
      </c>
      <c r="Q261" s="141">
        <v>0.00012</v>
      </c>
      <c r="R261" s="141">
        <f>Q261*H261</f>
        <v>0.03046056</v>
      </c>
      <c r="S261" s="141">
        <v>0</v>
      </c>
      <c r="T261" s="142">
        <f>S261*H261</f>
        <v>0</v>
      </c>
      <c r="AR261" s="143" t="s">
        <v>243</v>
      </c>
      <c r="AT261" s="143" t="s">
        <v>193</v>
      </c>
      <c r="AU261" s="143" t="s">
        <v>83</v>
      </c>
      <c r="AY261" s="17" t="s">
        <v>161</v>
      </c>
      <c r="BE261" s="144">
        <f>IF(N261="základní",J261,0)</f>
        <v>0</v>
      </c>
      <c r="BF261" s="144">
        <f>IF(N261="snížená",J261,0)</f>
        <v>0</v>
      </c>
      <c r="BG261" s="144">
        <f>IF(N261="zákl. přenesená",J261,0)</f>
        <v>0</v>
      </c>
      <c r="BH261" s="144">
        <f>IF(N261="sníž. přenesená",J261,0)</f>
        <v>0</v>
      </c>
      <c r="BI261" s="144">
        <f>IF(N261="nulová",J261,0)</f>
        <v>0</v>
      </c>
      <c r="BJ261" s="17" t="s">
        <v>15</v>
      </c>
      <c r="BK261" s="144">
        <f>ROUND(I261*H261,2)</f>
        <v>0</v>
      </c>
      <c r="BL261" s="17" t="s">
        <v>89</v>
      </c>
      <c r="BM261" s="143" t="s">
        <v>560</v>
      </c>
    </row>
    <row r="262" spans="2:51" s="13" customFormat="1" ht="12">
      <c r="B262" s="156"/>
      <c r="D262" s="150" t="s">
        <v>181</v>
      </c>
      <c r="F262" s="158" t="s">
        <v>561</v>
      </c>
      <c r="H262" s="159">
        <v>253.838</v>
      </c>
      <c r="I262" s="160"/>
      <c r="L262" s="156"/>
      <c r="M262" s="161"/>
      <c r="T262" s="162"/>
      <c r="AT262" s="157" t="s">
        <v>181</v>
      </c>
      <c r="AU262" s="157" t="s">
        <v>83</v>
      </c>
      <c r="AV262" s="13" t="s">
        <v>77</v>
      </c>
      <c r="AW262" s="13" t="s">
        <v>4</v>
      </c>
      <c r="AX262" s="13" t="s">
        <v>15</v>
      </c>
      <c r="AY262" s="157" t="s">
        <v>161</v>
      </c>
    </row>
    <row r="263" spans="2:65" s="1" customFormat="1" ht="55.5" customHeight="1">
      <c r="B263" s="131"/>
      <c r="C263" s="132" t="s">
        <v>368</v>
      </c>
      <c r="D263" s="132" t="s">
        <v>164</v>
      </c>
      <c r="E263" s="133" t="s">
        <v>562</v>
      </c>
      <c r="F263" s="134" t="s">
        <v>563</v>
      </c>
      <c r="G263" s="135" t="s">
        <v>267</v>
      </c>
      <c r="H263" s="136">
        <v>235.75</v>
      </c>
      <c r="I263" s="137"/>
      <c r="J263" s="138">
        <f>ROUND(I263*H263,2)</f>
        <v>0</v>
      </c>
      <c r="K263" s="134" t="s">
        <v>168</v>
      </c>
      <c r="L263" s="32"/>
      <c r="M263" s="139" t="s">
        <v>3</v>
      </c>
      <c r="N263" s="140" t="s">
        <v>40</v>
      </c>
      <c r="P263" s="141">
        <f>O263*H263</f>
        <v>0</v>
      </c>
      <c r="Q263" s="141">
        <v>0</v>
      </c>
      <c r="R263" s="141">
        <f>Q263*H263</f>
        <v>0</v>
      </c>
      <c r="S263" s="141">
        <v>0</v>
      </c>
      <c r="T263" s="142">
        <f>S263*H263</f>
        <v>0</v>
      </c>
      <c r="AR263" s="143" t="s">
        <v>89</v>
      </c>
      <c r="AT263" s="143" t="s">
        <v>164</v>
      </c>
      <c r="AU263" s="143" t="s">
        <v>83</v>
      </c>
      <c r="AY263" s="17" t="s">
        <v>161</v>
      </c>
      <c r="BE263" s="144">
        <f>IF(N263="základní",J263,0)</f>
        <v>0</v>
      </c>
      <c r="BF263" s="144">
        <f>IF(N263="snížená",J263,0)</f>
        <v>0</v>
      </c>
      <c r="BG263" s="144">
        <f>IF(N263="zákl. přenesená",J263,0)</f>
        <v>0</v>
      </c>
      <c r="BH263" s="144">
        <f>IF(N263="sníž. přenesená",J263,0)</f>
        <v>0</v>
      </c>
      <c r="BI263" s="144">
        <f>IF(N263="nulová",J263,0)</f>
        <v>0</v>
      </c>
      <c r="BJ263" s="17" t="s">
        <v>15</v>
      </c>
      <c r="BK263" s="144">
        <f>ROUND(I263*H263,2)</f>
        <v>0</v>
      </c>
      <c r="BL263" s="17" t="s">
        <v>89</v>
      </c>
      <c r="BM263" s="143" t="s">
        <v>564</v>
      </c>
    </row>
    <row r="264" spans="2:47" s="1" customFormat="1" ht="12">
      <c r="B264" s="32"/>
      <c r="D264" s="145" t="s">
        <v>170</v>
      </c>
      <c r="F264" s="146" t="s">
        <v>565</v>
      </c>
      <c r="I264" s="147"/>
      <c r="L264" s="32"/>
      <c r="M264" s="148"/>
      <c r="T264" s="53"/>
      <c r="AT264" s="17" t="s">
        <v>170</v>
      </c>
      <c r="AU264" s="17" t="s">
        <v>83</v>
      </c>
    </row>
    <row r="265" spans="2:51" s="12" customFormat="1" ht="12">
      <c r="B265" s="149"/>
      <c r="D265" s="150" t="s">
        <v>181</v>
      </c>
      <c r="E265" s="151" t="s">
        <v>3</v>
      </c>
      <c r="F265" s="152" t="s">
        <v>442</v>
      </c>
      <c r="H265" s="151" t="s">
        <v>3</v>
      </c>
      <c r="I265" s="153"/>
      <c r="L265" s="149"/>
      <c r="M265" s="154"/>
      <c r="T265" s="155"/>
      <c r="AT265" s="151" t="s">
        <v>181</v>
      </c>
      <c r="AU265" s="151" t="s">
        <v>83</v>
      </c>
      <c r="AV265" s="12" t="s">
        <v>15</v>
      </c>
      <c r="AW265" s="12" t="s">
        <v>31</v>
      </c>
      <c r="AX265" s="12" t="s">
        <v>69</v>
      </c>
      <c r="AY265" s="151" t="s">
        <v>161</v>
      </c>
    </row>
    <row r="266" spans="2:51" s="13" customFormat="1" ht="12">
      <c r="B266" s="156"/>
      <c r="D266" s="150" t="s">
        <v>181</v>
      </c>
      <c r="E266" s="157" t="s">
        <v>3</v>
      </c>
      <c r="F266" s="158" t="s">
        <v>566</v>
      </c>
      <c r="H266" s="159">
        <v>11.9</v>
      </c>
      <c r="I266" s="160"/>
      <c r="L266" s="156"/>
      <c r="M266" s="161"/>
      <c r="T266" s="162"/>
      <c r="AT266" s="157" t="s">
        <v>181</v>
      </c>
      <c r="AU266" s="157" t="s">
        <v>83</v>
      </c>
      <c r="AV266" s="13" t="s">
        <v>77</v>
      </c>
      <c r="AW266" s="13" t="s">
        <v>31</v>
      </c>
      <c r="AX266" s="13" t="s">
        <v>69</v>
      </c>
      <c r="AY266" s="157" t="s">
        <v>161</v>
      </c>
    </row>
    <row r="267" spans="2:51" s="13" customFormat="1" ht="12">
      <c r="B267" s="156"/>
      <c r="D267" s="150" t="s">
        <v>181</v>
      </c>
      <c r="E267" s="157" t="s">
        <v>3</v>
      </c>
      <c r="F267" s="158" t="s">
        <v>567</v>
      </c>
      <c r="H267" s="159">
        <v>51.75</v>
      </c>
      <c r="I267" s="160"/>
      <c r="L267" s="156"/>
      <c r="M267" s="161"/>
      <c r="T267" s="162"/>
      <c r="AT267" s="157" t="s">
        <v>181</v>
      </c>
      <c r="AU267" s="157" t="s">
        <v>83</v>
      </c>
      <c r="AV267" s="13" t="s">
        <v>77</v>
      </c>
      <c r="AW267" s="13" t="s">
        <v>31</v>
      </c>
      <c r="AX267" s="13" t="s">
        <v>69</v>
      </c>
      <c r="AY267" s="157" t="s">
        <v>161</v>
      </c>
    </row>
    <row r="268" spans="2:51" s="13" customFormat="1" ht="12">
      <c r="B268" s="156"/>
      <c r="D268" s="150" t="s">
        <v>181</v>
      </c>
      <c r="E268" s="157" t="s">
        <v>3</v>
      </c>
      <c r="F268" s="158" t="s">
        <v>568</v>
      </c>
      <c r="H268" s="159">
        <v>6.1</v>
      </c>
      <c r="I268" s="160"/>
      <c r="L268" s="156"/>
      <c r="M268" s="161"/>
      <c r="T268" s="162"/>
      <c r="AT268" s="157" t="s">
        <v>181</v>
      </c>
      <c r="AU268" s="157" t="s">
        <v>83</v>
      </c>
      <c r="AV268" s="13" t="s">
        <v>77</v>
      </c>
      <c r="AW268" s="13" t="s">
        <v>31</v>
      </c>
      <c r="AX268" s="13" t="s">
        <v>69</v>
      </c>
      <c r="AY268" s="157" t="s">
        <v>161</v>
      </c>
    </row>
    <row r="269" spans="2:51" s="12" customFormat="1" ht="12">
      <c r="B269" s="149"/>
      <c r="D269" s="150" t="s">
        <v>181</v>
      </c>
      <c r="E269" s="151" t="s">
        <v>3</v>
      </c>
      <c r="F269" s="152" t="s">
        <v>444</v>
      </c>
      <c r="H269" s="151" t="s">
        <v>3</v>
      </c>
      <c r="I269" s="153"/>
      <c r="L269" s="149"/>
      <c r="M269" s="154"/>
      <c r="T269" s="155"/>
      <c r="AT269" s="151" t="s">
        <v>181</v>
      </c>
      <c r="AU269" s="151" t="s">
        <v>83</v>
      </c>
      <c r="AV269" s="12" t="s">
        <v>15</v>
      </c>
      <c r="AW269" s="12" t="s">
        <v>31</v>
      </c>
      <c r="AX269" s="12" t="s">
        <v>69</v>
      </c>
      <c r="AY269" s="151" t="s">
        <v>161</v>
      </c>
    </row>
    <row r="270" spans="2:51" s="13" customFormat="1" ht="12">
      <c r="B270" s="156"/>
      <c r="D270" s="150" t="s">
        <v>181</v>
      </c>
      <c r="E270" s="157" t="s">
        <v>3</v>
      </c>
      <c r="F270" s="158" t="s">
        <v>566</v>
      </c>
      <c r="H270" s="159">
        <v>11.9</v>
      </c>
      <c r="I270" s="160"/>
      <c r="L270" s="156"/>
      <c r="M270" s="161"/>
      <c r="T270" s="162"/>
      <c r="AT270" s="157" t="s">
        <v>181</v>
      </c>
      <c r="AU270" s="157" t="s">
        <v>83</v>
      </c>
      <c r="AV270" s="13" t="s">
        <v>77</v>
      </c>
      <c r="AW270" s="13" t="s">
        <v>31</v>
      </c>
      <c r="AX270" s="13" t="s">
        <v>69</v>
      </c>
      <c r="AY270" s="157" t="s">
        <v>161</v>
      </c>
    </row>
    <row r="271" spans="2:51" s="13" customFormat="1" ht="12">
      <c r="B271" s="156"/>
      <c r="D271" s="150" t="s">
        <v>181</v>
      </c>
      <c r="E271" s="157" t="s">
        <v>3</v>
      </c>
      <c r="F271" s="158" t="s">
        <v>568</v>
      </c>
      <c r="H271" s="159">
        <v>6.1</v>
      </c>
      <c r="I271" s="160"/>
      <c r="L271" s="156"/>
      <c r="M271" s="161"/>
      <c r="T271" s="162"/>
      <c r="AT271" s="157" t="s">
        <v>181</v>
      </c>
      <c r="AU271" s="157" t="s">
        <v>83</v>
      </c>
      <c r="AV271" s="13" t="s">
        <v>77</v>
      </c>
      <c r="AW271" s="13" t="s">
        <v>31</v>
      </c>
      <c r="AX271" s="13" t="s">
        <v>69</v>
      </c>
      <c r="AY271" s="157" t="s">
        <v>161</v>
      </c>
    </row>
    <row r="272" spans="2:51" s="13" customFormat="1" ht="12">
      <c r="B272" s="156"/>
      <c r="D272" s="150" t="s">
        <v>181</v>
      </c>
      <c r="E272" s="157" t="s">
        <v>3</v>
      </c>
      <c r="F272" s="158" t="s">
        <v>569</v>
      </c>
      <c r="H272" s="159">
        <v>27.6</v>
      </c>
      <c r="I272" s="160"/>
      <c r="L272" s="156"/>
      <c r="M272" s="161"/>
      <c r="T272" s="162"/>
      <c r="AT272" s="157" t="s">
        <v>181</v>
      </c>
      <c r="AU272" s="157" t="s">
        <v>83</v>
      </c>
      <c r="AV272" s="13" t="s">
        <v>77</v>
      </c>
      <c r="AW272" s="13" t="s">
        <v>31</v>
      </c>
      <c r="AX272" s="13" t="s">
        <v>69</v>
      </c>
      <c r="AY272" s="157" t="s">
        <v>161</v>
      </c>
    </row>
    <row r="273" spans="2:51" s="12" customFormat="1" ht="12">
      <c r="B273" s="149"/>
      <c r="D273" s="150" t="s">
        <v>181</v>
      </c>
      <c r="E273" s="151" t="s">
        <v>3</v>
      </c>
      <c r="F273" s="152" t="s">
        <v>446</v>
      </c>
      <c r="H273" s="151" t="s">
        <v>3</v>
      </c>
      <c r="I273" s="153"/>
      <c r="L273" s="149"/>
      <c r="M273" s="154"/>
      <c r="T273" s="155"/>
      <c r="AT273" s="151" t="s">
        <v>181</v>
      </c>
      <c r="AU273" s="151" t="s">
        <v>83</v>
      </c>
      <c r="AV273" s="12" t="s">
        <v>15</v>
      </c>
      <c r="AW273" s="12" t="s">
        <v>31</v>
      </c>
      <c r="AX273" s="12" t="s">
        <v>69</v>
      </c>
      <c r="AY273" s="151" t="s">
        <v>161</v>
      </c>
    </row>
    <row r="274" spans="2:51" s="13" customFormat="1" ht="12">
      <c r="B274" s="156"/>
      <c r="D274" s="150" t="s">
        <v>181</v>
      </c>
      <c r="E274" s="157" t="s">
        <v>3</v>
      </c>
      <c r="F274" s="158" t="s">
        <v>570</v>
      </c>
      <c r="H274" s="159">
        <v>48.3</v>
      </c>
      <c r="I274" s="160"/>
      <c r="L274" s="156"/>
      <c r="M274" s="161"/>
      <c r="T274" s="162"/>
      <c r="AT274" s="157" t="s">
        <v>181</v>
      </c>
      <c r="AU274" s="157" t="s">
        <v>83</v>
      </c>
      <c r="AV274" s="13" t="s">
        <v>77</v>
      </c>
      <c r="AW274" s="13" t="s">
        <v>31</v>
      </c>
      <c r="AX274" s="13" t="s">
        <v>69</v>
      </c>
      <c r="AY274" s="157" t="s">
        <v>161</v>
      </c>
    </row>
    <row r="275" spans="2:51" s="13" customFormat="1" ht="12">
      <c r="B275" s="156"/>
      <c r="D275" s="150" t="s">
        <v>181</v>
      </c>
      <c r="E275" s="157" t="s">
        <v>3</v>
      </c>
      <c r="F275" s="158" t="s">
        <v>566</v>
      </c>
      <c r="H275" s="159">
        <v>11.9</v>
      </c>
      <c r="I275" s="160"/>
      <c r="L275" s="156"/>
      <c r="M275" s="161"/>
      <c r="T275" s="162"/>
      <c r="AT275" s="157" t="s">
        <v>181</v>
      </c>
      <c r="AU275" s="157" t="s">
        <v>83</v>
      </c>
      <c r="AV275" s="13" t="s">
        <v>77</v>
      </c>
      <c r="AW275" s="13" t="s">
        <v>31</v>
      </c>
      <c r="AX275" s="13" t="s">
        <v>69</v>
      </c>
      <c r="AY275" s="157" t="s">
        <v>161</v>
      </c>
    </row>
    <row r="276" spans="2:51" s="12" customFormat="1" ht="12">
      <c r="B276" s="149"/>
      <c r="D276" s="150" t="s">
        <v>181</v>
      </c>
      <c r="E276" s="151" t="s">
        <v>3</v>
      </c>
      <c r="F276" s="152" t="s">
        <v>68</v>
      </c>
      <c r="H276" s="151" t="s">
        <v>3</v>
      </c>
      <c r="I276" s="153"/>
      <c r="L276" s="149"/>
      <c r="M276" s="154"/>
      <c r="T276" s="155"/>
      <c r="AT276" s="151" t="s">
        <v>181</v>
      </c>
      <c r="AU276" s="151" t="s">
        <v>83</v>
      </c>
      <c r="AV276" s="12" t="s">
        <v>15</v>
      </c>
      <c r="AW276" s="12" t="s">
        <v>31</v>
      </c>
      <c r="AX276" s="12" t="s">
        <v>69</v>
      </c>
      <c r="AY276" s="151" t="s">
        <v>161</v>
      </c>
    </row>
    <row r="277" spans="2:51" s="13" customFormat="1" ht="12">
      <c r="B277" s="156"/>
      <c r="D277" s="150" t="s">
        <v>181</v>
      </c>
      <c r="E277" s="157" t="s">
        <v>3</v>
      </c>
      <c r="F277" s="158" t="s">
        <v>570</v>
      </c>
      <c r="H277" s="159">
        <v>48.3</v>
      </c>
      <c r="I277" s="160"/>
      <c r="L277" s="156"/>
      <c r="M277" s="161"/>
      <c r="T277" s="162"/>
      <c r="AT277" s="157" t="s">
        <v>181</v>
      </c>
      <c r="AU277" s="157" t="s">
        <v>83</v>
      </c>
      <c r="AV277" s="13" t="s">
        <v>77</v>
      </c>
      <c r="AW277" s="13" t="s">
        <v>31</v>
      </c>
      <c r="AX277" s="13" t="s">
        <v>69</v>
      </c>
      <c r="AY277" s="157" t="s">
        <v>161</v>
      </c>
    </row>
    <row r="278" spans="2:51" s="13" customFormat="1" ht="12">
      <c r="B278" s="156"/>
      <c r="D278" s="150" t="s">
        <v>181</v>
      </c>
      <c r="E278" s="157" t="s">
        <v>3</v>
      </c>
      <c r="F278" s="158" t="s">
        <v>566</v>
      </c>
      <c r="H278" s="159">
        <v>11.9</v>
      </c>
      <c r="I278" s="160"/>
      <c r="L278" s="156"/>
      <c r="M278" s="161"/>
      <c r="T278" s="162"/>
      <c r="AT278" s="157" t="s">
        <v>181</v>
      </c>
      <c r="AU278" s="157" t="s">
        <v>83</v>
      </c>
      <c r="AV278" s="13" t="s">
        <v>77</v>
      </c>
      <c r="AW278" s="13" t="s">
        <v>31</v>
      </c>
      <c r="AX278" s="13" t="s">
        <v>69</v>
      </c>
      <c r="AY278" s="157" t="s">
        <v>161</v>
      </c>
    </row>
    <row r="279" spans="2:51" s="14" customFormat="1" ht="12">
      <c r="B279" s="163"/>
      <c r="D279" s="150" t="s">
        <v>181</v>
      </c>
      <c r="E279" s="164" t="s">
        <v>3</v>
      </c>
      <c r="F279" s="165" t="s">
        <v>188</v>
      </c>
      <c r="H279" s="166">
        <v>235.75</v>
      </c>
      <c r="I279" s="167"/>
      <c r="L279" s="163"/>
      <c r="M279" s="168"/>
      <c r="T279" s="169"/>
      <c r="AT279" s="164" t="s">
        <v>181</v>
      </c>
      <c r="AU279" s="164" t="s">
        <v>83</v>
      </c>
      <c r="AV279" s="14" t="s">
        <v>89</v>
      </c>
      <c r="AW279" s="14" t="s">
        <v>31</v>
      </c>
      <c r="AX279" s="14" t="s">
        <v>15</v>
      </c>
      <c r="AY279" s="164" t="s">
        <v>161</v>
      </c>
    </row>
    <row r="280" spans="2:65" s="1" customFormat="1" ht="24.2" customHeight="1">
      <c r="B280" s="131"/>
      <c r="C280" s="170" t="s">
        <v>383</v>
      </c>
      <c r="D280" s="170" t="s">
        <v>193</v>
      </c>
      <c r="E280" s="171" t="s">
        <v>571</v>
      </c>
      <c r="F280" s="172" t="s">
        <v>572</v>
      </c>
      <c r="G280" s="173" t="s">
        <v>267</v>
      </c>
      <c r="H280" s="174">
        <v>247.538</v>
      </c>
      <c r="I280" s="175"/>
      <c r="J280" s="176">
        <f>ROUND(I280*H280,2)</f>
        <v>0</v>
      </c>
      <c r="K280" s="172" t="s">
        <v>168</v>
      </c>
      <c r="L280" s="177"/>
      <c r="M280" s="178" t="s">
        <v>3</v>
      </c>
      <c r="N280" s="179" t="s">
        <v>40</v>
      </c>
      <c r="P280" s="141">
        <f>O280*H280</f>
        <v>0</v>
      </c>
      <c r="Q280" s="141">
        <v>4E-05</v>
      </c>
      <c r="R280" s="141">
        <f>Q280*H280</f>
        <v>0.00990152</v>
      </c>
      <c r="S280" s="141">
        <v>0</v>
      </c>
      <c r="T280" s="142">
        <f>S280*H280</f>
        <v>0</v>
      </c>
      <c r="AR280" s="143" t="s">
        <v>243</v>
      </c>
      <c r="AT280" s="143" t="s">
        <v>193</v>
      </c>
      <c r="AU280" s="143" t="s">
        <v>83</v>
      </c>
      <c r="AY280" s="17" t="s">
        <v>161</v>
      </c>
      <c r="BE280" s="144">
        <f>IF(N280="základní",J280,0)</f>
        <v>0</v>
      </c>
      <c r="BF280" s="144">
        <f>IF(N280="snížená",J280,0)</f>
        <v>0</v>
      </c>
      <c r="BG280" s="144">
        <f>IF(N280="zákl. přenesená",J280,0)</f>
        <v>0</v>
      </c>
      <c r="BH280" s="144">
        <f>IF(N280="sníž. přenesená",J280,0)</f>
        <v>0</v>
      </c>
      <c r="BI280" s="144">
        <f>IF(N280="nulová",J280,0)</f>
        <v>0</v>
      </c>
      <c r="BJ280" s="17" t="s">
        <v>15</v>
      </c>
      <c r="BK280" s="144">
        <f>ROUND(I280*H280,2)</f>
        <v>0</v>
      </c>
      <c r="BL280" s="17" t="s">
        <v>89</v>
      </c>
      <c r="BM280" s="143" t="s">
        <v>573</v>
      </c>
    </row>
    <row r="281" spans="2:51" s="13" customFormat="1" ht="12">
      <c r="B281" s="156"/>
      <c r="D281" s="150" t="s">
        <v>181</v>
      </c>
      <c r="F281" s="158" t="s">
        <v>574</v>
      </c>
      <c r="H281" s="159">
        <v>247.538</v>
      </c>
      <c r="I281" s="160"/>
      <c r="L281" s="156"/>
      <c r="M281" s="161"/>
      <c r="T281" s="162"/>
      <c r="AT281" s="157" t="s">
        <v>181</v>
      </c>
      <c r="AU281" s="157" t="s">
        <v>83</v>
      </c>
      <c r="AV281" s="13" t="s">
        <v>77</v>
      </c>
      <c r="AW281" s="13" t="s">
        <v>4</v>
      </c>
      <c r="AX281" s="13" t="s">
        <v>15</v>
      </c>
      <c r="AY281" s="157" t="s">
        <v>161</v>
      </c>
    </row>
    <row r="282" spans="2:65" s="1" customFormat="1" ht="24.2" customHeight="1">
      <c r="B282" s="131"/>
      <c r="C282" s="132" t="s">
        <v>388</v>
      </c>
      <c r="D282" s="132" t="s">
        <v>164</v>
      </c>
      <c r="E282" s="133" t="s">
        <v>575</v>
      </c>
      <c r="F282" s="134" t="s">
        <v>576</v>
      </c>
      <c r="G282" s="135" t="s">
        <v>267</v>
      </c>
      <c r="H282" s="136">
        <v>217.5</v>
      </c>
      <c r="I282" s="137"/>
      <c r="J282" s="138">
        <f>ROUND(I282*H282,2)</f>
        <v>0</v>
      </c>
      <c r="K282" s="134" t="s">
        <v>168</v>
      </c>
      <c r="L282" s="32"/>
      <c r="M282" s="139" t="s">
        <v>3</v>
      </c>
      <c r="N282" s="140" t="s">
        <v>40</v>
      </c>
      <c r="P282" s="141">
        <f>O282*H282</f>
        <v>0</v>
      </c>
      <c r="Q282" s="141">
        <v>3E-05</v>
      </c>
      <c r="R282" s="141">
        <f>Q282*H282</f>
        <v>0.006525</v>
      </c>
      <c r="S282" s="141">
        <v>0</v>
      </c>
      <c r="T282" s="142">
        <f>S282*H282</f>
        <v>0</v>
      </c>
      <c r="AR282" s="143" t="s">
        <v>89</v>
      </c>
      <c r="AT282" s="143" t="s">
        <v>164</v>
      </c>
      <c r="AU282" s="143" t="s">
        <v>83</v>
      </c>
      <c r="AY282" s="17" t="s">
        <v>161</v>
      </c>
      <c r="BE282" s="144">
        <f>IF(N282="základní",J282,0)</f>
        <v>0</v>
      </c>
      <c r="BF282" s="144">
        <f>IF(N282="snížená",J282,0)</f>
        <v>0</v>
      </c>
      <c r="BG282" s="144">
        <f>IF(N282="zákl. přenesená",J282,0)</f>
        <v>0</v>
      </c>
      <c r="BH282" s="144">
        <f>IF(N282="sníž. přenesená",J282,0)</f>
        <v>0</v>
      </c>
      <c r="BI282" s="144">
        <f>IF(N282="nulová",J282,0)</f>
        <v>0</v>
      </c>
      <c r="BJ282" s="17" t="s">
        <v>15</v>
      </c>
      <c r="BK282" s="144">
        <f>ROUND(I282*H282,2)</f>
        <v>0</v>
      </c>
      <c r="BL282" s="17" t="s">
        <v>89</v>
      </c>
      <c r="BM282" s="143" t="s">
        <v>577</v>
      </c>
    </row>
    <row r="283" spans="2:47" s="1" customFormat="1" ht="12">
      <c r="B283" s="32"/>
      <c r="D283" s="145" t="s">
        <v>170</v>
      </c>
      <c r="F283" s="146" t="s">
        <v>578</v>
      </c>
      <c r="I283" s="147"/>
      <c r="L283" s="32"/>
      <c r="M283" s="148"/>
      <c r="T283" s="53"/>
      <c r="AT283" s="17" t="s">
        <v>170</v>
      </c>
      <c r="AU283" s="17" t="s">
        <v>83</v>
      </c>
    </row>
    <row r="284" spans="2:51" s="12" customFormat="1" ht="12">
      <c r="B284" s="149"/>
      <c r="D284" s="150" t="s">
        <v>181</v>
      </c>
      <c r="E284" s="151" t="s">
        <v>3</v>
      </c>
      <c r="F284" s="152" t="s">
        <v>442</v>
      </c>
      <c r="H284" s="151" t="s">
        <v>3</v>
      </c>
      <c r="I284" s="153"/>
      <c r="L284" s="149"/>
      <c r="M284" s="154"/>
      <c r="T284" s="155"/>
      <c r="AT284" s="151" t="s">
        <v>181</v>
      </c>
      <c r="AU284" s="151" t="s">
        <v>83</v>
      </c>
      <c r="AV284" s="12" t="s">
        <v>15</v>
      </c>
      <c r="AW284" s="12" t="s">
        <v>31</v>
      </c>
      <c r="AX284" s="12" t="s">
        <v>69</v>
      </c>
      <c r="AY284" s="151" t="s">
        <v>161</v>
      </c>
    </row>
    <row r="285" spans="2:51" s="13" customFormat="1" ht="12">
      <c r="B285" s="156"/>
      <c r="D285" s="150" t="s">
        <v>181</v>
      </c>
      <c r="E285" s="157" t="s">
        <v>3</v>
      </c>
      <c r="F285" s="158" t="s">
        <v>579</v>
      </c>
      <c r="H285" s="159">
        <v>65.1</v>
      </c>
      <c r="I285" s="160"/>
      <c r="L285" s="156"/>
      <c r="M285" s="161"/>
      <c r="T285" s="162"/>
      <c r="AT285" s="157" t="s">
        <v>181</v>
      </c>
      <c r="AU285" s="157" t="s">
        <v>83</v>
      </c>
      <c r="AV285" s="13" t="s">
        <v>77</v>
      </c>
      <c r="AW285" s="13" t="s">
        <v>31</v>
      </c>
      <c r="AX285" s="13" t="s">
        <v>69</v>
      </c>
      <c r="AY285" s="157" t="s">
        <v>161</v>
      </c>
    </row>
    <row r="286" spans="2:51" s="12" customFormat="1" ht="12">
      <c r="B286" s="149"/>
      <c r="D286" s="150" t="s">
        <v>181</v>
      </c>
      <c r="E286" s="151" t="s">
        <v>3</v>
      </c>
      <c r="F286" s="152" t="s">
        <v>444</v>
      </c>
      <c r="H286" s="151" t="s">
        <v>3</v>
      </c>
      <c r="I286" s="153"/>
      <c r="L286" s="149"/>
      <c r="M286" s="154"/>
      <c r="T286" s="155"/>
      <c r="AT286" s="151" t="s">
        <v>181</v>
      </c>
      <c r="AU286" s="151" t="s">
        <v>83</v>
      </c>
      <c r="AV286" s="12" t="s">
        <v>15</v>
      </c>
      <c r="AW286" s="12" t="s">
        <v>31</v>
      </c>
      <c r="AX286" s="12" t="s">
        <v>69</v>
      </c>
      <c r="AY286" s="151" t="s">
        <v>161</v>
      </c>
    </row>
    <row r="287" spans="2:51" s="13" customFormat="1" ht="12">
      <c r="B287" s="156"/>
      <c r="D287" s="150" t="s">
        <v>181</v>
      </c>
      <c r="E287" s="157" t="s">
        <v>3</v>
      </c>
      <c r="F287" s="158" t="s">
        <v>580</v>
      </c>
      <c r="H287" s="159">
        <v>59.5</v>
      </c>
      <c r="I287" s="160"/>
      <c r="L287" s="156"/>
      <c r="M287" s="161"/>
      <c r="T287" s="162"/>
      <c r="AT287" s="157" t="s">
        <v>181</v>
      </c>
      <c r="AU287" s="157" t="s">
        <v>83</v>
      </c>
      <c r="AV287" s="13" t="s">
        <v>77</v>
      </c>
      <c r="AW287" s="13" t="s">
        <v>31</v>
      </c>
      <c r="AX287" s="13" t="s">
        <v>69</v>
      </c>
      <c r="AY287" s="157" t="s">
        <v>161</v>
      </c>
    </row>
    <row r="288" spans="2:51" s="12" customFormat="1" ht="12">
      <c r="B288" s="149"/>
      <c r="D288" s="150" t="s">
        <v>181</v>
      </c>
      <c r="E288" s="151" t="s">
        <v>3</v>
      </c>
      <c r="F288" s="152" t="s">
        <v>446</v>
      </c>
      <c r="H288" s="151" t="s">
        <v>3</v>
      </c>
      <c r="I288" s="153"/>
      <c r="L288" s="149"/>
      <c r="M288" s="154"/>
      <c r="T288" s="155"/>
      <c r="AT288" s="151" t="s">
        <v>181</v>
      </c>
      <c r="AU288" s="151" t="s">
        <v>83</v>
      </c>
      <c r="AV288" s="12" t="s">
        <v>15</v>
      </c>
      <c r="AW288" s="12" t="s">
        <v>31</v>
      </c>
      <c r="AX288" s="12" t="s">
        <v>69</v>
      </c>
      <c r="AY288" s="151" t="s">
        <v>161</v>
      </c>
    </row>
    <row r="289" spans="2:51" s="13" customFormat="1" ht="12">
      <c r="B289" s="156"/>
      <c r="D289" s="150" t="s">
        <v>181</v>
      </c>
      <c r="E289" s="157" t="s">
        <v>3</v>
      </c>
      <c r="F289" s="158" t="s">
        <v>581</v>
      </c>
      <c r="H289" s="159">
        <v>45</v>
      </c>
      <c r="I289" s="160"/>
      <c r="L289" s="156"/>
      <c r="M289" s="161"/>
      <c r="T289" s="162"/>
      <c r="AT289" s="157" t="s">
        <v>181</v>
      </c>
      <c r="AU289" s="157" t="s">
        <v>83</v>
      </c>
      <c r="AV289" s="13" t="s">
        <v>77</v>
      </c>
      <c r="AW289" s="13" t="s">
        <v>31</v>
      </c>
      <c r="AX289" s="13" t="s">
        <v>69</v>
      </c>
      <c r="AY289" s="157" t="s">
        <v>161</v>
      </c>
    </row>
    <row r="290" spans="2:51" s="12" customFormat="1" ht="12">
      <c r="B290" s="149"/>
      <c r="D290" s="150" t="s">
        <v>181</v>
      </c>
      <c r="E290" s="151" t="s">
        <v>3</v>
      </c>
      <c r="F290" s="152" t="s">
        <v>68</v>
      </c>
      <c r="H290" s="151" t="s">
        <v>3</v>
      </c>
      <c r="I290" s="153"/>
      <c r="L290" s="149"/>
      <c r="M290" s="154"/>
      <c r="T290" s="155"/>
      <c r="AT290" s="151" t="s">
        <v>181</v>
      </c>
      <c r="AU290" s="151" t="s">
        <v>83</v>
      </c>
      <c r="AV290" s="12" t="s">
        <v>15</v>
      </c>
      <c r="AW290" s="12" t="s">
        <v>31</v>
      </c>
      <c r="AX290" s="12" t="s">
        <v>69</v>
      </c>
      <c r="AY290" s="151" t="s">
        <v>161</v>
      </c>
    </row>
    <row r="291" spans="2:51" s="13" customFormat="1" ht="12">
      <c r="B291" s="156"/>
      <c r="D291" s="150" t="s">
        <v>181</v>
      </c>
      <c r="E291" s="157" t="s">
        <v>3</v>
      </c>
      <c r="F291" s="158" t="s">
        <v>582</v>
      </c>
      <c r="H291" s="159">
        <v>47.9</v>
      </c>
      <c r="I291" s="160"/>
      <c r="L291" s="156"/>
      <c r="M291" s="161"/>
      <c r="T291" s="162"/>
      <c r="AT291" s="157" t="s">
        <v>181</v>
      </c>
      <c r="AU291" s="157" t="s">
        <v>83</v>
      </c>
      <c r="AV291" s="13" t="s">
        <v>77</v>
      </c>
      <c r="AW291" s="13" t="s">
        <v>31</v>
      </c>
      <c r="AX291" s="13" t="s">
        <v>69</v>
      </c>
      <c r="AY291" s="157" t="s">
        <v>161</v>
      </c>
    </row>
    <row r="292" spans="2:51" s="14" customFormat="1" ht="12">
      <c r="B292" s="163"/>
      <c r="D292" s="150" t="s">
        <v>181</v>
      </c>
      <c r="E292" s="164" t="s">
        <v>3</v>
      </c>
      <c r="F292" s="165" t="s">
        <v>188</v>
      </c>
      <c r="H292" s="166">
        <v>217.5</v>
      </c>
      <c r="I292" s="167"/>
      <c r="L292" s="163"/>
      <c r="M292" s="168"/>
      <c r="T292" s="169"/>
      <c r="AT292" s="164" t="s">
        <v>181</v>
      </c>
      <c r="AU292" s="164" t="s">
        <v>83</v>
      </c>
      <c r="AV292" s="14" t="s">
        <v>89</v>
      </c>
      <c r="AW292" s="14" t="s">
        <v>31</v>
      </c>
      <c r="AX292" s="14" t="s">
        <v>15</v>
      </c>
      <c r="AY292" s="164" t="s">
        <v>161</v>
      </c>
    </row>
    <row r="293" spans="2:65" s="1" customFormat="1" ht="24.2" customHeight="1">
      <c r="B293" s="131"/>
      <c r="C293" s="170" t="s">
        <v>373</v>
      </c>
      <c r="D293" s="170" t="s">
        <v>193</v>
      </c>
      <c r="E293" s="171" t="s">
        <v>583</v>
      </c>
      <c r="F293" s="172" t="s">
        <v>584</v>
      </c>
      <c r="G293" s="173" t="s">
        <v>267</v>
      </c>
      <c r="H293" s="174">
        <v>228.375</v>
      </c>
      <c r="I293" s="175"/>
      <c r="J293" s="176">
        <f>ROUND(I293*H293,2)</f>
        <v>0</v>
      </c>
      <c r="K293" s="172" t="s">
        <v>168</v>
      </c>
      <c r="L293" s="177"/>
      <c r="M293" s="178" t="s">
        <v>3</v>
      </c>
      <c r="N293" s="179" t="s">
        <v>40</v>
      </c>
      <c r="P293" s="141">
        <f>O293*H293</f>
        <v>0</v>
      </c>
      <c r="Q293" s="141">
        <v>0.0005</v>
      </c>
      <c r="R293" s="141">
        <f>Q293*H293</f>
        <v>0.1141875</v>
      </c>
      <c r="S293" s="141">
        <v>0</v>
      </c>
      <c r="T293" s="142">
        <f>S293*H293</f>
        <v>0</v>
      </c>
      <c r="AR293" s="143" t="s">
        <v>243</v>
      </c>
      <c r="AT293" s="143" t="s">
        <v>193</v>
      </c>
      <c r="AU293" s="143" t="s">
        <v>83</v>
      </c>
      <c r="AY293" s="17" t="s">
        <v>161</v>
      </c>
      <c r="BE293" s="144">
        <f>IF(N293="základní",J293,0)</f>
        <v>0</v>
      </c>
      <c r="BF293" s="144">
        <f>IF(N293="snížená",J293,0)</f>
        <v>0</v>
      </c>
      <c r="BG293" s="144">
        <f>IF(N293="zákl. přenesená",J293,0)</f>
        <v>0</v>
      </c>
      <c r="BH293" s="144">
        <f>IF(N293="sníž. přenesená",J293,0)</f>
        <v>0</v>
      </c>
      <c r="BI293" s="144">
        <f>IF(N293="nulová",J293,0)</f>
        <v>0</v>
      </c>
      <c r="BJ293" s="17" t="s">
        <v>15</v>
      </c>
      <c r="BK293" s="144">
        <f>ROUND(I293*H293,2)</f>
        <v>0</v>
      </c>
      <c r="BL293" s="17" t="s">
        <v>89</v>
      </c>
      <c r="BM293" s="143" t="s">
        <v>585</v>
      </c>
    </row>
    <row r="294" spans="2:51" s="13" customFormat="1" ht="12">
      <c r="B294" s="156"/>
      <c r="D294" s="150" t="s">
        <v>181</v>
      </c>
      <c r="F294" s="158" t="s">
        <v>586</v>
      </c>
      <c r="H294" s="159">
        <v>228.375</v>
      </c>
      <c r="I294" s="160"/>
      <c r="L294" s="156"/>
      <c r="M294" s="161"/>
      <c r="T294" s="162"/>
      <c r="AT294" s="157" t="s">
        <v>181</v>
      </c>
      <c r="AU294" s="157" t="s">
        <v>83</v>
      </c>
      <c r="AV294" s="13" t="s">
        <v>77</v>
      </c>
      <c r="AW294" s="13" t="s">
        <v>4</v>
      </c>
      <c r="AX294" s="13" t="s">
        <v>15</v>
      </c>
      <c r="AY294" s="157" t="s">
        <v>161</v>
      </c>
    </row>
    <row r="295" spans="2:65" s="1" customFormat="1" ht="24.2" customHeight="1">
      <c r="B295" s="131"/>
      <c r="C295" s="132" t="s">
        <v>378</v>
      </c>
      <c r="D295" s="132" t="s">
        <v>164</v>
      </c>
      <c r="E295" s="133" t="s">
        <v>587</v>
      </c>
      <c r="F295" s="134" t="s">
        <v>588</v>
      </c>
      <c r="G295" s="135" t="s">
        <v>267</v>
      </c>
      <c r="H295" s="136">
        <v>73.95</v>
      </c>
      <c r="I295" s="137"/>
      <c r="J295" s="138">
        <f>ROUND(I295*H295,2)</f>
        <v>0</v>
      </c>
      <c r="K295" s="134" t="s">
        <v>168</v>
      </c>
      <c r="L295" s="32"/>
      <c r="M295" s="139" t="s">
        <v>3</v>
      </c>
      <c r="N295" s="140" t="s">
        <v>40</v>
      </c>
      <c r="P295" s="141">
        <f>O295*H295</f>
        <v>0</v>
      </c>
      <c r="Q295" s="141">
        <v>0</v>
      </c>
      <c r="R295" s="141">
        <f>Q295*H295</f>
        <v>0</v>
      </c>
      <c r="S295" s="141">
        <v>0</v>
      </c>
      <c r="T295" s="142">
        <f>S295*H295</f>
        <v>0</v>
      </c>
      <c r="AR295" s="143" t="s">
        <v>89</v>
      </c>
      <c r="AT295" s="143" t="s">
        <v>164</v>
      </c>
      <c r="AU295" s="143" t="s">
        <v>83</v>
      </c>
      <c r="AY295" s="17" t="s">
        <v>161</v>
      </c>
      <c r="BE295" s="144">
        <f>IF(N295="základní",J295,0)</f>
        <v>0</v>
      </c>
      <c r="BF295" s="144">
        <f>IF(N295="snížená",J295,0)</f>
        <v>0</v>
      </c>
      <c r="BG295" s="144">
        <f>IF(N295="zákl. přenesená",J295,0)</f>
        <v>0</v>
      </c>
      <c r="BH295" s="144">
        <f>IF(N295="sníž. přenesená",J295,0)</f>
        <v>0</v>
      </c>
      <c r="BI295" s="144">
        <f>IF(N295="nulová",J295,0)</f>
        <v>0</v>
      </c>
      <c r="BJ295" s="17" t="s">
        <v>15</v>
      </c>
      <c r="BK295" s="144">
        <f>ROUND(I295*H295,2)</f>
        <v>0</v>
      </c>
      <c r="BL295" s="17" t="s">
        <v>89</v>
      </c>
      <c r="BM295" s="143" t="s">
        <v>589</v>
      </c>
    </row>
    <row r="296" spans="2:47" s="1" customFormat="1" ht="12">
      <c r="B296" s="32"/>
      <c r="D296" s="145" t="s">
        <v>170</v>
      </c>
      <c r="F296" s="146" t="s">
        <v>590</v>
      </c>
      <c r="I296" s="147"/>
      <c r="L296" s="32"/>
      <c r="M296" s="148"/>
      <c r="T296" s="53"/>
      <c r="AT296" s="17" t="s">
        <v>170</v>
      </c>
      <c r="AU296" s="17" t="s">
        <v>83</v>
      </c>
    </row>
    <row r="297" spans="2:51" s="12" customFormat="1" ht="12">
      <c r="B297" s="149"/>
      <c r="D297" s="150" t="s">
        <v>181</v>
      </c>
      <c r="E297" s="151" t="s">
        <v>3</v>
      </c>
      <c r="F297" s="152" t="s">
        <v>442</v>
      </c>
      <c r="H297" s="151" t="s">
        <v>3</v>
      </c>
      <c r="I297" s="153"/>
      <c r="L297" s="149"/>
      <c r="M297" s="154"/>
      <c r="T297" s="155"/>
      <c r="AT297" s="151" t="s">
        <v>181</v>
      </c>
      <c r="AU297" s="151" t="s">
        <v>83</v>
      </c>
      <c r="AV297" s="12" t="s">
        <v>15</v>
      </c>
      <c r="AW297" s="12" t="s">
        <v>31</v>
      </c>
      <c r="AX297" s="12" t="s">
        <v>69</v>
      </c>
      <c r="AY297" s="151" t="s">
        <v>161</v>
      </c>
    </row>
    <row r="298" spans="2:51" s="13" customFormat="1" ht="12">
      <c r="B298" s="156"/>
      <c r="D298" s="150" t="s">
        <v>181</v>
      </c>
      <c r="E298" s="157" t="s">
        <v>3</v>
      </c>
      <c r="F298" s="158" t="s">
        <v>506</v>
      </c>
      <c r="H298" s="159">
        <v>21.75</v>
      </c>
      <c r="I298" s="160"/>
      <c r="L298" s="156"/>
      <c r="M298" s="161"/>
      <c r="T298" s="162"/>
      <c r="AT298" s="157" t="s">
        <v>181</v>
      </c>
      <c r="AU298" s="157" t="s">
        <v>83</v>
      </c>
      <c r="AV298" s="13" t="s">
        <v>77</v>
      </c>
      <c r="AW298" s="13" t="s">
        <v>31</v>
      </c>
      <c r="AX298" s="13" t="s">
        <v>69</v>
      </c>
      <c r="AY298" s="157" t="s">
        <v>161</v>
      </c>
    </row>
    <row r="299" spans="2:51" s="12" customFormat="1" ht="12">
      <c r="B299" s="149"/>
      <c r="D299" s="150" t="s">
        <v>181</v>
      </c>
      <c r="E299" s="151" t="s">
        <v>3</v>
      </c>
      <c r="F299" s="152" t="s">
        <v>444</v>
      </c>
      <c r="H299" s="151" t="s">
        <v>3</v>
      </c>
      <c r="I299" s="153"/>
      <c r="L299" s="149"/>
      <c r="M299" s="154"/>
      <c r="T299" s="155"/>
      <c r="AT299" s="151" t="s">
        <v>181</v>
      </c>
      <c r="AU299" s="151" t="s">
        <v>83</v>
      </c>
      <c r="AV299" s="12" t="s">
        <v>15</v>
      </c>
      <c r="AW299" s="12" t="s">
        <v>31</v>
      </c>
      <c r="AX299" s="12" t="s">
        <v>69</v>
      </c>
      <c r="AY299" s="151" t="s">
        <v>161</v>
      </c>
    </row>
    <row r="300" spans="2:51" s="13" customFormat="1" ht="12">
      <c r="B300" s="156"/>
      <c r="D300" s="150" t="s">
        <v>181</v>
      </c>
      <c r="E300" s="157" t="s">
        <v>3</v>
      </c>
      <c r="F300" s="158" t="s">
        <v>507</v>
      </c>
      <c r="H300" s="159">
        <v>11.6</v>
      </c>
      <c r="I300" s="160"/>
      <c r="L300" s="156"/>
      <c r="M300" s="161"/>
      <c r="T300" s="162"/>
      <c r="AT300" s="157" t="s">
        <v>181</v>
      </c>
      <c r="AU300" s="157" t="s">
        <v>83</v>
      </c>
      <c r="AV300" s="13" t="s">
        <v>77</v>
      </c>
      <c r="AW300" s="13" t="s">
        <v>31</v>
      </c>
      <c r="AX300" s="13" t="s">
        <v>69</v>
      </c>
      <c r="AY300" s="157" t="s">
        <v>161</v>
      </c>
    </row>
    <row r="301" spans="2:51" s="12" customFormat="1" ht="12">
      <c r="B301" s="149"/>
      <c r="D301" s="150" t="s">
        <v>181</v>
      </c>
      <c r="E301" s="151" t="s">
        <v>3</v>
      </c>
      <c r="F301" s="152" t="s">
        <v>446</v>
      </c>
      <c r="H301" s="151" t="s">
        <v>3</v>
      </c>
      <c r="I301" s="153"/>
      <c r="L301" s="149"/>
      <c r="M301" s="154"/>
      <c r="T301" s="155"/>
      <c r="AT301" s="151" t="s">
        <v>181</v>
      </c>
      <c r="AU301" s="151" t="s">
        <v>83</v>
      </c>
      <c r="AV301" s="12" t="s">
        <v>15</v>
      </c>
      <c r="AW301" s="12" t="s">
        <v>31</v>
      </c>
      <c r="AX301" s="12" t="s">
        <v>69</v>
      </c>
      <c r="AY301" s="151" t="s">
        <v>161</v>
      </c>
    </row>
    <row r="302" spans="2:51" s="13" customFormat="1" ht="12">
      <c r="B302" s="156"/>
      <c r="D302" s="150" t="s">
        <v>181</v>
      </c>
      <c r="E302" s="157" t="s">
        <v>3</v>
      </c>
      <c r="F302" s="158" t="s">
        <v>508</v>
      </c>
      <c r="H302" s="159">
        <v>20.3</v>
      </c>
      <c r="I302" s="160"/>
      <c r="L302" s="156"/>
      <c r="M302" s="161"/>
      <c r="T302" s="162"/>
      <c r="AT302" s="157" t="s">
        <v>181</v>
      </c>
      <c r="AU302" s="157" t="s">
        <v>83</v>
      </c>
      <c r="AV302" s="13" t="s">
        <v>77</v>
      </c>
      <c r="AW302" s="13" t="s">
        <v>31</v>
      </c>
      <c r="AX302" s="13" t="s">
        <v>69</v>
      </c>
      <c r="AY302" s="157" t="s">
        <v>161</v>
      </c>
    </row>
    <row r="303" spans="2:51" s="12" customFormat="1" ht="12">
      <c r="B303" s="149"/>
      <c r="D303" s="150" t="s">
        <v>181</v>
      </c>
      <c r="E303" s="151" t="s">
        <v>3</v>
      </c>
      <c r="F303" s="152" t="s">
        <v>68</v>
      </c>
      <c r="H303" s="151" t="s">
        <v>3</v>
      </c>
      <c r="I303" s="153"/>
      <c r="L303" s="149"/>
      <c r="M303" s="154"/>
      <c r="T303" s="155"/>
      <c r="AT303" s="151" t="s">
        <v>181</v>
      </c>
      <c r="AU303" s="151" t="s">
        <v>83</v>
      </c>
      <c r="AV303" s="12" t="s">
        <v>15</v>
      </c>
      <c r="AW303" s="12" t="s">
        <v>31</v>
      </c>
      <c r="AX303" s="12" t="s">
        <v>69</v>
      </c>
      <c r="AY303" s="151" t="s">
        <v>161</v>
      </c>
    </row>
    <row r="304" spans="2:51" s="13" customFormat="1" ht="12">
      <c r="B304" s="156"/>
      <c r="D304" s="150" t="s">
        <v>181</v>
      </c>
      <c r="E304" s="157" t="s">
        <v>3</v>
      </c>
      <c r="F304" s="158" t="s">
        <v>508</v>
      </c>
      <c r="H304" s="159">
        <v>20.3</v>
      </c>
      <c r="I304" s="160"/>
      <c r="L304" s="156"/>
      <c r="M304" s="161"/>
      <c r="T304" s="162"/>
      <c r="AT304" s="157" t="s">
        <v>181</v>
      </c>
      <c r="AU304" s="157" t="s">
        <v>83</v>
      </c>
      <c r="AV304" s="13" t="s">
        <v>77</v>
      </c>
      <c r="AW304" s="13" t="s">
        <v>31</v>
      </c>
      <c r="AX304" s="13" t="s">
        <v>69</v>
      </c>
      <c r="AY304" s="157" t="s">
        <v>161</v>
      </c>
    </row>
    <row r="305" spans="2:51" s="14" customFormat="1" ht="12">
      <c r="B305" s="163"/>
      <c r="D305" s="150" t="s">
        <v>181</v>
      </c>
      <c r="E305" s="164" t="s">
        <v>3</v>
      </c>
      <c r="F305" s="165" t="s">
        <v>188</v>
      </c>
      <c r="H305" s="166">
        <v>73.95</v>
      </c>
      <c r="I305" s="167"/>
      <c r="L305" s="163"/>
      <c r="M305" s="168"/>
      <c r="T305" s="169"/>
      <c r="AT305" s="164" t="s">
        <v>181</v>
      </c>
      <c r="AU305" s="164" t="s">
        <v>83</v>
      </c>
      <c r="AV305" s="14" t="s">
        <v>89</v>
      </c>
      <c r="AW305" s="14" t="s">
        <v>31</v>
      </c>
      <c r="AX305" s="14" t="s">
        <v>15</v>
      </c>
      <c r="AY305" s="164" t="s">
        <v>161</v>
      </c>
    </row>
    <row r="306" spans="2:65" s="1" customFormat="1" ht="24.2" customHeight="1">
      <c r="B306" s="131"/>
      <c r="C306" s="170" t="s">
        <v>591</v>
      </c>
      <c r="D306" s="170" t="s">
        <v>193</v>
      </c>
      <c r="E306" s="171" t="s">
        <v>592</v>
      </c>
      <c r="F306" s="172" t="s">
        <v>593</v>
      </c>
      <c r="G306" s="173" t="s">
        <v>267</v>
      </c>
      <c r="H306" s="174">
        <v>77.648</v>
      </c>
      <c r="I306" s="175"/>
      <c r="J306" s="176">
        <f>ROUND(I306*H306,2)</f>
        <v>0</v>
      </c>
      <c r="K306" s="172" t="s">
        <v>168</v>
      </c>
      <c r="L306" s="177"/>
      <c r="M306" s="178" t="s">
        <v>3</v>
      </c>
      <c r="N306" s="179" t="s">
        <v>40</v>
      </c>
      <c r="P306" s="141">
        <f>O306*H306</f>
        <v>0</v>
      </c>
      <c r="Q306" s="141">
        <v>0.0002</v>
      </c>
      <c r="R306" s="141">
        <f>Q306*H306</f>
        <v>0.0155296</v>
      </c>
      <c r="S306" s="141">
        <v>0</v>
      </c>
      <c r="T306" s="142">
        <f>S306*H306</f>
        <v>0</v>
      </c>
      <c r="AR306" s="143" t="s">
        <v>243</v>
      </c>
      <c r="AT306" s="143" t="s">
        <v>193</v>
      </c>
      <c r="AU306" s="143" t="s">
        <v>83</v>
      </c>
      <c r="AY306" s="17" t="s">
        <v>161</v>
      </c>
      <c r="BE306" s="144">
        <f>IF(N306="základní",J306,0)</f>
        <v>0</v>
      </c>
      <c r="BF306" s="144">
        <f>IF(N306="snížená",J306,0)</f>
        <v>0</v>
      </c>
      <c r="BG306" s="144">
        <f>IF(N306="zákl. přenesená",J306,0)</f>
        <v>0</v>
      </c>
      <c r="BH306" s="144">
        <f>IF(N306="sníž. přenesená",J306,0)</f>
        <v>0</v>
      </c>
      <c r="BI306" s="144">
        <f>IF(N306="nulová",J306,0)</f>
        <v>0</v>
      </c>
      <c r="BJ306" s="17" t="s">
        <v>15</v>
      </c>
      <c r="BK306" s="144">
        <f>ROUND(I306*H306,2)</f>
        <v>0</v>
      </c>
      <c r="BL306" s="17" t="s">
        <v>89</v>
      </c>
      <c r="BM306" s="143" t="s">
        <v>594</v>
      </c>
    </row>
    <row r="307" spans="2:51" s="13" customFormat="1" ht="12">
      <c r="B307" s="156"/>
      <c r="D307" s="150" t="s">
        <v>181</v>
      </c>
      <c r="F307" s="158" t="s">
        <v>595</v>
      </c>
      <c r="H307" s="159">
        <v>77.648</v>
      </c>
      <c r="I307" s="160"/>
      <c r="L307" s="156"/>
      <c r="M307" s="161"/>
      <c r="T307" s="162"/>
      <c r="AT307" s="157" t="s">
        <v>181</v>
      </c>
      <c r="AU307" s="157" t="s">
        <v>83</v>
      </c>
      <c r="AV307" s="13" t="s">
        <v>77</v>
      </c>
      <c r="AW307" s="13" t="s">
        <v>4</v>
      </c>
      <c r="AX307" s="13" t="s">
        <v>15</v>
      </c>
      <c r="AY307" s="157" t="s">
        <v>161</v>
      </c>
    </row>
    <row r="308" spans="2:63" s="11" customFormat="1" ht="20.85" customHeight="1">
      <c r="B308" s="119"/>
      <c r="D308" s="120" t="s">
        <v>68</v>
      </c>
      <c r="E308" s="129" t="s">
        <v>596</v>
      </c>
      <c r="F308" s="129" t="s">
        <v>597</v>
      </c>
      <c r="I308" s="122"/>
      <c r="J308" s="130">
        <f>BK308</f>
        <v>0</v>
      </c>
      <c r="L308" s="119"/>
      <c r="M308" s="124"/>
      <c r="P308" s="125">
        <f>SUM(P309:P345)</f>
        <v>0</v>
      </c>
      <c r="R308" s="125">
        <f>SUM(R309:R345)</f>
        <v>83.30113422999999</v>
      </c>
      <c r="T308" s="126">
        <f>SUM(T309:T345)</f>
        <v>0</v>
      </c>
      <c r="AR308" s="120" t="s">
        <v>15</v>
      </c>
      <c r="AT308" s="127" t="s">
        <v>68</v>
      </c>
      <c r="AU308" s="127" t="s">
        <v>77</v>
      </c>
      <c r="AY308" s="120" t="s">
        <v>161</v>
      </c>
      <c r="BK308" s="128">
        <f>SUM(BK309:BK345)</f>
        <v>0</v>
      </c>
    </row>
    <row r="309" spans="2:65" s="1" customFormat="1" ht="33" customHeight="1">
      <c r="B309" s="131"/>
      <c r="C309" s="132" t="s">
        <v>598</v>
      </c>
      <c r="D309" s="132" t="s">
        <v>164</v>
      </c>
      <c r="E309" s="133" t="s">
        <v>599</v>
      </c>
      <c r="F309" s="134" t="s">
        <v>600</v>
      </c>
      <c r="G309" s="135" t="s">
        <v>601</v>
      </c>
      <c r="H309" s="136">
        <v>35.35</v>
      </c>
      <c r="I309" s="137"/>
      <c r="J309" s="138">
        <f>ROUND(I309*H309,2)</f>
        <v>0</v>
      </c>
      <c r="K309" s="134" t="s">
        <v>168</v>
      </c>
      <c r="L309" s="32"/>
      <c r="M309" s="139" t="s">
        <v>3</v>
      </c>
      <c r="N309" s="140" t="s">
        <v>40</v>
      </c>
      <c r="P309" s="141">
        <f>O309*H309</f>
        <v>0</v>
      </c>
      <c r="Q309" s="141">
        <v>2.30102</v>
      </c>
      <c r="R309" s="141">
        <f>Q309*H309</f>
        <v>81.34105699999999</v>
      </c>
      <c r="S309" s="141">
        <v>0</v>
      </c>
      <c r="T309" s="142">
        <f>S309*H309</f>
        <v>0</v>
      </c>
      <c r="AR309" s="143" t="s">
        <v>89</v>
      </c>
      <c r="AT309" s="143" t="s">
        <v>164</v>
      </c>
      <c r="AU309" s="143" t="s">
        <v>83</v>
      </c>
      <c r="AY309" s="17" t="s">
        <v>161</v>
      </c>
      <c r="BE309" s="144">
        <f>IF(N309="základní",J309,0)</f>
        <v>0</v>
      </c>
      <c r="BF309" s="144">
        <f>IF(N309="snížená",J309,0)</f>
        <v>0</v>
      </c>
      <c r="BG309" s="144">
        <f>IF(N309="zákl. přenesená",J309,0)</f>
        <v>0</v>
      </c>
      <c r="BH309" s="144">
        <f>IF(N309="sníž. přenesená",J309,0)</f>
        <v>0</v>
      </c>
      <c r="BI309" s="144">
        <f>IF(N309="nulová",J309,0)</f>
        <v>0</v>
      </c>
      <c r="BJ309" s="17" t="s">
        <v>15</v>
      </c>
      <c r="BK309" s="144">
        <f>ROUND(I309*H309,2)</f>
        <v>0</v>
      </c>
      <c r="BL309" s="17" t="s">
        <v>89</v>
      </c>
      <c r="BM309" s="143" t="s">
        <v>602</v>
      </c>
    </row>
    <row r="310" spans="2:47" s="1" customFormat="1" ht="12">
      <c r="B310" s="32"/>
      <c r="D310" s="145" t="s">
        <v>170</v>
      </c>
      <c r="F310" s="146" t="s">
        <v>603</v>
      </c>
      <c r="I310" s="147"/>
      <c r="L310" s="32"/>
      <c r="M310" s="148"/>
      <c r="T310" s="53"/>
      <c r="AT310" s="17" t="s">
        <v>170</v>
      </c>
      <c r="AU310" s="17" t="s">
        <v>83</v>
      </c>
    </row>
    <row r="311" spans="2:51" s="12" customFormat="1" ht="12">
      <c r="B311" s="149"/>
      <c r="D311" s="150" t="s">
        <v>181</v>
      </c>
      <c r="E311" s="151" t="s">
        <v>3</v>
      </c>
      <c r="F311" s="152" t="s">
        <v>442</v>
      </c>
      <c r="H311" s="151" t="s">
        <v>3</v>
      </c>
      <c r="I311" s="153"/>
      <c r="L311" s="149"/>
      <c r="M311" s="154"/>
      <c r="T311" s="155"/>
      <c r="AT311" s="151" t="s">
        <v>181</v>
      </c>
      <c r="AU311" s="151" t="s">
        <v>83</v>
      </c>
      <c r="AV311" s="12" t="s">
        <v>15</v>
      </c>
      <c r="AW311" s="12" t="s">
        <v>31</v>
      </c>
      <c r="AX311" s="12" t="s">
        <v>69</v>
      </c>
      <c r="AY311" s="151" t="s">
        <v>161</v>
      </c>
    </row>
    <row r="312" spans="2:51" s="13" customFormat="1" ht="12">
      <c r="B312" s="156"/>
      <c r="D312" s="150" t="s">
        <v>181</v>
      </c>
      <c r="E312" s="157" t="s">
        <v>3</v>
      </c>
      <c r="F312" s="158" t="s">
        <v>604</v>
      </c>
      <c r="H312" s="159">
        <v>9.45</v>
      </c>
      <c r="I312" s="160"/>
      <c r="L312" s="156"/>
      <c r="M312" s="161"/>
      <c r="T312" s="162"/>
      <c r="AT312" s="157" t="s">
        <v>181</v>
      </c>
      <c r="AU312" s="157" t="s">
        <v>83</v>
      </c>
      <c r="AV312" s="13" t="s">
        <v>77</v>
      </c>
      <c r="AW312" s="13" t="s">
        <v>31</v>
      </c>
      <c r="AX312" s="13" t="s">
        <v>69</v>
      </c>
      <c r="AY312" s="157" t="s">
        <v>161</v>
      </c>
    </row>
    <row r="313" spans="2:51" s="12" customFormat="1" ht="12">
      <c r="B313" s="149"/>
      <c r="D313" s="150" t="s">
        <v>181</v>
      </c>
      <c r="E313" s="151" t="s">
        <v>3</v>
      </c>
      <c r="F313" s="152" t="s">
        <v>444</v>
      </c>
      <c r="H313" s="151" t="s">
        <v>3</v>
      </c>
      <c r="I313" s="153"/>
      <c r="L313" s="149"/>
      <c r="M313" s="154"/>
      <c r="T313" s="155"/>
      <c r="AT313" s="151" t="s">
        <v>181</v>
      </c>
      <c r="AU313" s="151" t="s">
        <v>83</v>
      </c>
      <c r="AV313" s="12" t="s">
        <v>15</v>
      </c>
      <c r="AW313" s="12" t="s">
        <v>31</v>
      </c>
      <c r="AX313" s="12" t="s">
        <v>69</v>
      </c>
      <c r="AY313" s="151" t="s">
        <v>161</v>
      </c>
    </row>
    <row r="314" spans="2:51" s="13" customFormat="1" ht="12">
      <c r="B314" s="156"/>
      <c r="D314" s="150" t="s">
        <v>181</v>
      </c>
      <c r="E314" s="157" t="s">
        <v>3</v>
      </c>
      <c r="F314" s="158" t="s">
        <v>605</v>
      </c>
      <c r="H314" s="159">
        <v>9.03</v>
      </c>
      <c r="I314" s="160"/>
      <c r="L314" s="156"/>
      <c r="M314" s="161"/>
      <c r="T314" s="162"/>
      <c r="AT314" s="157" t="s">
        <v>181</v>
      </c>
      <c r="AU314" s="157" t="s">
        <v>83</v>
      </c>
      <c r="AV314" s="13" t="s">
        <v>77</v>
      </c>
      <c r="AW314" s="13" t="s">
        <v>31</v>
      </c>
      <c r="AX314" s="13" t="s">
        <v>69</v>
      </c>
      <c r="AY314" s="157" t="s">
        <v>161</v>
      </c>
    </row>
    <row r="315" spans="2:51" s="12" customFormat="1" ht="12">
      <c r="B315" s="149"/>
      <c r="D315" s="150" t="s">
        <v>181</v>
      </c>
      <c r="E315" s="151" t="s">
        <v>3</v>
      </c>
      <c r="F315" s="152" t="s">
        <v>446</v>
      </c>
      <c r="H315" s="151" t="s">
        <v>3</v>
      </c>
      <c r="I315" s="153"/>
      <c r="L315" s="149"/>
      <c r="M315" s="154"/>
      <c r="T315" s="155"/>
      <c r="AT315" s="151" t="s">
        <v>181</v>
      </c>
      <c r="AU315" s="151" t="s">
        <v>83</v>
      </c>
      <c r="AV315" s="12" t="s">
        <v>15</v>
      </c>
      <c r="AW315" s="12" t="s">
        <v>31</v>
      </c>
      <c r="AX315" s="12" t="s">
        <v>69</v>
      </c>
      <c r="AY315" s="151" t="s">
        <v>161</v>
      </c>
    </row>
    <row r="316" spans="2:51" s="13" customFormat="1" ht="12">
      <c r="B316" s="156"/>
      <c r="D316" s="150" t="s">
        <v>181</v>
      </c>
      <c r="E316" s="157" t="s">
        <v>3</v>
      </c>
      <c r="F316" s="158" t="s">
        <v>606</v>
      </c>
      <c r="H316" s="159">
        <v>7.84</v>
      </c>
      <c r="I316" s="160"/>
      <c r="L316" s="156"/>
      <c r="M316" s="161"/>
      <c r="T316" s="162"/>
      <c r="AT316" s="157" t="s">
        <v>181</v>
      </c>
      <c r="AU316" s="157" t="s">
        <v>83</v>
      </c>
      <c r="AV316" s="13" t="s">
        <v>77</v>
      </c>
      <c r="AW316" s="13" t="s">
        <v>31</v>
      </c>
      <c r="AX316" s="13" t="s">
        <v>69</v>
      </c>
      <c r="AY316" s="157" t="s">
        <v>161</v>
      </c>
    </row>
    <row r="317" spans="2:51" s="12" customFormat="1" ht="12">
      <c r="B317" s="149"/>
      <c r="D317" s="150" t="s">
        <v>181</v>
      </c>
      <c r="E317" s="151" t="s">
        <v>3</v>
      </c>
      <c r="F317" s="152" t="s">
        <v>68</v>
      </c>
      <c r="H317" s="151" t="s">
        <v>3</v>
      </c>
      <c r="I317" s="153"/>
      <c r="L317" s="149"/>
      <c r="M317" s="154"/>
      <c r="T317" s="155"/>
      <c r="AT317" s="151" t="s">
        <v>181</v>
      </c>
      <c r="AU317" s="151" t="s">
        <v>83</v>
      </c>
      <c r="AV317" s="12" t="s">
        <v>15</v>
      </c>
      <c r="AW317" s="12" t="s">
        <v>31</v>
      </c>
      <c r="AX317" s="12" t="s">
        <v>69</v>
      </c>
      <c r="AY317" s="151" t="s">
        <v>161</v>
      </c>
    </row>
    <row r="318" spans="2:51" s="13" customFormat="1" ht="12">
      <c r="B318" s="156"/>
      <c r="D318" s="150" t="s">
        <v>181</v>
      </c>
      <c r="E318" s="157" t="s">
        <v>3</v>
      </c>
      <c r="F318" s="158" t="s">
        <v>605</v>
      </c>
      <c r="H318" s="159">
        <v>9.03</v>
      </c>
      <c r="I318" s="160"/>
      <c r="L318" s="156"/>
      <c r="M318" s="161"/>
      <c r="T318" s="162"/>
      <c r="AT318" s="157" t="s">
        <v>181</v>
      </c>
      <c r="AU318" s="157" t="s">
        <v>83</v>
      </c>
      <c r="AV318" s="13" t="s">
        <v>77</v>
      </c>
      <c r="AW318" s="13" t="s">
        <v>31</v>
      </c>
      <c r="AX318" s="13" t="s">
        <v>69</v>
      </c>
      <c r="AY318" s="157" t="s">
        <v>161</v>
      </c>
    </row>
    <row r="319" spans="2:51" s="14" customFormat="1" ht="12">
      <c r="B319" s="163"/>
      <c r="D319" s="150" t="s">
        <v>181</v>
      </c>
      <c r="E319" s="164" t="s">
        <v>3</v>
      </c>
      <c r="F319" s="165" t="s">
        <v>188</v>
      </c>
      <c r="H319" s="166">
        <v>35.35</v>
      </c>
      <c r="I319" s="167"/>
      <c r="L319" s="163"/>
      <c r="M319" s="168"/>
      <c r="T319" s="169"/>
      <c r="AT319" s="164" t="s">
        <v>181</v>
      </c>
      <c r="AU319" s="164" t="s">
        <v>83</v>
      </c>
      <c r="AV319" s="14" t="s">
        <v>89</v>
      </c>
      <c r="AW319" s="14" t="s">
        <v>31</v>
      </c>
      <c r="AX319" s="14" t="s">
        <v>15</v>
      </c>
      <c r="AY319" s="164" t="s">
        <v>161</v>
      </c>
    </row>
    <row r="320" spans="2:65" s="1" customFormat="1" ht="33" customHeight="1">
      <c r="B320" s="131"/>
      <c r="C320" s="132" t="s">
        <v>607</v>
      </c>
      <c r="D320" s="132" t="s">
        <v>164</v>
      </c>
      <c r="E320" s="133" t="s">
        <v>608</v>
      </c>
      <c r="F320" s="134" t="s">
        <v>609</v>
      </c>
      <c r="G320" s="135" t="s">
        <v>601</v>
      </c>
      <c r="H320" s="136">
        <v>35.35</v>
      </c>
      <c r="I320" s="137"/>
      <c r="J320" s="138">
        <f>ROUND(I320*H320,2)</f>
        <v>0</v>
      </c>
      <c r="K320" s="134" t="s">
        <v>168</v>
      </c>
      <c r="L320" s="32"/>
      <c r="M320" s="139" t="s">
        <v>3</v>
      </c>
      <c r="N320" s="140" t="s">
        <v>40</v>
      </c>
      <c r="P320" s="141">
        <f>O320*H320</f>
        <v>0</v>
      </c>
      <c r="Q320" s="141">
        <v>0</v>
      </c>
      <c r="R320" s="141">
        <f>Q320*H320</f>
        <v>0</v>
      </c>
      <c r="S320" s="141">
        <v>0</v>
      </c>
      <c r="T320" s="142">
        <f>S320*H320</f>
        <v>0</v>
      </c>
      <c r="AR320" s="143" t="s">
        <v>89</v>
      </c>
      <c r="AT320" s="143" t="s">
        <v>164</v>
      </c>
      <c r="AU320" s="143" t="s">
        <v>83</v>
      </c>
      <c r="AY320" s="17" t="s">
        <v>161</v>
      </c>
      <c r="BE320" s="144">
        <f>IF(N320="základní",J320,0)</f>
        <v>0</v>
      </c>
      <c r="BF320" s="144">
        <f>IF(N320="snížená",J320,0)</f>
        <v>0</v>
      </c>
      <c r="BG320" s="144">
        <f>IF(N320="zákl. přenesená",J320,0)</f>
        <v>0</v>
      </c>
      <c r="BH320" s="144">
        <f>IF(N320="sníž. přenesená",J320,0)</f>
        <v>0</v>
      </c>
      <c r="BI320" s="144">
        <f>IF(N320="nulová",J320,0)</f>
        <v>0</v>
      </c>
      <c r="BJ320" s="17" t="s">
        <v>15</v>
      </c>
      <c r="BK320" s="144">
        <f>ROUND(I320*H320,2)</f>
        <v>0</v>
      </c>
      <c r="BL320" s="17" t="s">
        <v>89</v>
      </c>
      <c r="BM320" s="143" t="s">
        <v>610</v>
      </c>
    </row>
    <row r="321" spans="2:47" s="1" customFormat="1" ht="12">
      <c r="B321" s="32"/>
      <c r="D321" s="145" t="s">
        <v>170</v>
      </c>
      <c r="F321" s="146" t="s">
        <v>611</v>
      </c>
      <c r="I321" s="147"/>
      <c r="L321" s="32"/>
      <c r="M321" s="148"/>
      <c r="T321" s="53"/>
      <c r="AT321" s="17" t="s">
        <v>170</v>
      </c>
      <c r="AU321" s="17" t="s">
        <v>83</v>
      </c>
    </row>
    <row r="322" spans="2:65" s="1" customFormat="1" ht="44.25" customHeight="1">
      <c r="B322" s="131"/>
      <c r="C322" s="132" t="s">
        <v>612</v>
      </c>
      <c r="D322" s="132" t="s">
        <v>164</v>
      </c>
      <c r="E322" s="133" t="s">
        <v>613</v>
      </c>
      <c r="F322" s="134" t="s">
        <v>614</v>
      </c>
      <c r="G322" s="135" t="s">
        <v>601</v>
      </c>
      <c r="H322" s="136">
        <v>35.35</v>
      </c>
      <c r="I322" s="137"/>
      <c r="J322" s="138">
        <f>ROUND(I322*H322,2)</f>
        <v>0</v>
      </c>
      <c r="K322" s="134" t="s">
        <v>168</v>
      </c>
      <c r="L322" s="32"/>
      <c r="M322" s="139" t="s">
        <v>3</v>
      </c>
      <c r="N322" s="140" t="s">
        <v>40</v>
      </c>
      <c r="P322" s="141">
        <f>O322*H322</f>
        <v>0</v>
      </c>
      <c r="Q322" s="141">
        <v>0</v>
      </c>
      <c r="R322" s="141">
        <f>Q322*H322</f>
        <v>0</v>
      </c>
      <c r="S322" s="141">
        <v>0</v>
      </c>
      <c r="T322" s="142">
        <f>S322*H322</f>
        <v>0</v>
      </c>
      <c r="AR322" s="143" t="s">
        <v>89</v>
      </c>
      <c r="AT322" s="143" t="s">
        <v>164</v>
      </c>
      <c r="AU322" s="143" t="s">
        <v>83</v>
      </c>
      <c r="AY322" s="17" t="s">
        <v>161</v>
      </c>
      <c r="BE322" s="144">
        <f>IF(N322="základní",J322,0)</f>
        <v>0</v>
      </c>
      <c r="BF322" s="144">
        <f>IF(N322="snížená",J322,0)</f>
        <v>0</v>
      </c>
      <c r="BG322" s="144">
        <f>IF(N322="zákl. přenesená",J322,0)</f>
        <v>0</v>
      </c>
      <c r="BH322" s="144">
        <f>IF(N322="sníž. přenesená",J322,0)</f>
        <v>0</v>
      </c>
      <c r="BI322" s="144">
        <f>IF(N322="nulová",J322,0)</f>
        <v>0</v>
      </c>
      <c r="BJ322" s="17" t="s">
        <v>15</v>
      </c>
      <c r="BK322" s="144">
        <f>ROUND(I322*H322,2)</f>
        <v>0</v>
      </c>
      <c r="BL322" s="17" t="s">
        <v>89</v>
      </c>
      <c r="BM322" s="143" t="s">
        <v>615</v>
      </c>
    </row>
    <row r="323" spans="2:47" s="1" customFormat="1" ht="12">
      <c r="B323" s="32"/>
      <c r="D323" s="145" t="s">
        <v>170</v>
      </c>
      <c r="F323" s="146" t="s">
        <v>616</v>
      </c>
      <c r="I323" s="147"/>
      <c r="L323" s="32"/>
      <c r="M323" s="148"/>
      <c r="T323" s="53"/>
      <c r="AT323" s="17" t="s">
        <v>170</v>
      </c>
      <c r="AU323" s="17" t="s">
        <v>83</v>
      </c>
    </row>
    <row r="324" spans="2:65" s="1" customFormat="1" ht="21.75" customHeight="1">
      <c r="B324" s="131"/>
      <c r="C324" s="132" t="s">
        <v>196</v>
      </c>
      <c r="D324" s="132" t="s">
        <v>164</v>
      </c>
      <c r="E324" s="133" t="s">
        <v>617</v>
      </c>
      <c r="F324" s="134" t="s">
        <v>618</v>
      </c>
      <c r="G324" s="135" t="s">
        <v>201</v>
      </c>
      <c r="H324" s="136">
        <v>1.839</v>
      </c>
      <c r="I324" s="137"/>
      <c r="J324" s="138">
        <f>ROUND(I324*H324,2)</f>
        <v>0</v>
      </c>
      <c r="K324" s="134" t="s">
        <v>168</v>
      </c>
      <c r="L324" s="32"/>
      <c r="M324" s="139" t="s">
        <v>3</v>
      </c>
      <c r="N324" s="140" t="s">
        <v>40</v>
      </c>
      <c r="P324" s="141">
        <f>O324*H324</f>
        <v>0</v>
      </c>
      <c r="Q324" s="141">
        <v>1.06277</v>
      </c>
      <c r="R324" s="141">
        <f>Q324*H324</f>
        <v>1.95443403</v>
      </c>
      <c r="S324" s="141">
        <v>0</v>
      </c>
      <c r="T324" s="142">
        <f>S324*H324</f>
        <v>0</v>
      </c>
      <c r="AR324" s="143" t="s">
        <v>89</v>
      </c>
      <c r="AT324" s="143" t="s">
        <v>164</v>
      </c>
      <c r="AU324" s="143" t="s">
        <v>83</v>
      </c>
      <c r="AY324" s="17" t="s">
        <v>161</v>
      </c>
      <c r="BE324" s="144">
        <f>IF(N324="základní",J324,0)</f>
        <v>0</v>
      </c>
      <c r="BF324" s="144">
        <f>IF(N324="snížená",J324,0)</f>
        <v>0</v>
      </c>
      <c r="BG324" s="144">
        <f>IF(N324="zákl. přenesená",J324,0)</f>
        <v>0</v>
      </c>
      <c r="BH324" s="144">
        <f>IF(N324="sníž. přenesená",J324,0)</f>
        <v>0</v>
      </c>
      <c r="BI324" s="144">
        <f>IF(N324="nulová",J324,0)</f>
        <v>0</v>
      </c>
      <c r="BJ324" s="17" t="s">
        <v>15</v>
      </c>
      <c r="BK324" s="144">
        <f>ROUND(I324*H324,2)</f>
        <v>0</v>
      </c>
      <c r="BL324" s="17" t="s">
        <v>89</v>
      </c>
      <c r="BM324" s="143" t="s">
        <v>619</v>
      </c>
    </row>
    <row r="325" spans="2:47" s="1" customFormat="1" ht="12">
      <c r="B325" s="32"/>
      <c r="D325" s="145" t="s">
        <v>170</v>
      </c>
      <c r="F325" s="146" t="s">
        <v>620</v>
      </c>
      <c r="I325" s="147"/>
      <c r="L325" s="32"/>
      <c r="M325" s="148"/>
      <c r="T325" s="53"/>
      <c r="AT325" s="17" t="s">
        <v>170</v>
      </c>
      <c r="AU325" s="17" t="s">
        <v>83</v>
      </c>
    </row>
    <row r="326" spans="2:51" s="12" customFormat="1" ht="12">
      <c r="B326" s="149"/>
      <c r="D326" s="150" t="s">
        <v>181</v>
      </c>
      <c r="E326" s="151" t="s">
        <v>3</v>
      </c>
      <c r="F326" s="152" t="s">
        <v>442</v>
      </c>
      <c r="H326" s="151" t="s">
        <v>3</v>
      </c>
      <c r="I326" s="153"/>
      <c r="L326" s="149"/>
      <c r="M326" s="154"/>
      <c r="T326" s="155"/>
      <c r="AT326" s="151" t="s">
        <v>181</v>
      </c>
      <c r="AU326" s="151" t="s">
        <v>83</v>
      </c>
      <c r="AV326" s="12" t="s">
        <v>15</v>
      </c>
      <c r="AW326" s="12" t="s">
        <v>31</v>
      </c>
      <c r="AX326" s="12" t="s">
        <v>69</v>
      </c>
      <c r="AY326" s="151" t="s">
        <v>161</v>
      </c>
    </row>
    <row r="327" spans="2:51" s="13" customFormat="1" ht="12">
      <c r="B327" s="156"/>
      <c r="D327" s="150" t="s">
        <v>181</v>
      </c>
      <c r="E327" s="157" t="s">
        <v>3</v>
      </c>
      <c r="F327" s="158" t="s">
        <v>621</v>
      </c>
      <c r="H327" s="159">
        <v>0.491</v>
      </c>
      <c r="I327" s="160"/>
      <c r="L327" s="156"/>
      <c r="M327" s="161"/>
      <c r="T327" s="162"/>
      <c r="AT327" s="157" t="s">
        <v>181</v>
      </c>
      <c r="AU327" s="157" t="s">
        <v>83</v>
      </c>
      <c r="AV327" s="13" t="s">
        <v>77</v>
      </c>
      <c r="AW327" s="13" t="s">
        <v>31</v>
      </c>
      <c r="AX327" s="13" t="s">
        <v>69</v>
      </c>
      <c r="AY327" s="157" t="s">
        <v>161</v>
      </c>
    </row>
    <row r="328" spans="2:51" s="12" customFormat="1" ht="12">
      <c r="B328" s="149"/>
      <c r="D328" s="150" t="s">
        <v>181</v>
      </c>
      <c r="E328" s="151" t="s">
        <v>3</v>
      </c>
      <c r="F328" s="152" t="s">
        <v>444</v>
      </c>
      <c r="H328" s="151" t="s">
        <v>3</v>
      </c>
      <c r="I328" s="153"/>
      <c r="L328" s="149"/>
      <c r="M328" s="154"/>
      <c r="T328" s="155"/>
      <c r="AT328" s="151" t="s">
        <v>181</v>
      </c>
      <c r="AU328" s="151" t="s">
        <v>83</v>
      </c>
      <c r="AV328" s="12" t="s">
        <v>15</v>
      </c>
      <c r="AW328" s="12" t="s">
        <v>31</v>
      </c>
      <c r="AX328" s="12" t="s">
        <v>69</v>
      </c>
      <c r="AY328" s="151" t="s">
        <v>161</v>
      </c>
    </row>
    <row r="329" spans="2:51" s="13" customFormat="1" ht="12">
      <c r="B329" s="156"/>
      <c r="D329" s="150" t="s">
        <v>181</v>
      </c>
      <c r="E329" s="157" t="s">
        <v>3</v>
      </c>
      <c r="F329" s="158" t="s">
        <v>622</v>
      </c>
      <c r="H329" s="159">
        <v>0.47</v>
      </c>
      <c r="I329" s="160"/>
      <c r="L329" s="156"/>
      <c r="M329" s="161"/>
      <c r="T329" s="162"/>
      <c r="AT329" s="157" t="s">
        <v>181</v>
      </c>
      <c r="AU329" s="157" t="s">
        <v>83</v>
      </c>
      <c r="AV329" s="13" t="s">
        <v>77</v>
      </c>
      <c r="AW329" s="13" t="s">
        <v>31</v>
      </c>
      <c r="AX329" s="13" t="s">
        <v>69</v>
      </c>
      <c r="AY329" s="157" t="s">
        <v>161</v>
      </c>
    </row>
    <row r="330" spans="2:51" s="12" customFormat="1" ht="12">
      <c r="B330" s="149"/>
      <c r="D330" s="150" t="s">
        <v>181</v>
      </c>
      <c r="E330" s="151" t="s">
        <v>3</v>
      </c>
      <c r="F330" s="152" t="s">
        <v>446</v>
      </c>
      <c r="H330" s="151" t="s">
        <v>3</v>
      </c>
      <c r="I330" s="153"/>
      <c r="L330" s="149"/>
      <c r="M330" s="154"/>
      <c r="T330" s="155"/>
      <c r="AT330" s="151" t="s">
        <v>181</v>
      </c>
      <c r="AU330" s="151" t="s">
        <v>83</v>
      </c>
      <c r="AV330" s="12" t="s">
        <v>15</v>
      </c>
      <c r="AW330" s="12" t="s">
        <v>31</v>
      </c>
      <c r="AX330" s="12" t="s">
        <v>69</v>
      </c>
      <c r="AY330" s="151" t="s">
        <v>161</v>
      </c>
    </row>
    <row r="331" spans="2:51" s="13" customFormat="1" ht="12">
      <c r="B331" s="156"/>
      <c r="D331" s="150" t="s">
        <v>181</v>
      </c>
      <c r="E331" s="157" t="s">
        <v>3</v>
      </c>
      <c r="F331" s="158" t="s">
        <v>623</v>
      </c>
      <c r="H331" s="159">
        <v>0.408</v>
      </c>
      <c r="I331" s="160"/>
      <c r="L331" s="156"/>
      <c r="M331" s="161"/>
      <c r="T331" s="162"/>
      <c r="AT331" s="157" t="s">
        <v>181</v>
      </c>
      <c r="AU331" s="157" t="s">
        <v>83</v>
      </c>
      <c r="AV331" s="13" t="s">
        <v>77</v>
      </c>
      <c r="AW331" s="13" t="s">
        <v>31</v>
      </c>
      <c r="AX331" s="13" t="s">
        <v>69</v>
      </c>
      <c r="AY331" s="157" t="s">
        <v>161</v>
      </c>
    </row>
    <row r="332" spans="2:51" s="12" customFormat="1" ht="12">
      <c r="B332" s="149"/>
      <c r="D332" s="150" t="s">
        <v>181</v>
      </c>
      <c r="E332" s="151" t="s">
        <v>3</v>
      </c>
      <c r="F332" s="152" t="s">
        <v>68</v>
      </c>
      <c r="H332" s="151" t="s">
        <v>3</v>
      </c>
      <c r="I332" s="153"/>
      <c r="L332" s="149"/>
      <c r="M332" s="154"/>
      <c r="T332" s="155"/>
      <c r="AT332" s="151" t="s">
        <v>181</v>
      </c>
      <c r="AU332" s="151" t="s">
        <v>83</v>
      </c>
      <c r="AV332" s="12" t="s">
        <v>15</v>
      </c>
      <c r="AW332" s="12" t="s">
        <v>31</v>
      </c>
      <c r="AX332" s="12" t="s">
        <v>69</v>
      </c>
      <c r="AY332" s="151" t="s">
        <v>161</v>
      </c>
    </row>
    <row r="333" spans="2:51" s="13" customFormat="1" ht="12">
      <c r="B333" s="156"/>
      <c r="D333" s="150" t="s">
        <v>181</v>
      </c>
      <c r="E333" s="157" t="s">
        <v>3</v>
      </c>
      <c r="F333" s="158" t="s">
        <v>622</v>
      </c>
      <c r="H333" s="159">
        <v>0.47</v>
      </c>
      <c r="I333" s="160"/>
      <c r="L333" s="156"/>
      <c r="M333" s="161"/>
      <c r="T333" s="162"/>
      <c r="AT333" s="157" t="s">
        <v>181</v>
      </c>
      <c r="AU333" s="157" t="s">
        <v>83</v>
      </c>
      <c r="AV333" s="13" t="s">
        <v>77</v>
      </c>
      <c r="AW333" s="13" t="s">
        <v>31</v>
      </c>
      <c r="AX333" s="13" t="s">
        <v>69</v>
      </c>
      <c r="AY333" s="157" t="s">
        <v>161</v>
      </c>
    </row>
    <row r="334" spans="2:51" s="14" customFormat="1" ht="12">
      <c r="B334" s="163"/>
      <c r="D334" s="150" t="s">
        <v>181</v>
      </c>
      <c r="E334" s="164" t="s">
        <v>3</v>
      </c>
      <c r="F334" s="165" t="s">
        <v>188</v>
      </c>
      <c r="H334" s="166">
        <v>1.839</v>
      </c>
      <c r="I334" s="167"/>
      <c r="L334" s="163"/>
      <c r="M334" s="168"/>
      <c r="T334" s="169"/>
      <c r="AT334" s="164" t="s">
        <v>181</v>
      </c>
      <c r="AU334" s="164" t="s">
        <v>83</v>
      </c>
      <c r="AV334" s="14" t="s">
        <v>89</v>
      </c>
      <c r="AW334" s="14" t="s">
        <v>31</v>
      </c>
      <c r="AX334" s="14" t="s">
        <v>15</v>
      </c>
      <c r="AY334" s="164" t="s">
        <v>161</v>
      </c>
    </row>
    <row r="335" spans="2:65" s="1" customFormat="1" ht="37.9" customHeight="1">
      <c r="B335" s="131"/>
      <c r="C335" s="132" t="s">
        <v>624</v>
      </c>
      <c r="D335" s="132" t="s">
        <v>164</v>
      </c>
      <c r="E335" s="133" t="s">
        <v>625</v>
      </c>
      <c r="F335" s="134" t="s">
        <v>626</v>
      </c>
      <c r="G335" s="135" t="s">
        <v>267</v>
      </c>
      <c r="H335" s="136">
        <v>282.16</v>
      </c>
      <c r="I335" s="137"/>
      <c r="J335" s="138">
        <f>ROUND(I335*H335,2)</f>
        <v>0</v>
      </c>
      <c r="K335" s="134" t="s">
        <v>168</v>
      </c>
      <c r="L335" s="32"/>
      <c r="M335" s="139" t="s">
        <v>3</v>
      </c>
      <c r="N335" s="140" t="s">
        <v>40</v>
      </c>
      <c r="P335" s="141">
        <f>O335*H335</f>
        <v>0</v>
      </c>
      <c r="Q335" s="141">
        <v>2E-05</v>
      </c>
      <c r="R335" s="141">
        <f>Q335*H335</f>
        <v>0.005643200000000001</v>
      </c>
      <c r="S335" s="141">
        <v>0</v>
      </c>
      <c r="T335" s="142">
        <f>S335*H335</f>
        <v>0</v>
      </c>
      <c r="AR335" s="143" t="s">
        <v>89</v>
      </c>
      <c r="AT335" s="143" t="s">
        <v>164</v>
      </c>
      <c r="AU335" s="143" t="s">
        <v>83</v>
      </c>
      <c r="AY335" s="17" t="s">
        <v>161</v>
      </c>
      <c r="BE335" s="144">
        <f>IF(N335="základní",J335,0)</f>
        <v>0</v>
      </c>
      <c r="BF335" s="144">
        <f>IF(N335="snížená",J335,0)</f>
        <v>0</v>
      </c>
      <c r="BG335" s="144">
        <f>IF(N335="zákl. přenesená",J335,0)</f>
        <v>0</v>
      </c>
      <c r="BH335" s="144">
        <f>IF(N335="sníž. přenesená",J335,0)</f>
        <v>0</v>
      </c>
      <c r="BI335" s="144">
        <f>IF(N335="nulová",J335,0)</f>
        <v>0</v>
      </c>
      <c r="BJ335" s="17" t="s">
        <v>15</v>
      </c>
      <c r="BK335" s="144">
        <f>ROUND(I335*H335,2)</f>
        <v>0</v>
      </c>
      <c r="BL335" s="17" t="s">
        <v>89</v>
      </c>
      <c r="BM335" s="143" t="s">
        <v>627</v>
      </c>
    </row>
    <row r="336" spans="2:47" s="1" customFormat="1" ht="12">
      <c r="B336" s="32"/>
      <c r="D336" s="145" t="s">
        <v>170</v>
      </c>
      <c r="F336" s="146" t="s">
        <v>628</v>
      </c>
      <c r="I336" s="147"/>
      <c r="L336" s="32"/>
      <c r="M336" s="148"/>
      <c r="T336" s="53"/>
      <c r="AT336" s="17" t="s">
        <v>170</v>
      </c>
      <c r="AU336" s="17" t="s">
        <v>83</v>
      </c>
    </row>
    <row r="337" spans="2:51" s="12" customFormat="1" ht="12">
      <c r="B337" s="149"/>
      <c r="D337" s="150" t="s">
        <v>181</v>
      </c>
      <c r="E337" s="151" t="s">
        <v>3</v>
      </c>
      <c r="F337" s="152" t="s">
        <v>442</v>
      </c>
      <c r="H337" s="151" t="s">
        <v>3</v>
      </c>
      <c r="I337" s="153"/>
      <c r="L337" s="149"/>
      <c r="M337" s="154"/>
      <c r="T337" s="155"/>
      <c r="AT337" s="151" t="s">
        <v>181</v>
      </c>
      <c r="AU337" s="151" t="s">
        <v>83</v>
      </c>
      <c r="AV337" s="12" t="s">
        <v>15</v>
      </c>
      <c r="AW337" s="12" t="s">
        <v>31</v>
      </c>
      <c r="AX337" s="12" t="s">
        <v>69</v>
      </c>
      <c r="AY337" s="151" t="s">
        <v>161</v>
      </c>
    </row>
    <row r="338" spans="2:51" s="13" customFormat="1" ht="12">
      <c r="B338" s="156"/>
      <c r="D338" s="150" t="s">
        <v>181</v>
      </c>
      <c r="E338" s="157" t="s">
        <v>3</v>
      </c>
      <c r="F338" s="158" t="s">
        <v>629</v>
      </c>
      <c r="H338" s="159">
        <v>73.5</v>
      </c>
      <c r="I338" s="160"/>
      <c r="L338" s="156"/>
      <c r="M338" s="161"/>
      <c r="T338" s="162"/>
      <c r="AT338" s="157" t="s">
        <v>181</v>
      </c>
      <c r="AU338" s="157" t="s">
        <v>83</v>
      </c>
      <c r="AV338" s="13" t="s">
        <v>77</v>
      </c>
      <c r="AW338" s="13" t="s">
        <v>31</v>
      </c>
      <c r="AX338" s="13" t="s">
        <v>69</v>
      </c>
      <c r="AY338" s="157" t="s">
        <v>161</v>
      </c>
    </row>
    <row r="339" spans="2:51" s="12" customFormat="1" ht="12">
      <c r="B339" s="149"/>
      <c r="D339" s="150" t="s">
        <v>181</v>
      </c>
      <c r="E339" s="151" t="s">
        <v>3</v>
      </c>
      <c r="F339" s="152" t="s">
        <v>444</v>
      </c>
      <c r="H339" s="151" t="s">
        <v>3</v>
      </c>
      <c r="I339" s="153"/>
      <c r="L339" s="149"/>
      <c r="M339" s="154"/>
      <c r="T339" s="155"/>
      <c r="AT339" s="151" t="s">
        <v>181</v>
      </c>
      <c r="AU339" s="151" t="s">
        <v>83</v>
      </c>
      <c r="AV339" s="12" t="s">
        <v>15</v>
      </c>
      <c r="AW339" s="12" t="s">
        <v>31</v>
      </c>
      <c r="AX339" s="12" t="s">
        <v>69</v>
      </c>
      <c r="AY339" s="151" t="s">
        <v>161</v>
      </c>
    </row>
    <row r="340" spans="2:51" s="13" customFormat="1" ht="12">
      <c r="B340" s="156"/>
      <c r="D340" s="150" t="s">
        <v>181</v>
      </c>
      <c r="E340" s="157" t="s">
        <v>3</v>
      </c>
      <c r="F340" s="158" t="s">
        <v>630</v>
      </c>
      <c r="H340" s="159">
        <v>70.81</v>
      </c>
      <c r="I340" s="160"/>
      <c r="L340" s="156"/>
      <c r="M340" s="161"/>
      <c r="T340" s="162"/>
      <c r="AT340" s="157" t="s">
        <v>181</v>
      </c>
      <c r="AU340" s="157" t="s">
        <v>83</v>
      </c>
      <c r="AV340" s="13" t="s">
        <v>77</v>
      </c>
      <c r="AW340" s="13" t="s">
        <v>31</v>
      </c>
      <c r="AX340" s="13" t="s">
        <v>69</v>
      </c>
      <c r="AY340" s="157" t="s">
        <v>161</v>
      </c>
    </row>
    <row r="341" spans="2:51" s="12" customFormat="1" ht="12">
      <c r="B341" s="149"/>
      <c r="D341" s="150" t="s">
        <v>181</v>
      </c>
      <c r="E341" s="151" t="s">
        <v>3</v>
      </c>
      <c r="F341" s="152" t="s">
        <v>446</v>
      </c>
      <c r="H341" s="151" t="s">
        <v>3</v>
      </c>
      <c r="I341" s="153"/>
      <c r="L341" s="149"/>
      <c r="M341" s="154"/>
      <c r="T341" s="155"/>
      <c r="AT341" s="151" t="s">
        <v>181</v>
      </c>
      <c r="AU341" s="151" t="s">
        <v>83</v>
      </c>
      <c r="AV341" s="12" t="s">
        <v>15</v>
      </c>
      <c r="AW341" s="12" t="s">
        <v>31</v>
      </c>
      <c r="AX341" s="12" t="s">
        <v>69</v>
      </c>
      <c r="AY341" s="151" t="s">
        <v>161</v>
      </c>
    </row>
    <row r="342" spans="2:51" s="13" customFormat="1" ht="12">
      <c r="B342" s="156"/>
      <c r="D342" s="150" t="s">
        <v>181</v>
      </c>
      <c r="E342" s="157" t="s">
        <v>3</v>
      </c>
      <c r="F342" s="158" t="s">
        <v>631</v>
      </c>
      <c r="H342" s="159">
        <v>67.16</v>
      </c>
      <c r="I342" s="160"/>
      <c r="L342" s="156"/>
      <c r="M342" s="161"/>
      <c r="T342" s="162"/>
      <c r="AT342" s="157" t="s">
        <v>181</v>
      </c>
      <c r="AU342" s="157" t="s">
        <v>83</v>
      </c>
      <c r="AV342" s="13" t="s">
        <v>77</v>
      </c>
      <c r="AW342" s="13" t="s">
        <v>31</v>
      </c>
      <c r="AX342" s="13" t="s">
        <v>69</v>
      </c>
      <c r="AY342" s="157" t="s">
        <v>161</v>
      </c>
    </row>
    <row r="343" spans="2:51" s="12" customFormat="1" ht="12">
      <c r="B343" s="149"/>
      <c r="D343" s="150" t="s">
        <v>181</v>
      </c>
      <c r="E343" s="151" t="s">
        <v>3</v>
      </c>
      <c r="F343" s="152" t="s">
        <v>68</v>
      </c>
      <c r="H343" s="151" t="s">
        <v>3</v>
      </c>
      <c r="I343" s="153"/>
      <c r="L343" s="149"/>
      <c r="M343" s="154"/>
      <c r="T343" s="155"/>
      <c r="AT343" s="151" t="s">
        <v>181</v>
      </c>
      <c r="AU343" s="151" t="s">
        <v>83</v>
      </c>
      <c r="AV343" s="12" t="s">
        <v>15</v>
      </c>
      <c r="AW343" s="12" t="s">
        <v>31</v>
      </c>
      <c r="AX343" s="12" t="s">
        <v>69</v>
      </c>
      <c r="AY343" s="151" t="s">
        <v>161</v>
      </c>
    </row>
    <row r="344" spans="2:51" s="13" customFormat="1" ht="12">
      <c r="B344" s="156"/>
      <c r="D344" s="150" t="s">
        <v>181</v>
      </c>
      <c r="E344" s="157" t="s">
        <v>3</v>
      </c>
      <c r="F344" s="158" t="s">
        <v>632</v>
      </c>
      <c r="H344" s="159">
        <v>70.69</v>
      </c>
      <c r="I344" s="160"/>
      <c r="L344" s="156"/>
      <c r="M344" s="161"/>
      <c r="T344" s="162"/>
      <c r="AT344" s="157" t="s">
        <v>181</v>
      </c>
      <c r="AU344" s="157" t="s">
        <v>83</v>
      </c>
      <c r="AV344" s="13" t="s">
        <v>77</v>
      </c>
      <c r="AW344" s="13" t="s">
        <v>31</v>
      </c>
      <c r="AX344" s="13" t="s">
        <v>69</v>
      </c>
      <c r="AY344" s="157" t="s">
        <v>161</v>
      </c>
    </row>
    <row r="345" spans="2:51" s="14" customFormat="1" ht="12">
      <c r="B345" s="163"/>
      <c r="D345" s="150" t="s">
        <v>181</v>
      </c>
      <c r="E345" s="164" t="s">
        <v>3</v>
      </c>
      <c r="F345" s="165" t="s">
        <v>188</v>
      </c>
      <c r="H345" s="166">
        <v>282.16</v>
      </c>
      <c r="I345" s="167"/>
      <c r="L345" s="163"/>
      <c r="M345" s="168"/>
      <c r="T345" s="169"/>
      <c r="AT345" s="164" t="s">
        <v>181</v>
      </c>
      <c r="AU345" s="164" t="s">
        <v>83</v>
      </c>
      <c r="AV345" s="14" t="s">
        <v>89</v>
      </c>
      <c r="AW345" s="14" t="s">
        <v>31</v>
      </c>
      <c r="AX345" s="14" t="s">
        <v>15</v>
      </c>
      <c r="AY345" s="164" t="s">
        <v>161</v>
      </c>
    </row>
    <row r="346" spans="2:63" s="11" customFormat="1" ht="22.9" customHeight="1">
      <c r="B346" s="119"/>
      <c r="D346" s="120" t="s">
        <v>68</v>
      </c>
      <c r="E346" s="129" t="s">
        <v>162</v>
      </c>
      <c r="F346" s="129" t="s">
        <v>163</v>
      </c>
      <c r="I346" s="122"/>
      <c r="J346" s="130">
        <f>BK346</f>
        <v>0</v>
      </c>
      <c r="L346" s="119"/>
      <c r="M346" s="124"/>
      <c r="P346" s="125">
        <f>P347+P381+P393</f>
        <v>0</v>
      </c>
      <c r="R346" s="125">
        <f>R347+R381+R393</f>
        <v>0.09057</v>
      </c>
      <c r="T346" s="126">
        <f>T347+T381+T393</f>
        <v>188.14676000000003</v>
      </c>
      <c r="AR346" s="120" t="s">
        <v>15</v>
      </c>
      <c r="AT346" s="127" t="s">
        <v>68</v>
      </c>
      <c r="AU346" s="127" t="s">
        <v>15</v>
      </c>
      <c r="AY346" s="120" t="s">
        <v>161</v>
      </c>
      <c r="BK346" s="128">
        <f>BK347+BK381+BK393</f>
        <v>0</v>
      </c>
    </row>
    <row r="347" spans="2:63" s="11" customFormat="1" ht="20.85" customHeight="1">
      <c r="B347" s="119"/>
      <c r="D347" s="120" t="s">
        <v>68</v>
      </c>
      <c r="E347" s="129" t="s">
        <v>633</v>
      </c>
      <c r="F347" s="129" t="s">
        <v>634</v>
      </c>
      <c r="I347" s="122"/>
      <c r="J347" s="130">
        <f>BK347</f>
        <v>0</v>
      </c>
      <c r="L347" s="119"/>
      <c r="M347" s="124"/>
      <c r="P347" s="125">
        <f>SUM(P348:P380)</f>
        <v>0</v>
      </c>
      <c r="R347" s="125">
        <f>SUM(R348:R380)</f>
        <v>0.06565</v>
      </c>
      <c r="T347" s="126">
        <f>SUM(T348:T380)</f>
        <v>0</v>
      </c>
      <c r="AR347" s="120" t="s">
        <v>15</v>
      </c>
      <c r="AT347" s="127" t="s">
        <v>68</v>
      </c>
      <c r="AU347" s="127" t="s">
        <v>77</v>
      </c>
      <c r="AY347" s="120" t="s">
        <v>161</v>
      </c>
      <c r="BK347" s="128">
        <f>SUM(BK348:BK380)</f>
        <v>0</v>
      </c>
    </row>
    <row r="348" spans="2:65" s="1" customFormat="1" ht="37.9" customHeight="1">
      <c r="B348" s="131"/>
      <c r="C348" s="132" t="s">
        <v>635</v>
      </c>
      <c r="D348" s="132" t="s">
        <v>164</v>
      </c>
      <c r="E348" s="133" t="s">
        <v>165</v>
      </c>
      <c r="F348" s="134" t="s">
        <v>166</v>
      </c>
      <c r="G348" s="135" t="s">
        <v>167</v>
      </c>
      <c r="H348" s="136">
        <v>505</v>
      </c>
      <c r="I348" s="137"/>
      <c r="J348" s="138">
        <f>ROUND(I348*H348,2)</f>
        <v>0</v>
      </c>
      <c r="K348" s="134" t="s">
        <v>168</v>
      </c>
      <c r="L348" s="32"/>
      <c r="M348" s="139" t="s">
        <v>3</v>
      </c>
      <c r="N348" s="140" t="s">
        <v>40</v>
      </c>
      <c r="P348" s="141">
        <f>O348*H348</f>
        <v>0</v>
      </c>
      <c r="Q348" s="141">
        <v>0.00013</v>
      </c>
      <c r="R348" s="141">
        <f>Q348*H348</f>
        <v>0.06565</v>
      </c>
      <c r="S348" s="141">
        <v>0</v>
      </c>
      <c r="T348" s="142">
        <f>S348*H348</f>
        <v>0</v>
      </c>
      <c r="AR348" s="143" t="s">
        <v>89</v>
      </c>
      <c r="AT348" s="143" t="s">
        <v>164</v>
      </c>
      <c r="AU348" s="143" t="s">
        <v>83</v>
      </c>
      <c r="AY348" s="17" t="s">
        <v>161</v>
      </c>
      <c r="BE348" s="144">
        <f>IF(N348="základní",J348,0)</f>
        <v>0</v>
      </c>
      <c r="BF348" s="144">
        <f>IF(N348="snížená",J348,0)</f>
        <v>0</v>
      </c>
      <c r="BG348" s="144">
        <f>IF(N348="zákl. přenesená",J348,0)</f>
        <v>0</v>
      </c>
      <c r="BH348" s="144">
        <f>IF(N348="sníž. přenesená",J348,0)</f>
        <v>0</v>
      </c>
      <c r="BI348" s="144">
        <f>IF(N348="nulová",J348,0)</f>
        <v>0</v>
      </c>
      <c r="BJ348" s="17" t="s">
        <v>15</v>
      </c>
      <c r="BK348" s="144">
        <f>ROUND(I348*H348,2)</f>
        <v>0</v>
      </c>
      <c r="BL348" s="17" t="s">
        <v>89</v>
      </c>
      <c r="BM348" s="143" t="s">
        <v>636</v>
      </c>
    </row>
    <row r="349" spans="2:47" s="1" customFormat="1" ht="12">
      <c r="B349" s="32"/>
      <c r="D349" s="145" t="s">
        <v>170</v>
      </c>
      <c r="F349" s="146" t="s">
        <v>171</v>
      </c>
      <c r="I349" s="147"/>
      <c r="L349" s="32"/>
      <c r="M349" s="148"/>
      <c r="T349" s="53"/>
      <c r="AT349" s="17" t="s">
        <v>170</v>
      </c>
      <c r="AU349" s="17" t="s">
        <v>83</v>
      </c>
    </row>
    <row r="350" spans="2:51" s="12" customFormat="1" ht="12">
      <c r="B350" s="149"/>
      <c r="D350" s="150" t="s">
        <v>181</v>
      </c>
      <c r="E350" s="151" t="s">
        <v>3</v>
      </c>
      <c r="F350" s="152" t="s">
        <v>442</v>
      </c>
      <c r="H350" s="151" t="s">
        <v>3</v>
      </c>
      <c r="I350" s="153"/>
      <c r="L350" s="149"/>
      <c r="M350" s="154"/>
      <c r="T350" s="155"/>
      <c r="AT350" s="151" t="s">
        <v>181</v>
      </c>
      <c r="AU350" s="151" t="s">
        <v>83</v>
      </c>
      <c r="AV350" s="12" t="s">
        <v>15</v>
      </c>
      <c r="AW350" s="12" t="s">
        <v>31</v>
      </c>
      <c r="AX350" s="12" t="s">
        <v>69</v>
      </c>
      <c r="AY350" s="151" t="s">
        <v>161</v>
      </c>
    </row>
    <row r="351" spans="2:51" s="13" customFormat="1" ht="12">
      <c r="B351" s="156"/>
      <c r="D351" s="150" t="s">
        <v>181</v>
      </c>
      <c r="E351" s="157" t="s">
        <v>3</v>
      </c>
      <c r="F351" s="158" t="s">
        <v>637</v>
      </c>
      <c r="H351" s="159">
        <v>135</v>
      </c>
      <c r="I351" s="160"/>
      <c r="L351" s="156"/>
      <c r="M351" s="161"/>
      <c r="T351" s="162"/>
      <c r="AT351" s="157" t="s">
        <v>181</v>
      </c>
      <c r="AU351" s="157" t="s">
        <v>83</v>
      </c>
      <c r="AV351" s="13" t="s">
        <v>77</v>
      </c>
      <c r="AW351" s="13" t="s">
        <v>31</v>
      </c>
      <c r="AX351" s="13" t="s">
        <v>69</v>
      </c>
      <c r="AY351" s="157" t="s">
        <v>161</v>
      </c>
    </row>
    <row r="352" spans="2:51" s="12" customFormat="1" ht="12">
      <c r="B352" s="149"/>
      <c r="D352" s="150" t="s">
        <v>181</v>
      </c>
      <c r="E352" s="151" t="s">
        <v>3</v>
      </c>
      <c r="F352" s="152" t="s">
        <v>444</v>
      </c>
      <c r="H352" s="151" t="s">
        <v>3</v>
      </c>
      <c r="I352" s="153"/>
      <c r="L352" s="149"/>
      <c r="M352" s="154"/>
      <c r="T352" s="155"/>
      <c r="AT352" s="151" t="s">
        <v>181</v>
      </c>
      <c r="AU352" s="151" t="s">
        <v>83</v>
      </c>
      <c r="AV352" s="12" t="s">
        <v>15</v>
      </c>
      <c r="AW352" s="12" t="s">
        <v>31</v>
      </c>
      <c r="AX352" s="12" t="s">
        <v>69</v>
      </c>
      <c r="AY352" s="151" t="s">
        <v>161</v>
      </c>
    </row>
    <row r="353" spans="2:51" s="13" customFormat="1" ht="12">
      <c r="B353" s="156"/>
      <c r="D353" s="150" t="s">
        <v>181</v>
      </c>
      <c r="E353" s="157" t="s">
        <v>3</v>
      </c>
      <c r="F353" s="158" t="s">
        <v>445</v>
      </c>
      <c r="H353" s="159">
        <v>129</v>
      </c>
      <c r="I353" s="160"/>
      <c r="L353" s="156"/>
      <c r="M353" s="161"/>
      <c r="T353" s="162"/>
      <c r="AT353" s="157" t="s">
        <v>181</v>
      </c>
      <c r="AU353" s="157" t="s">
        <v>83</v>
      </c>
      <c r="AV353" s="13" t="s">
        <v>77</v>
      </c>
      <c r="AW353" s="13" t="s">
        <v>31</v>
      </c>
      <c r="AX353" s="13" t="s">
        <v>69</v>
      </c>
      <c r="AY353" s="157" t="s">
        <v>161</v>
      </c>
    </row>
    <row r="354" spans="2:51" s="12" customFormat="1" ht="12">
      <c r="B354" s="149"/>
      <c r="D354" s="150" t="s">
        <v>181</v>
      </c>
      <c r="E354" s="151" t="s">
        <v>3</v>
      </c>
      <c r="F354" s="152" t="s">
        <v>446</v>
      </c>
      <c r="H354" s="151" t="s">
        <v>3</v>
      </c>
      <c r="I354" s="153"/>
      <c r="L354" s="149"/>
      <c r="M354" s="154"/>
      <c r="T354" s="155"/>
      <c r="AT354" s="151" t="s">
        <v>181</v>
      </c>
      <c r="AU354" s="151" t="s">
        <v>83</v>
      </c>
      <c r="AV354" s="12" t="s">
        <v>15</v>
      </c>
      <c r="AW354" s="12" t="s">
        <v>31</v>
      </c>
      <c r="AX354" s="12" t="s">
        <v>69</v>
      </c>
      <c r="AY354" s="151" t="s">
        <v>161</v>
      </c>
    </row>
    <row r="355" spans="2:51" s="13" customFormat="1" ht="12">
      <c r="B355" s="156"/>
      <c r="D355" s="150" t="s">
        <v>181</v>
      </c>
      <c r="E355" s="157" t="s">
        <v>3</v>
      </c>
      <c r="F355" s="158" t="s">
        <v>447</v>
      </c>
      <c r="H355" s="159">
        <v>112</v>
      </c>
      <c r="I355" s="160"/>
      <c r="L355" s="156"/>
      <c r="M355" s="161"/>
      <c r="T355" s="162"/>
      <c r="AT355" s="157" t="s">
        <v>181</v>
      </c>
      <c r="AU355" s="157" t="s">
        <v>83</v>
      </c>
      <c r="AV355" s="13" t="s">
        <v>77</v>
      </c>
      <c r="AW355" s="13" t="s">
        <v>31</v>
      </c>
      <c r="AX355" s="13" t="s">
        <v>69</v>
      </c>
      <c r="AY355" s="157" t="s">
        <v>161</v>
      </c>
    </row>
    <row r="356" spans="2:51" s="12" customFormat="1" ht="12">
      <c r="B356" s="149"/>
      <c r="D356" s="150" t="s">
        <v>181</v>
      </c>
      <c r="E356" s="151" t="s">
        <v>3</v>
      </c>
      <c r="F356" s="152" t="s">
        <v>68</v>
      </c>
      <c r="H356" s="151" t="s">
        <v>3</v>
      </c>
      <c r="I356" s="153"/>
      <c r="L356" s="149"/>
      <c r="M356" s="154"/>
      <c r="T356" s="155"/>
      <c r="AT356" s="151" t="s">
        <v>181</v>
      </c>
      <c r="AU356" s="151" t="s">
        <v>83</v>
      </c>
      <c r="AV356" s="12" t="s">
        <v>15</v>
      </c>
      <c r="AW356" s="12" t="s">
        <v>31</v>
      </c>
      <c r="AX356" s="12" t="s">
        <v>69</v>
      </c>
      <c r="AY356" s="151" t="s">
        <v>161</v>
      </c>
    </row>
    <row r="357" spans="2:51" s="13" customFormat="1" ht="12">
      <c r="B357" s="156"/>
      <c r="D357" s="150" t="s">
        <v>181</v>
      </c>
      <c r="E357" s="157" t="s">
        <v>3</v>
      </c>
      <c r="F357" s="158" t="s">
        <v>445</v>
      </c>
      <c r="H357" s="159">
        <v>129</v>
      </c>
      <c r="I357" s="160"/>
      <c r="L357" s="156"/>
      <c r="M357" s="161"/>
      <c r="T357" s="162"/>
      <c r="AT357" s="157" t="s">
        <v>181</v>
      </c>
      <c r="AU357" s="157" t="s">
        <v>83</v>
      </c>
      <c r="AV357" s="13" t="s">
        <v>77</v>
      </c>
      <c r="AW357" s="13" t="s">
        <v>31</v>
      </c>
      <c r="AX357" s="13" t="s">
        <v>69</v>
      </c>
      <c r="AY357" s="157" t="s">
        <v>161</v>
      </c>
    </row>
    <row r="358" spans="2:51" s="14" customFormat="1" ht="12">
      <c r="B358" s="163"/>
      <c r="D358" s="150" t="s">
        <v>181</v>
      </c>
      <c r="E358" s="164" t="s">
        <v>3</v>
      </c>
      <c r="F358" s="165" t="s">
        <v>188</v>
      </c>
      <c r="H358" s="166">
        <v>505</v>
      </c>
      <c r="I358" s="167"/>
      <c r="L358" s="163"/>
      <c r="M358" s="168"/>
      <c r="T358" s="169"/>
      <c r="AT358" s="164" t="s">
        <v>181</v>
      </c>
      <c r="AU358" s="164" t="s">
        <v>83</v>
      </c>
      <c r="AV358" s="14" t="s">
        <v>89</v>
      </c>
      <c r="AW358" s="14" t="s">
        <v>31</v>
      </c>
      <c r="AX358" s="14" t="s">
        <v>15</v>
      </c>
      <c r="AY358" s="164" t="s">
        <v>161</v>
      </c>
    </row>
    <row r="359" spans="2:65" s="1" customFormat="1" ht="44.25" customHeight="1">
      <c r="B359" s="131"/>
      <c r="C359" s="132" t="s">
        <v>638</v>
      </c>
      <c r="D359" s="132" t="s">
        <v>164</v>
      </c>
      <c r="E359" s="133" t="s">
        <v>639</v>
      </c>
      <c r="F359" s="134" t="s">
        <v>640</v>
      </c>
      <c r="G359" s="135" t="s">
        <v>167</v>
      </c>
      <c r="H359" s="136">
        <v>905.2</v>
      </c>
      <c r="I359" s="137"/>
      <c r="J359" s="138">
        <f>ROUND(I359*H359,2)</f>
        <v>0</v>
      </c>
      <c r="K359" s="134" t="s">
        <v>168</v>
      </c>
      <c r="L359" s="32"/>
      <c r="M359" s="139" t="s">
        <v>3</v>
      </c>
      <c r="N359" s="140" t="s">
        <v>40</v>
      </c>
      <c r="P359" s="141">
        <f>O359*H359</f>
        <v>0</v>
      </c>
      <c r="Q359" s="141">
        <v>0</v>
      </c>
      <c r="R359" s="141">
        <f>Q359*H359</f>
        <v>0</v>
      </c>
      <c r="S359" s="141">
        <v>0</v>
      </c>
      <c r="T359" s="142">
        <f>S359*H359</f>
        <v>0</v>
      </c>
      <c r="AR359" s="143" t="s">
        <v>89</v>
      </c>
      <c r="AT359" s="143" t="s">
        <v>164</v>
      </c>
      <c r="AU359" s="143" t="s">
        <v>83</v>
      </c>
      <c r="AY359" s="17" t="s">
        <v>161</v>
      </c>
      <c r="BE359" s="144">
        <f>IF(N359="základní",J359,0)</f>
        <v>0</v>
      </c>
      <c r="BF359" s="144">
        <f>IF(N359="snížená",J359,0)</f>
        <v>0</v>
      </c>
      <c r="BG359" s="144">
        <f>IF(N359="zákl. přenesená",J359,0)</f>
        <v>0</v>
      </c>
      <c r="BH359" s="144">
        <f>IF(N359="sníž. přenesená",J359,0)</f>
        <v>0</v>
      </c>
      <c r="BI359" s="144">
        <f>IF(N359="nulová",J359,0)</f>
        <v>0</v>
      </c>
      <c r="BJ359" s="17" t="s">
        <v>15</v>
      </c>
      <c r="BK359" s="144">
        <f>ROUND(I359*H359,2)</f>
        <v>0</v>
      </c>
      <c r="BL359" s="17" t="s">
        <v>89</v>
      </c>
      <c r="BM359" s="143" t="s">
        <v>641</v>
      </c>
    </row>
    <row r="360" spans="2:47" s="1" customFormat="1" ht="12">
      <c r="B360" s="32"/>
      <c r="D360" s="145" t="s">
        <v>170</v>
      </c>
      <c r="F360" s="146" t="s">
        <v>642</v>
      </c>
      <c r="I360" s="147"/>
      <c r="L360" s="32"/>
      <c r="M360" s="148"/>
      <c r="T360" s="53"/>
      <c r="AT360" s="17" t="s">
        <v>170</v>
      </c>
      <c r="AU360" s="17" t="s">
        <v>83</v>
      </c>
    </row>
    <row r="361" spans="2:51" s="12" customFormat="1" ht="12">
      <c r="B361" s="149"/>
      <c r="D361" s="150" t="s">
        <v>181</v>
      </c>
      <c r="E361" s="151" t="s">
        <v>3</v>
      </c>
      <c r="F361" s="152" t="s">
        <v>442</v>
      </c>
      <c r="H361" s="151" t="s">
        <v>3</v>
      </c>
      <c r="I361" s="153"/>
      <c r="L361" s="149"/>
      <c r="M361" s="154"/>
      <c r="T361" s="155"/>
      <c r="AT361" s="151" t="s">
        <v>181</v>
      </c>
      <c r="AU361" s="151" t="s">
        <v>83</v>
      </c>
      <c r="AV361" s="12" t="s">
        <v>15</v>
      </c>
      <c r="AW361" s="12" t="s">
        <v>31</v>
      </c>
      <c r="AX361" s="12" t="s">
        <v>69</v>
      </c>
      <c r="AY361" s="151" t="s">
        <v>161</v>
      </c>
    </row>
    <row r="362" spans="2:51" s="13" customFormat="1" ht="12">
      <c r="B362" s="156"/>
      <c r="D362" s="150" t="s">
        <v>181</v>
      </c>
      <c r="E362" s="157" t="s">
        <v>3</v>
      </c>
      <c r="F362" s="158" t="s">
        <v>643</v>
      </c>
      <c r="H362" s="159">
        <v>260.8</v>
      </c>
      <c r="I362" s="160"/>
      <c r="L362" s="156"/>
      <c r="M362" s="161"/>
      <c r="T362" s="162"/>
      <c r="AT362" s="157" t="s">
        <v>181</v>
      </c>
      <c r="AU362" s="157" t="s">
        <v>83</v>
      </c>
      <c r="AV362" s="13" t="s">
        <v>77</v>
      </c>
      <c r="AW362" s="13" t="s">
        <v>31</v>
      </c>
      <c r="AX362" s="13" t="s">
        <v>69</v>
      </c>
      <c r="AY362" s="157" t="s">
        <v>161</v>
      </c>
    </row>
    <row r="363" spans="2:51" s="12" customFormat="1" ht="12">
      <c r="B363" s="149"/>
      <c r="D363" s="150" t="s">
        <v>181</v>
      </c>
      <c r="E363" s="151" t="s">
        <v>3</v>
      </c>
      <c r="F363" s="152" t="s">
        <v>444</v>
      </c>
      <c r="H363" s="151" t="s">
        <v>3</v>
      </c>
      <c r="I363" s="153"/>
      <c r="L363" s="149"/>
      <c r="M363" s="154"/>
      <c r="T363" s="155"/>
      <c r="AT363" s="151" t="s">
        <v>181</v>
      </c>
      <c r="AU363" s="151" t="s">
        <v>83</v>
      </c>
      <c r="AV363" s="12" t="s">
        <v>15</v>
      </c>
      <c r="AW363" s="12" t="s">
        <v>31</v>
      </c>
      <c r="AX363" s="12" t="s">
        <v>69</v>
      </c>
      <c r="AY363" s="151" t="s">
        <v>161</v>
      </c>
    </row>
    <row r="364" spans="2:51" s="13" customFormat="1" ht="12">
      <c r="B364" s="156"/>
      <c r="D364" s="150" t="s">
        <v>181</v>
      </c>
      <c r="E364" s="157" t="s">
        <v>3</v>
      </c>
      <c r="F364" s="158" t="s">
        <v>644</v>
      </c>
      <c r="H364" s="159">
        <v>249.6</v>
      </c>
      <c r="I364" s="160"/>
      <c r="L364" s="156"/>
      <c r="M364" s="161"/>
      <c r="T364" s="162"/>
      <c r="AT364" s="157" t="s">
        <v>181</v>
      </c>
      <c r="AU364" s="157" t="s">
        <v>83</v>
      </c>
      <c r="AV364" s="13" t="s">
        <v>77</v>
      </c>
      <c r="AW364" s="13" t="s">
        <v>31</v>
      </c>
      <c r="AX364" s="13" t="s">
        <v>69</v>
      </c>
      <c r="AY364" s="157" t="s">
        <v>161</v>
      </c>
    </row>
    <row r="365" spans="2:51" s="12" customFormat="1" ht="12">
      <c r="B365" s="149"/>
      <c r="D365" s="150" t="s">
        <v>181</v>
      </c>
      <c r="E365" s="151" t="s">
        <v>3</v>
      </c>
      <c r="F365" s="152" t="s">
        <v>446</v>
      </c>
      <c r="H365" s="151" t="s">
        <v>3</v>
      </c>
      <c r="I365" s="153"/>
      <c r="L365" s="149"/>
      <c r="M365" s="154"/>
      <c r="T365" s="155"/>
      <c r="AT365" s="151" t="s">
        <v>181</v>
      </c>
      <c r="AU365" s="151" t="s">
        <v>83</v>
      </c>
      <c r="AV365" s="12" t="s">
        <v>15</v>
      </c>
      <c r="AW365" s="12" t="s">
        <v>31</v>
      </c>
      <c r="AX365" s="12" t="s">
        <v>69</v>
      </c>
      <c r="AY365" s="151" t="s">
        <v>161</v>
      </c>
    </row>
    <row r="366" spans="2:51" s="13" customFormat="1" ht="12">
      <c r="B366" s="156"/>
      <c r="D366" s="150" t="s">
        <v>181</v>
      </c>
      <c r="E366" s="157" t="s">
        <v>3</v>
      </c>
      <c r="F366" s="158" t="s">
        <v>645</v>
      </c>
      <c r="H366" s="159">
        <v>191.6</v>
      </c>
      <c r="I366" s="160"/>
      <c r="L366" s="156"/>
      <c r="M366" s="161"/>
      <c r="T366" s="162"/>
      <c r="AT366" s="157" t="s">
        <v>181</v>
      </c>
      <c r="AU366" s="157" t="s">
        <v>83</v>
      </c>
      <c r="AV366" s="13" t="s">
        <v>77</v>
      </c>
      <c r="AW366" s="13" t="s">
        <v>31</v>
      </c>
      <c r="AX366" s="13" t="s">
        <v>69</v>
      </c>
      <c r="AY366" s="157" t="s">
        <v>161</v>
      </c>
    </row>
    <row r="367" spans="2:51" s="12" customFormat="1" ht="12">
      <c r="B367" s="149"/>
      <c r="D367" s="150" t="s">
        <v>181</v>
      </c>
      <c r="E367" s="151" t="s">
        <v>3</v>
      </c>
      <c r="F367" s="152" t="s">
        <v>68</v>
      </c>
      <c r="H367" s="151" t="s">
        <v>3</v>
      </c>
      <c r="I367" s="153"/>
      <c r="L367" s="149"/>
      <c r="M367" s="154"/>
      <c r="T367" s="155"/>
      <c r="AT367" s="151" t="s">
        <v>181</v>
      </c>
      <c r="AU367" s="151" t="s">
        <v>83</v>
      </c>
      <c r="AV367" s="12" t="s">
        <v>15</v>
      </c>
      <c r="AW367" s="12" t="s">
        <v>31</v>
      </c>
      <c r="AX367" s="12" t="s">
        <v>69</v>
      </c>
      <c r="AY367" s="151" t="s">
        <v>161</v>
      </c>
    </row>
    <row r="368" spans="2:51" s="13" customFormat="1" ht="12">
      <c r="B368" s="156"/>
      <c r="D368" s="150" t="s">
        <v>181</v>
      </c>
      <c r="E368" s="157" t="s">
        <v>3</v>
      </c>
      <c r="F368" s="158" t="s">
        <v>646</v>
      </c>
      <c r="H368" s="159">
        <v>203.2</v>
      </c>
      <c r="I368" s="160"/>
      <c r="L368" s="156"/>
      <c r="M368" s="161"/>
      <c r="T368" s="162"/>
      <c r="AT368" s="157" t="s">
        <v>181</v>
      </c>
      <c r="AU368" s="157" t="s">
        <v>83</v>
      </c>
      <c r="AV368" s="13" t="s">
        <v>77</v>
      </c>
      <c r="AW368" s="13" t="s">
        <v>31</v>
      </c>
      <c r="AX368" s="13" t="s">
        <v>69</v>
      </c>
      <c r="AY368" s="157" t="s">
        <v>161</v>
      </c>
    </row>
    <row r="369" spans="2:51" s="14" customFormat="1" ht="12">
      <c r="B369" s="163"/>
      <c r="D369" s="150" t="s">
        <v>181</v>
      </c>
      <c r="E369" s="164" t="s">
        <v>3</v>
      </c>
      <c r="F369" s="165" t="s">
        <v>188</v>
      </c>
      <c r="H369" s="166">
        <v>905.2</v>
      </c>
      <c r="I369" s="167"/>
      <c r="L369" s="163"/>
      <c r="M369" s="168"/>
      <c r="T369" s="169"/>
      <c r="AT369" s="164" t="s">
        <v>181</v>
      </c>
      <c r="AU369" s="164" t="s">
        <v>83</v>
      </c>
      <c r="AV369" s="14" t="s">
        <v>89</v>
      </c>
      <c r="AW369" s="14" t="s">
        <v>31</v>
      </c>
      <c r="AX369" s="14" t="s">
        <v>15</v>
      </c>
      <c r="AY369" s="164" t="s">
        <v>161</v>
      </c>
    </row>
    <row r="370" spans="2:65" s="1" customFormat="1" ht="55.5" customHeight="1">
      <c r="B370" s="131"/>
      <c r="C370" s="132" t="s">
        <v>647</v>
      </c>
      <c r="D370" s="132" t="s">
        <v>164</v>
      </c>
      <c r="E370" s="133" t="s">
        <v>648</v>
      </c>
      <c r="F370" s="134" t="s">
        <v>649</v>
      </c>
      <c r="G370" s="135" t="s">
        <v>167</v>
      </c>
      <c r="H370" s="136">
        <v>56122.4</v>
      </c>
      <c r="I370" s="137"/>
      <c r="J370" s="138">
        <f>ROUND(I370*H370,2)</f>
        <v>0</v>
      </c>
      <c r="K370" s="134" t="s">
        <v>168</v>
      </c>
      <c r="L370" s="32"/>
      <c r="M370" s="139" t="s">
        <v>3</v>
      </c>
      <c r="N370" s="140" t="s">
        <v>40</v>
      </c>
      <c r="P370" s="141">
        <f>O370*H370</f>
        <v>0</v>
      </c>
      <c r="Q370" s="141">
        <v>0</v>
      </c>
      <c r="R370" s="141">
        <f>Q370*H370</f>
        <v>0</v>
      </c>
      <c r="S370" s="141">
        <v>0</v>
      </c>
      <c r="T370" s="142">
        <f>S370*H370</f>
        <v>0</v>
      </c>
      <c r="AR370" s="143" t="s">
        <v>89</v>
      </c>
      <c r="AT370" s="143" t="s">
        <v>164</v>
      </c>
      <c r="AU370" s="143" t="s">
        <v>83</v>
      </c>
      <c r="AY370" s="17" t="s">
        <v>161</v>
      </c>
      <c r="BE370" s="144">
        <f>IF(N370="základní",J370,0)</f>
        <v>0</v>
      </c>
      <c r="BF370" s="144">
        <f>IF(N370="snížená",J370,0)</f>
        <v>0</v>
      </c>
      <c r="BG370" s="144">
        <f>IF(N370="zákl. přenesená",J370,0)</f>
        <v>0</v>
      </c>
      <c r="BH370" s="144">
        <f>IF(N370="sníž. přenesená",J370,0)</f>
        <v>0</v>
      </c>
      <c r="BI370" s="144">
        <f>IF(N370="nulová",J370,0)</f>
        <v>0</v>
      </c>
      <c r="BJ370" s="17" t="s">
        <v>15</v>
      </c>
      <c r="BK370" s="144">
        <f>ROUND(I370*H370,2)</f>
        <v>0</v>
      </c>
      <c r="BL370" s="17" t="s">
        <v>89</v>
      </c>
      <c r="BM370" s="143" t="s">
        <v>650</v>
      </c>
    </row>
    <row r="371" spans="2:47" s="1" customFormat="1" ht="12">
      <c r="B371" s="32"/>
      <c r="D371" s="145" t="s">
        <v>170</v>
      </c>
      <c r="F371" s="146" t="s">
        <v>651</v>
      </c>
      <c r="I371" s="147"/>
      <c r="L371" s="32"/>
      <c r="M371" s="148"/>
      <c r="T371" s="53"/>
      <c r="AT371" s="17" t="s">
        <v>170</v>
      </c>
      <c r="AU371" s="17" t="s">
        <v>83</v>
      </c>
    </row>
    <row r="372" spans="2:51" s="13" customFormat="1" ht="12">
      <c r="B372" s="156"/>
      <c r="D372" s="150" t="s">
        <v>181</v>
      </c>
      <c r="E372" s="157" t="s">
        <v>3</v>
      </c>
      <c r="F372" s="158" t="s">
        <v>652</v>
      </c>
      <c r="H372" s="159">
        <v>56122.4</v>
      </c>
      <c r="I372" s="160"/>
      <c r="L372" s="156"/>
      <c r="M372" s="161"/>
      <c r="T372" s="162"/>
      <c r="AT372" s="157" t="s">
        <v>181</v>
      </c>
      <c r="AU372" s="157" t="s">
        <v>83</v>
      </c>
      <c r="AV372" s="13" t="s">
        <v>77</v>
      </c>
      <c r="AW372" s="13" t="s">
        <v>31</v>
      </c>
      <c r="AX372" s="13" t="s">
        <v>15</v>
      </c>
      <c r="AY372" s="157" t="s">
        <v>161</v>
      </c>
    </row>
    <row r="373" spans="2:65" s="1" customFormat="1" ht="44.25" customHeight="1">
      <c r="B373" s="131"/>
      <c r="C373" s="132" t="s">
        <v>653</v>
      </c>
      <c r="D373" s="132" t="s">
        <v>164</v>
      </c>
      <c r="E373" s="133" t="s">
        <v>654</v>
      </c>
      <c r="F373" s="134" t="s">
        <v>655</v>
      </c>
      <c r="G373" s="135" t="s">
        <v>167</v>
      </c>
      <c r="H373" s="136">
        <v>905.2</v>
      </c>
      <c r="I373" s="137"/>
      <c r="J373" s="138">
        <f>ROUND(I373*H373,2)</f>
        <v>0</v>
      </c>
      <c r="K373" s="134" t="s">
        <v>168</v>
      </c>
      <c r="L373" s="32"/>
      <c r="M373" s="139" t="s">
        <v>3</v>
      </c>
      <c r="N373" s="140" t="s">
        <v>40</v>
      </c>
      <c r="P373" s="141">
        <f>O373*H373</f>
        <v>0</v>
      </c>
      <c r="Q373" s="141">
        <v>0</v>
      </c>
      <c r="R373" s="141">
        <f>Q373*H373</f>
        <v>0</v>
      </c>
      <c r="S373" s="141">
        <v>0</v>
      </c>
      <c r="T373" s="142">
        <f>S373*H373</f>
        <v>0</v>
      </c>
      <c r="AR373" s="143" t="s">
        <v>89</v>
      </c>
      <c r="AT373" s="143" t="s">
        <v>164</v>
      </c>
      <c r="AU373" s="143" t="s">
        <v>83</v>
      </c>
      <c r="AY373" s="17" t="s">
        <v>161</v>
      </c>
      <c r="BE373" s="144">
        <f>IF(N373="základní",J373,0)</f>
        <v>0</v>
      </c>
      <c r="BF373" s="144">
        <f>IF(N373="snížená",J373,0)</f>
        <v>0</v>
      </c>
      <c r="BG373" s="144">
        <f>IF(N373="zákl. přenesená",J373,0)</f>
        <v>0</v>
      </c>
      <c r="BH373" s="144">
        <f>IF(N373="sníž. přenesená",J373,0)</f>
        <v>0</v>
      </c>
      <c r="BI373" s="144">
        <f>IF(N373="nulová",J373,0)</f>
        <v>0</v>
      </c>
      <c r="BJ373" s="17" t="s">
        <v>15</v>
      </c>
      <c r="BK373" s="144">
        <f>ROUND(I373*H373,2)</f>
        <v>0</v>
      </c>
      <c r="BL373" s="17" t="s">
        <v>89</v>
      </c>
      <c r="BM373" s="143" t="s">
        <v>656</v>
      </c>
    </row>
    <row r="374" spans="2:47" s="1" customFormat="1" ht="12">
      <c r="B374" s="32"/>
      <c r="D374" s="145" t="s">
        <v>170</v>
      </c>
      <c r="F374" s="146" t="s">
        <v>657</v>
      </c>
      <c r="I374" s="147"/>
      <c r="L374" s="32"/>
      <c r="M374" s="148"/>
      <c r="T374" s="53"/>
      <c r="AT374" s="17" t="s">
        <v>170</v>
      </c>
      <c r="AU374" s="17" t="s">
        <v>83</v>
      </c>
    </row>
    <row r="375" spans="2:65" s="1" customFormat="1" ht="24.2" customHeight="1">
      <c r="B375" s="131"/>
      <c r="C375" s="132" t="s">
        <v>658</v>
      </c>
      <c r="D375" s="132" t="s">
        <v>164</v>
      </c>
      <c r="E375" s="133" t="s">
        <v>659</v>
      </c>
      <c r="F375" s="134" t="s">
        <v>660</v>
      </c>
      <c r="G375" s="135" t="s">
        <v>167</v>
      </c>
      <c r="H375" s="136">
        <v>905.2</v>
      </c>
      <c r="I375" s="137"/>
      <c r="J375" s="138">
        <f>ROUND(I375*H375,2)</f>
        <v>0</v>
      </c>
      <c r="K375" s="134" t="s">
        <v>168</v>
      </c>
      <c r="L375" s="32"/>
      <c r="M375" s="139" t="s">
        <v>3</v>
      </c>
      <c r="N375" s="140" t="s">
        <v>40</v>
      </c>
      <c r="P375" s="141">
        <f>O375*H375</f>
        <v>0</v>
      </c>
      <c r="Q375" s="141">
        <v>0</v>
      </c>
      <c r="R375" s="141">
        <f>Q375*H375</f>
        <v>0</v>
      </c>
      <c r="S375" s="141">
        <v>0</v>
      </c>
      <c r="T375" s="142">
        <f>S375*H375</f>
        <v>0</v>
      </c>
      <c r="AR375" s="143" t="s">
        <v>89</v>
      </c>
      <c r="AT375" s="143" t="s">
        <v>164</v>
      </c>
      <c r="AU375" s="143" t="s">
        <v>83</v>
      </c>
      <c r="AY375" s="17" t="s">
        <v>161</v>
      </c>
      <c r="BE375" s="144">
        <f>IF(N375="základní",J375,0)</f>
        <v>0</v>
      </c>
      <c r="BF375" s="144">
        <f>IF(N375="snížená",J375,0)</f>
        <v>0</v>
      </c>
      <c r="BG375" s="144">
        <f>IF(N375="zákl. přenesená",J375,0)</f>
        <v>0</v>
      </c>
      <c r="BH375" s="144">
        <f>IF(N375="sníž. přenesená",J375,0)</f>
        <v>0</v>
      </c>
      <c r="BI375" s="144">
        <f>IF(N375="nulová",J375,0)</f>
        <v>0</v>
      </c>
      <c r="BJ375" s="17" t="s">
        <v>15</v>
      </c>
      <c r="BK375" s="144">
        <f>ROUND(I375*H375,2)</f>
        <v>0</v>
      </c>
      <c r="BL375" s="17" t="s">
        <v>89</v>
      </c>
      <c r="BM375" s="143" t="s">
        <v>661</v>
      </c>
    </row>
    <row r="376" spans="2:47" s="1" customFormat="1" ht="12">
      <c r="B376" s="32"/>
      <c r="D376" s="145" t="s">
        <v>170</v>
      </c>
      <c r="F376" s="146" t="s">
        <v>662</v>
      </c>
      <c r="I376" s="147"/>
      <c r="L376" s="32"/>
      <c r="M376" s="148"/>
      <c r="T376" s="53"/>
      <c r="AT376" s="17" t="s">
        <v>170</v>
      </c>
      <c r="AU376" s="17" t="s">
        <v>83</v>
      </c>
    </row>
    <row r="377" spans="2:65" s="1" customFormat="1" ht="24.2" customHeight="1">
      <c r="B377" s="131"/>
      <c r="C377" s="132" t="s">
        <v>663</v>
      </c>
      <c r="D377" s="132" t="s">
        <v>164</v>
      </c>
      <c r="E377" s="133" t="s">
        <v>664</v>
      </c>
      <c r="F377" s="134" t="s">
        <v>665</v>
      </c>
      <c r="G377" s="135" t="s">
        <v>167</v>
      </c>
      <c r="H377" s="136">
        <v>56122.4</v>
      </c>
      <c r="I377" s="137"/>
      <c r="J377" s="138">
        <f>ROUND(I377*H377,2)</f>
        <v>0</v>
      </c>
      <c r="K377" s="134" t="s">
        <v>168</v>
      </c>
      <c r="L377" s="32"/>
      <c r="M377" s="139" t="s">
        <v>3</v>
      </c>
      <c r="N377" s="140" t="s">
        <v>40</v>
      </c>
      <c r="P377" s="141">
        <f>O377*H377</f>
        <v>0</v>
      </c>
      <c r="Q377" s="141">
        <v>0</v>
      </c>
      <c r="R377" s="141">
        <f>Q377*H377</f>
        <v>0</v>
      </c>
      <c r="S377" s="141">
        <v>0</v>
      </c>
      <c r="T377" s="142">
        <f>S377*H377</f>
        <v>0</v>
      </c>
      <c r="AR377" s="143" t="s">
        <v>89</v>
      </c>
      <c r="AT377" s="143" t="s">
        <v>164</v>
      </c>
      <c r="AU377" s="143" t="s">
        <v>83</v>
      </c>
      <c r="AY377" s="17" t="s">
        <v>161</v>
      </c>
      <c r="BE377" s="144">
        <f>IF(N377="základní",J377,0)</f>
        <v>0</v>
      </c>
      <c r="BF377" s="144">
        <f>IF(N377="snížená",J377,0)</f>
        <v>0</v>
      </c>
      <c r="BG377" s="144">
        <f>IF(N377="zákl. přenesená",J377,0)</f>
        <v>0</v>
      </c>
      <c r="BH377" s="144">
        <f>IF(N377="sníž. přenesená",J377,0)</f>
        <v>0</v>
      </c>
      <c r="BI377" s="144">
        <f>IF(N377="nulová",J377,0)</f>
        <v>0</v>
      </c>
      <c r="BJ377" s="17" t="s">
        <v>15</v>
      </c>
      <c r="BK377" s="144">
        <f>ROUND(I377*H377,2)</f>
        <v>0</v>
      </c>
      <c r="BL377" s="17" t="s">
        <v>89</v>
      </c>
      <c r="BM377" s="143" t="s">
        <v>666</v>
      </c>
    </row>
    <row r="378" spans="2:47" s="1" customFormat="1" ht="12">
      <c r="B378" s="32"/>
      <c r="D378" s="145" t="s">
        <v>170</v>
      </c>
      <c r="F378" s="146" t="s">
        <v>667</v>
      </c>
      <c r="I378" s="147"/>
      <c r="L378" s="32"/>
      <c r="M378" s="148"/>
      <c r="T378" s="53"/>
      <c r="AT378" s="17" t="s">
        <v>170</v>
      </c>
      <c r="AU378" s="17" t="s">
        <v>83</v>
      </c>
    </row>
    <row r="379" spans="2:65" s="1" customFormat="1" ht="24.2" customHeight="1">
      <c r="B379" s="131"/>
      <c r="C379" s="132" t="s">
        <v>668</v>
      </c>
      <c r="D379" s="132" t="s">
        <v>164</v>
      </c>
      <c r="E379" s="133" t="s">
        <v>669</v>
      </c>
      <c r="F379" s="134" t="s">
        <v>670</v>
      </c>
      <c r="G379" s="135" t="s">
        <v>167</v>
      </c>
      <c r="H379" s="136">
        <v>905.2</v>
      </c>
      <c r="I379" s="137"/>
      <c r="J379" s="138">
        <f>ROUND(I379*H379,2)</f>
        <v>0</v>
      </c>
      <c r="K379" s="134" t="s">
        <v>168</v>
      </c>
      <c r="L379" s="32"/>
      <c r="M379" s="139" t="s">
        <v>3</v>
      </c>
      <c r="N379" s="140" t="s">
        <v>40</v>
      </c>
      <c r="P379" s="141">
        <f>O379*H379</f>
        <v>0</v>
      </c>
      <c r="Q379" s="141">
        <v>0</v>
      </c>
      <c r="R379" s="141">
        <f>Q379*H379</f>
        <v>0</v>
      </c>
      <c r="S379" s="141">
        <v>0</v>
      </c>
      <c r="T379" s="142">
        <f>S379*H379</f>
        <v>0</v>
      </c>
      <c r="AR379" s="143" t="s">
        <v>89</v>
      </c>
      <c r="AT379" s="143" t="s">
        <v>164</v>
      </c>
      <c r="AU379" s="143" t="s">
        <v>83</v>
      </c>
      <c r="AY379" s="17" t="s">
        <v>161</v>
      </c>
      <c r="BE379" s="144">
        <f>IF(N379="základní",J379,0)</f>
        <v>0</v>
      </c>
      <c r="BF379" s="144">
        <f>IF(N379="snížená",J379,0)</f>
        <v>0</v>
      </c>
      <c r="BG379" s="144">
        <f>IF(N379="zákl. přenesená",J379,0)</f>
        <v>0</v>
      </c>
      <c r="BH379" s="144">
        <f>IF(N379="sníž. přenesená",J379,0)</f>
        <v>0</v>
      </c>
      <c r="BI379" s="144">
        <f>IF(N379="nulová",J379,0)</f>
        <v>0</v>
      </c>
      <c r="BJ379" s="17" t="s">
        <v>15</v>
      </c>
      <c r="BK379" s="144">
        <f>ROUND(I379*H379,2)</f>
        <v>0</v>
      </c>
      <c r="BL379" s="17" t="s">
        <v>89</v>
      </c>
      <c r="BM379" s="143" t="s">
        <v>671</v>
      </c>
    </row>
    <row r="380" spans="2:47" s="1" customFormat="1" ht="12">
      <c r="B380" s="32"/>
      <c r="D380" s="145" t="s">
        <v>170</v>
      </c>
      <c r="F380" s="146" t="s">
        <v>672</v>
      </c>
      <c r="I380" s="147"/>
      <c r="L380" s="32"/>
      <c r="M380" s="148"/>
      <c r="T380" s="53"/>
      <c r="AT380" s="17" t="s">
        <v>170</v>
      </c>
      <c r="AU380" s="17" t="s">
        <v>83</v>
      </c>
    </row>
    <row r="381" spans="2:63" s="11" customFormat="1" ht="20.85" customHeight="1">
      <c r="B381" s="119"/>
      <c r="D381" s="120" t="s">
        <v>68</v>
      </c>
      <c r="E381" s="129" t="s">
        <v>673</v>
      </c>
      <c r="F381" s="129" t="s">
        <v>674</v>
      </c>
      <c r="I381" s="122"/>
      <c r="J381" s="130">
        <f>BK381</f>
        <v>0</v>
      </c>
      <c r="L381" s="119"/>
      <c r="M381" s="124"/>
      <c r="P381" s="125">
        <f>SUM(P382:P392)</f>
        <v>0</v>
      </c>
      <c r="R381" s="125">
        <f>SUM(R382:R392)</f>
        <v>0.02492</v>
      </c>
      <c r="T381" s="126">
        <f>SUM(T382:T392)</f>
        <v>0</v>
      </c>
      <c r="AR381" s="120" t="s">
        <v>15</v>
      </c>
      <c r="AT381" s="127" t="s">
        <v>68</v>
      </c>
      <c r="AU381" s="127" t="s">
        <v>77</v>
      </c>
      <c r="AY381" s="120" t="s">
        <v>161</v>
      </c>
      <c r="BK381" s="128">
        <f>SUM(BK382:BK392)</f>
        <v>0</v>
      </c>
    </row>
    <row r="382" spans="2:65" s="1" customFormat="1" ht="37.9" customHeight="1">
      <c r="B382" s="131"/>
      <c r="C382" s="132" t="s">
        <v>675</v>
      </c>
      <c r="D382" s="132" t="s">
        <v>164</v>
      </c>
      <c r="E382" s="133" t="s">
        <v>676</v>
      </c>
      <c r="F382" s="134" t="s">
        <v>677</v>
      </c>
      <c r="G382" s="135" t="s">
        <v>167</v>
      </c>
      <c r="H382" s="136">
        <v>623</v>
      </c>
      <c r="I382" s="137"/>
      <c r="J382" s="138">
        <f>ROUND(I382*H382,2)</f>
        <v>0</v>
      </c>
      <c r="K382" s="134" t="s">
        <v>168</v>
      </c>
      <c r="L382" s="32"/>
      <c r="M382" s="139" t="s">
        <v>3</v>
      </c>
      <c r="N382" s="140" t="s">
        <v>40</v>
      </c>
      <c r="P382" s="141">
        <f>O382*H382</f>
        <v>0</v>
      </c>
      <c r="Q382" s="141">
        <v>4E-05</v>
      </c>
      <c r="R382" s="141">
        <f>Q382*H382</f>
        <v>0.02492</v>
      </c>
      <c r="S382" s="141">
        <v>0</v>
      </c>
      <c r="T382" s="142">
        <f>S382*H382</f>
        <v>0</v>
      </c>
      <c r="AR382" s="143" t="s">
        <v>89</v>
      </c>
      <c r="AT382" s="143" t="s">
        <v>164</v>
      </c>
      <c r="AU382" s="143" t="s">
        <v>83</v>
      </c>
      <c r="AY382" s="17" t="s">
        <v>161</v>
      </c>
      <c r="BE382" s="144">
        <f>IF(N382="základní",J382,0)</f>
        <v>0</v>
      </c>
      <c r="BF382" s="144">
        <f>IF(N382="snížená",J382,0)</f>
        <v>0</v>
      </c>
      <c r="BG382" s="144">
        <f>IF(N382="zákl. přenesená",J382,0)</f>
        <v>0</v>
      </c>
      <c r="BH382" s="144">
        <f>IF(N382="sníž. přenesená",J382,0)</f>
        <v>0</v>
      </c>
      <c r="BI382" s="144">
        <f>IF(N382="nulová",J382,0)</f>
        <v>0</v>
      </c>
      <c r="BJ382" s="17" t="s">
        <v>15</v>
      </c>
      <c r="BK382" s="144">
        <f>ROUND(I382*H382,2)</f>
        <v>0</v>
      </c>
      <c r="BL382" s="17" t="s">
        <v>89</v>
      </c>
      <c r="BM382" s="143" t="s">
        <v>678</v>
      </c>
    </row>
    <row r="383" spans="2:47" s="1" customFormat="1" ht="12">
      <c r="B383" s="32"/>
      <c r="D383" s="145" t="s">
        <v>170</v>
      </c>
      <c r="F383" s="146" t="s">
        <v>679</v>
      </c>
      <c r="I383" s="147"/>
      <c r="L383" s="32"/>
      <c r="M383" s="148"/>
      <c r="T383" s="53"/>
      <c r="AT383" s="17" t="s">
        <v>170</v>
      </c>
      <c r="AU383" s="17" t="s">
        <v>83</v>
      </c>
    </row>
    <row r="384" spans="2:51" s="12" customFormat="1" ht="12">
      <c r="B384" s="149"/>
      <c r="D384" s="150" t="s">
        <v>181</v>
      </c>
      <c r="E384" s="151" t="s">
        <v>3</v>
      </c>
      <c r="F384" s="152" t="s">
        <v>442</v>
      </c>
      <c r="H384" s="151" t="s">
        <v>3</v>
      </c>
      <c r="I384" s="153"/>
      <c r="L384" s="149"/>
      <c r="M384" s="154"/>
      <c r="T384" s="155"/>
      <c r="AT384" s="151" t="s">
        <v>181</v>
      </c>
      <c r="AU384" s="151" t="s">
        <v>83</v>
      </c>
      <c r="AV384" s="12" t="s">
        <v>15</v>
      </c>
      <c r="AW384" s="12" t="s">
        <v>31</v>
      </c>
      <c r="AX384" s="12" t="s">
        <v>69</v>
      </c>
      <c r="AY384" s="151" t="s">
        <v>161</v>
      </c>
    </row>
    <row r="385" spans="2:51" s="13" customFormat="1" ht="12">
      <c r="B385" s="156"/>
      <c r="D385" s="150" t="s">
        <v>181</v>
      </c>
      <c r="E385" s="157" t="s">
        <v>3</v>
      </c>
      <c r="F385" s="158" t="s">
        <v>680</v>
      </c>
      <c r="H385" s="159">
        <v>171</v>
      </c>
      <c r="I385" s="160"/>
      <c r="L385" s="156"/>
      <c r="M385" s="161"/>
      <c r="T385" s="162"/>
      <c r="AT385" s="157" t="s">
        <v>181</v>
      </c>
      <c r="AU385" s="157" t="s">
        <v>83</v>
      </c>
      <c r="AV385" s="13" t="s">
        <v>77</v>
      </c>
      <c r="AW385" s="13" t="s">
        <v>31</v>
      </c>
      <c r="AX385" s="13" t="s">
        <v>69</v>
      </c>
      <c r="AY385" s="157" t="s">
        <v>161</v>
      </c>
    </row>
    <row r="386" spans="2:51" s="12" customFormat="1" ht="12">
      <c r="B386" s="149"/>
      <c r="D386" s="150" t="s">
        <v>181</v>
      </c>
      <c r="E386" s="151" t="s">
        <v>3</v>
      </c>
      <c r="F386" s="152" t="s">
        <v>444</v>
      </c>
      <c r="H386" s="151" t="s">
        <v>3</v>
      </c>
      <c r="I386" s="153"/>
      <c r="L386" s="149"/>
      <c r="M386" s="154"/>
      <c r="T386" s="155"/>
      <c r="AT386" s="151" t="s">
        <v>181</v>
      </c>
      <c r="AU386" s="151" t="s">
        <v>83</v>
      </c>
      <c r="AV386" s="12" t="s">
        <v>15</v>
      </c>
      <c r="AW386" s="12" t="s">
        <v>31</v>
      </c>
      <c r="AX386" s="12" t="s">
        <v>69</v>
      </c>
      <c r="AY386" s="151" t="s">
        <v>161</v>
      </c>
    </row>
    <row r="387" spans="2:51" s="13" customFormat="1" ht="12">
      <c r="B387" s="156"/>
      <c r="D387" s="150" t="s">
        <v>181</v>
      </c>
      <c r="E387" s="157" t="s">
        <v>3</v>
      </c>
      <c r="F387" s="158" t="s">
        <v>681</v>
      </c>
      <c r="H387" s="159">
        <v>158</v>
      </c>
      <c r="I387" s="160"/>
      <c r="L387" s="156"/>
      <c r="M387" s="161"/>
      <c r="T387" s="162"/>
      <c r="AT387" s="157" t="s">
        <v>181</v>
      </c>
      <c r="AU387" s="157" t="s">
        <v>83</v>
      </c>
      <c r="AV387" s="13" t="s">
        <v>77</v>
      </c>
      <c r="AW387" s="13" t="s">
        <v>31</v>
      </c>
      <c r="AX387" s="13" t="s">
        <v>69</v>
      </c>
      <c r="AY387" s="157" t="s">
        <v>161</v>
      </c>
    </row>
    <row r="388" spans="2:51" s="12" customFormat="1" ht="12">
      <c r="B388" s="149"/>
      <c r="D388" s="150" t="s">
        <v>181</v>
      </c>
      <c r="E388" s="151" t="s">
        <v>3</v>
      </c>
      <c r="F388" s="152" t="s">
        <v>446</v>
      </c>
      <c r="H388" s="151" t="s">
        <v>3</v>
      </c>
      <c r="I388" s="153"/>
      <c r="L388" s="149"/>
      <c r="M388" s="154"/>
      <c r="T388" s="155"/>
      <c r="AT388" s="151" t="s">
        <v>181</v>
      </c>
      <c r="AU388" s="151" t="s">
        <v>83</v>
      </c>
      <c r="AV388" s="12" t="s">
        <v>15</v>
      </c>
      <c r="AW388" s="12" t="s">
        <v>31</v>
      </c>
      <c r="AX388" s="12" t="s">
        <v>69</v>
      </c>
      <c r="AY388" s="151" t="s">
        <v>161</v>
      </c>
    </row>
    <row r="389" spans="2:51" s="13" customFormat="1" ht="12">
      <c r="B389" s="156"/>
      <c r="D389" s="150" t="s">
        <v>181</v>
      </c>
      <c r="E389" s="157" t="s">
        <v>3</v>
      </c>
      <c r="F389" s="158" t="s">
        <v>682</v>
      </c>
      <c r="H389" s="159">
        <v>138</v>
      </c>
      <c r="I389" s="160"/>
      <c r="L389" s="156"/>
      <c r="M389" s="161"/>
      <c r="T389" s="162"/>
      <c r="AT389" s="157" t="s">
        <v>181</v>
      </c>
      <c r="AU389" s="157" t="s">
        <v>83</v>
      </c>
      <c r="AV389" s="13" t="s">
        <v>77</v>
      </c>
      <c r="AW389" s="13" t="s">
        <v>31</v>
      </c>
      <c r="AX389" s="13" t="s">
        <v>69</v>
      </c>
      <c r="AY389" s="157" t="s">
        <v>161</v>
      </c>
    </row>
    <row r="390" spans="2:51" s="12" customFormat="1" ht="12">
      <c r="B390" s="149"/>
      <c r="D390" s="150" t="s">
        <v>181</v>
      </c>
      <c r="E390" s="151" t="s">
        <v>3</v>
      </c>
      <c r="F390" s="152" t="s">
        <v>68</v>
      </c>
      <c r="H390" s="151" t="s">
        <v>3</v>
      </c>
      <c r="I390" s="153"/>
      <c r="L390" s="149"/>
      <c r="M390" s="154"/>
      <c r="T390" s="155"/>
      <c r="AT390" s="151" t="s">
        <v>181</v>
      </c>
      <c r="AU390" s="151" t="s">
        <v>83</v>
      </c>
      <c r="AV390" s="12" t="s">
        <v>15</v>
      </c>
      <c r="AW390" s="12" t="s">
        <v>31</v>
      </c>
      <c r="AX390" s="12" t="s">
        <v>69</v>
      </c>
      <c r="AY390" s="151" t="s">
        <v>161</v>
      </c>
    </row>
    <row r="391" spans="2:51" s="13" customFormat="1" ht="12">
      <c r="B391" s="156"/>
      <c r="D391" s="150" t="s">
        <v>181</v>
      </c>
      <c r="E391" s="157" t="s">
        <v>3</v>
      </c>
      <c r="F391" s="158" t="s">
        <v>683</v>
      </c>
      <c r="H391" s="159">
        <v>156</v>
      </c>
      <c r="I391" s="160"/>
      <c r="L391" s="156"/>
      <c r="M391" s="161"/>
      <c r="T391" s="162"/>
      <c r="AT391" s="157" t="s">
        <v>181</v>
      </c>
      <c r="AU391" s="157" t="s">
        <v>83</v>
      </c>
      <c r="AV391" s="13" t="s">
        <v>77</v>
      </c>
      <c r="AW391" s="13" t="s">
        <v>31</v>
      </c>
      <c r="AX391" s="13" t="s">
        <v>69</v>
      </c>
      <c r="AY391" s="157" t="s">
        <v>161</v>
      </c>
    </row>
    <row r="392" spans="2:51" s="14" customFormat="1" ht="12">
      <c r="B392" s="163"/>
      <c r="D392" s="150" t="s">
        <v>181</v>
      </c>
      <c r="E392" s="164" t="s">
        <v>3</v>
      </c>
      <c r="F392" s="165" t="s">
        <v>188</v>
      </c>
      <c r="H392" s="166">
        <v>623</v>
      </c>
      <c r="I392" s="167"/>
      <c r="L392" s="163"/>
      <c r="M392" s="168"/>
      <c r="T392" s="169"/>
      <c r="AT392" s="164" t="s">
        <v>181</v>
      </c>
      <c r="AU392" s="164" t="s">
        <v>83</v>
      </c>
      <c r="AV392" s="14" t="s">
        <v>89</v>
      </c>
      <c r="AW392" s="14" t="s">
        <v>31</v>
      </c>
      <c r="AX392" s="14" t="s">
        <v>15</v>
      </c>
      <c r="AY392" s="164" t="s">
        <v>161</v>
      </c>
    </row>
    <row r="393" spans="2:63" s="11" customFormat="1" ht="20.85" customHeight="1">
      <c r="B393" s="119"/>
      <c r="D393" s="120" t="s">
        <v>68</v>
      </c>
      <c r="E393" s="129" t="s">
        <v>684</v>
      </c>
      <c r="F393" s="129" t="s">
        <v>685</v>
      </c>
      <c r="I393" s="122"/>
      <c r="J393" s="130">
        <f>BK393</f>
        <v>0</v>
      </c>
      <c r="L393" s="119"/>
      <c r="M393" s="124"/>
      <c r="P393" s="125">
        <f>SUM(P394:P422)</f>
        <v>0</v>
      </c>
      <c r="R393" s="125">
        <f>SUM(R394:R422)</f>
        <v>0</v>
      </c>
      <c r="T393" s="126">
        <f>SUM(T394:T422)</f>
        <v>188.14676000000003</v>
      </c>
      <c r="AR393" s="120" t="s">
        <v>15</v>
      </c>
      <c r="AT393" s="127" t="s">
        <v>68</v>
      </c>
      <c r="AU393" s="127" t="s">
        <v>77</v>
      </c>
      <c r="AY393" s="120" t="s">
        <v>161</v>
      </c>
      <c r="BK393" s="128">
        <f>SUM(BK394:BK422)</f>
        <v>0</v>
      </c>
    </row>
    <row r="394" spans="2:65" s="1" customFormat="1" ht="24.2" customHeight="1">
      <c r="B394" s="131"/>
      <c r="C394" s="132" t="s">
        <v>686</v>
      </c>
      <c r="D394" s="132" t="s">
        <v>164</v>
      </c>
      <c r="E394" s="133" t="s">
        <v>687</v>
      </c>
      <c r="F394" s="134" t="s">
        <v>688</v>
      </c>
      <c r="G394" s="135" t="s">
        <v>601</v>
      </c>
      <c r="H394" s="136">
        <v>35.35</v>
      </c>
      <c r="I394" s="137"/>
      <c r="J394" s="138">
        <f>ROUND(I394*H394,2)</f>
        <v>0</v>
      </c>
      <c r="K394" s="134" t="s">
        <v>168</v>
      </c>
      <c r="L394" s="32"/>
      <c r="M394" s="139" t="s">
        <v>3</v>
      </c>
      <c r="N394" s="140" t="s">
        <v>40</v>
      </c>
      <c r="P394" s="141">
        <f>O394*H394</f>
        <v>0</v>
      </c>
      <c r="Q394" s="141">
        <v>0</v>
      </c>
      <c r="R394" s="141">
        <f>Q394*H394</f>
        <v>0</v>
      </c>
      <c r="S394" s="141">
        <v>2.2</v>
      </c>
      <c r="T394" s="142">
        <f>S394*H394</f>
        <v>77.77000000000001</v>
      </c>
      <c r="AR394" s="143" t="s">
        <v>89</v>
      </c>
      <c r="AT394" s="143" t="s">
        <v>164</v>
      </c>
      <c r="AU394" s="143" t="s">
        <v>83</v>
      </c>
      <c r="AY394" s="17" t="s">
        <v>161</v>
      </c>
      <c r="BE394" s="144">
        <f>IF(N394="základní",J394,0)</f>
        <v>0</v>
      </c>
      <c r="BF394" s="144">
        <f>IF(N394="snížená",J394,0)</f>
        <v>0</v>
      </c>
      <c r="BG394" s="144">
        <f>IF(N394="zákl. přenesená",J394,0)</f>
        <v>0</v>
      </c>
      <c r="BH394" s="144">
        <f>IF(N394="sníž. přenesená",J394,0)</f>
        <v>0</v>
      </c>
      <c r="BI394" s="144">
        <f>IF(N394="nulová",J394,0)</f>
        <v>0</v>
      </c>
      <c r="BJ394" s="17" t="s">
        <v>15</v>
      </c>
      <c r="BK394" s="144">
        <f>ROUND(I394*H394,2)</f>
        <v>0</v>
      </c>
      <c r="BL394" s="17" t="s">
        <v>89</v>
      </c>
      <c r="BM394" s="143" t="s">
        <v>689</v>
      </c>
    </row>
    <row r="395" spans="2:47" s="1" customFormat="1" ht="12">
      <c r="B395" s="32"/>
      <c r="D395" s="145" t="s">
        <v>170</v>
      </c>
      <c r="F395" s="146" t="s">
        <v>690</v>
      </c>
      <c r="I395" s="147"/>
      <c r="L395" s="32"/>
      <c r="M395" s="148"/>
      <c r="T395" s="53"/>
      <c r="AT395" s="17" t="s">
        <v>170</v>
      </c>
      <c r="AU395" s="17" t="s">
        <v>83</v>
      </c>
    </row>
    <row r="396" spans="2:51" s="12" customFormat="1" ht="12">
      <c r="B396" s="149"/>
      <c r="D396" s="150" t="s">
        <v>181</v>
      </c>
      <c r="E396" s="151" t="s">
        <v>3</v>
      </c>
      <c r="F396" s="152" t="s">
        <v>442</v>
      </c>
      <c r="H396" s="151" t="s">
        <v>3</v>
      </c>
      <c r="I396" s="153"/>
      <c r="L396" s="149"/>
      <c r="M396" s="154"/>
      <c r="T396" s="155"/>
      <c r="AT396" s="151" t="s">
        <v>181</v>
      </c>
      <c r="AU396" s="151" t="s">
        <v>83</v>
      </c>
      <c r="AV396" s="12" t="s">
        <v>15</v>
      </c>
      <c r="AW396" s="12" t="s">
        <v>31</v>
      </c>
      <c r="AX396" s="12" t="s">
        <v>69</v>
      </c>
      <c r="AY396" s="151" t="s">
        <v>161</v>
      </c>
    </row>
    <row r="397" spans="2:51" s="13" customFormat="1" ht="12">
      <c r="B397" s="156"/>
      <c r="D397" s="150" t="s">
        <v>181</v>
      </c>
      <c r="E397" s="157" t="s">
        <v>3</v>
      </c>
      <c r="F397" s="158" t="s">
        <v>604</v>
      </c>
      <c r="H397" s="159">
        <v>9.45</v>
      </c>
      <c r="I397" s="160"/>
      <c r="L397" s="156"/>
      <c r="M397" s="161"/>
      <c r="T397" s="162"/>
      <c r="AT397" s="157" t="s">
        <v>181</v>
      </c>
      <c r="AU397" s="157" t="s">
        <v>83</v>
      </c>
      <c r="AV397" s="13" t="s">
        <v>77</v>
      </c>
      <c r="AW397" s="13" t="s">
        <v>31</v>
      </c>
      <c r="AX397" s="13" t="s">
        <v>69</v>
      </c>
      <c r="AY397" s="157" t="s">
        <v>161</v>
      </c>
    </row>
    <row r="398" spans="2:51" s="12" customFormat="1" ht="12">
      <c r="B398" s="149"/>
      <c r="D398" s="150" t="s">
        <v>181</v>
      </c>
      <c r="E398" s="151" t="s">
        <v>3</v>
      </c>
      <c r="F398" s="152" t="s">
        <v>444</v>
      </c>
      <c r="H398" s="151" t="s">
        <v>3</v>
      </c>
      <c r="I398" s="153"/>
      <c r="L398" s="149"/>
      <c r="M398" s="154"/>
      <c r="T398" s="155"/>
      <c r="AT398" s="151" t="s">
        <v>181</v>
      </c>
      <c r="AU398" s="151" t="s">
        <v>83</v>
      </c>
      <c r="AV398" s="12" t="s">
        <v>15</v>
      </c>
      <c r="AW398" s="12" t="s">
        <v>31</v>
      </c>
      <c r="AX398" s="12" t="s">
        <v>69</v>
      </c>
      <c r="AY398" s="151" t="s">
        <v>161</v>
      </c>
    </row>
    <row r="399" spans="2:51" s="13" customFormat="1" ht="12">
      <c r="B399" s="156"/>
      <c r="D399" s="150" t="s">
        <v>181</v>
      </c>
      <c r="E399" s="157" t="s">
        <v>3</v>
      </c>
      <c r="F399" s="158" t="s">
        <v>605</v>
      </c>
      <c r="H399" s="159">
        <v>9.03</v>
      </c>
      <c r="I399" s="160"/>
      <c r="L399" s="156"/>
      <c r="M399" s="161"/>
      <c r="T399" s="162"/>
      <c r="AT399" s="157" t="s">
        <v>181</v>
      </c>
      <c r="AU399" s="157" t="s">
        <v>83</v>
      </c>
      <c r="AV399" s="13" t="s">
        <v>77</v>
      </c>
      <c r="AW399" s="13" t="s">
        <v>31</v>
      </c>
      <c r="AX399" s="13" t="s">
        <v>69</v>
      </c>
      <c r="AY399" s="157" t="s">
        <v>161</v>
      </c>
    </row>
    <row r="400" spans="2:51" s="12" customFormat="1" ht="12">
      <c r="B400" s="149"/>
      <c r="D400" s="150" t="s">
        <v>181</v>
      </c>
      <c r="E400" s="151" t="s">
        <v>3</v>
      </c>
      <c r="F400" s="152" t="s">
        <v>446</v>
      </c>
      <c r="H400" s="151" t="s">
        <v>3</v>
      </c>
      <c r="I400" s="153"/>
      <c r="L400" s="149"/>
      <c r="M400" s="154"/>
      <c r="T400" s="155"/>
      <c r="AT400" s="151" t="s">
        <v>181</v>
      </c>
      <c r="AU400" s="151" t="s">
        <v>83</v>
      </c>
      <c r="AV400" s="12" t="s">
        <v>15</v>
      </c>
      <c r="AW400" s="12" t="s">
        <v>31</v>
      </c>
      <c r="AX400" s="12" t="s">
        <v>69</v>
      </c>
      <c r="AY400" s="151" t="s">
        <v>161</v>
      </c>
    </row>
    <row r="401" spans="2:51" s="13" customFormat="1" ht="12">
      <c r="B401" s="156"/>
      <c r="D401" s="150" t="s">
        <v>181</v>
      </c>
      <c r="E401" s="157" t="s">
        <v>3</v>
      </c>
      <c r="F401" s="158" t="s">
        <v>606</v>
      </c>
      <c r="H401" s="159">
        <v>7.84</v>
      </c>
      <c r="I401" s="160"/>
      <c r="L401" s="156"/>
      <c r="M401" s="161"/>
      <c r="T401" s="162"/>
      <c r="AT401" s="157" t="s">
        <v>181</v>
      </c>
      <c r="AU401" s="157" t="s">
        <v>83</v>
      </c>
      <c r="AV401" s="13" t="s">
        <v>77</v>
      </c>
      <c r="AW401" s="13" t="s">
        <v>31</v>
      </c>
      <c r="AX401" s="13" t="s">
        <v>69</v>
      </c>
      <c r="AY401" s="157" t="s">
        <v>161</v>
      </c>
    </row>
    <row r="402" spans="2:51" s="12" customFormat="1" ht="12">
      <c r="B402" s="149"/>
      <c r="D402" s="150" t="s">
        <v>181</v>
      </c>
      <c r="E402" s="151" t="s">
        <v>3</v>
      </c>
      <c r="F402" s="152" t="s">
        <v>68</v>
      </c>
      <c r="H402" s="151" t="s">
        <v>3</v>
      </c>
      <c r="I402" s="153"/>
      <c r="L402" s="149"/>
      <c r="M402" s="154"/>
      <c r="T402" s="155"/>
      <c r="AT402" s="151" t="s">
        <v>181</v>
      </c>
      <c r="AU402" s="151" t="s">
        <v>83</v>
      </c>
      <c r="AV402" s="12" t="s">
        <v>15</v>
      </c>
      <c r="AW402" s="12" t="s">
        <v>31</v>
      </c>
      <c r="AX402" s="12" t="s">
        <v>69</v>
      </c>
      <c r="AY402" s="151" t="s">
        <v>161</v>
      </c>
    </row>
    <row r="403" spans="2:51" s="13" customFormat="1" ht="12">
      <c r="B403" s="156"/>
      <c r="D403" s="150" t="s">
        <v>181</v>
      </c>
      <c r="E403" s="157" t="s">
        <v>3</v>
      </c>
      <c r="F403" s="158" t="s">
        <v>605</v>
      </c>
      <c r="H403" s="159">
        <v>9.03</v>
      </c>
      <c r="I403" s="160"/>
      <c r="L403" s="156"/>
      <c r="M403" s="161"/>
      <c r="T403" s="162"/>
      <c r="AT403" s="157" t="s">
        <v>181</v>
      </c>
      <c r="AU403" s="157" t="s">
        <v>83</v>
      </c>
      <c r="AV403" s="13" t="s">
        <v>77</v>
      </c>
      <c r="AW403" s="13" t="s">
        <v>31</v>
      </c>
      <c r="AX403" s="13" t="s">
        <v>69</v>
      </c>
      <c r="AY403" s="157" t="s">
        <v>161</v>
      </c>
    </row>
    <row r="404" spans="2:51" s="14" customFormat="1" ht="12">
      <c r="B404" s="163"/>
      <c r="D404" s="150" t="s">
        <v>181</v>
      </c>
      <c r="E404" s="164" t="s">
        <v>3</v>
      </c>
      <c r="F404" s="165" t="s">
        <v>188</v>
      </c>
      <c r="H404" s="166">
        <v>35.35</v>
      </c>
      <c r="I404" s="167"/>
      <c r="L404" s="163"/>
      <c r="M404" s="168"/>
      <c r="T404" s="169"/>
      <c r="AT404" s="164" t="s">
        <v>181</v>
      </c>
      <c r="AU404" s="164" t="s">
        <v>83</v>
      </c>
      <c r="AV404" s="14" t="s">
        <v>89</v>
      </c>
      <c r="AW404" s="14" t="s">
        <v>31</v>
      </c>
      <c r="AX404" s="14" t="s">
        <v>15</v>
      </c>
      <c r="AY404" s="164" t="s">
        <v>161</v>
      </c>
    </row>
    <row r="405" spans="2:65" s="1" customFormat="1" ht="33" customHeight="1">
      <c r="B405" s="131"/>
      <c r="C405" s="132" t="s">
        <v>691</v>
      </c>
      <c r="D405" s="132" t="s">
        <v>164</v>
      </c>
      <c r="E405" s="133" t="s">
        <v>692</v>
      </c>
      <c r="F405" s="134" t="s">
        <v>693</v>
      </c>
      <c r="G405" s="135" t="s">
        <v>601</v>
      </c>
      <c r="H405" s="136">
        <v>35.35</v>
      </c>
      <c r="I405" s="137"/>
      <c r="J405" s="138">
        <f>ROUND(I405*H405,2)</f>
        <v>0</v>
      </c>
      <c r="K405" s="134" t="s">
        <v>168</v>
      </c>
      <c r="L405" s="32"/>
      <c r="M405" s="139" t="s">
        <v>3</v>
      </c>
      <c r="N405" s="140" t="s">
        <v>40</v>
      </c>
      <c r="P405" s="141">
        <f>O405*H405</f>
        <v>0</v>
      </c>
      <c r="Q405" s="141">
        <v>0</v>
      </c>
      <c r="R405" s="141">
        <f>Q405*H405</f>
        <v>0</v>
      </c>
      <c r="S405" s="141">
        <v>0.044</v>
      </c>
      <c r="T405" s="142">
        <f>S405*H405</f>
        <v>1.5554</v>
      </c>
      <c r="AR405" s="143" t="s">
        <v>89</v>
      </c>
      <c r="AT405" s="143" t="s">
        <v>164</v>
      </c>
      <c r="AU405" s="143" t="s">
        <v>83</v>
      </c>
      <c r="AY405" s="17" t="s">
        <v>161</v>
      </c>
      <c r="BE405" s="144">
        <f>IF(N405="základní",J405,0)</f>
        <v>0</v>
      </c>
      <c r="BF405" s="144">
        <f>IF(N405="snížená",J405,0)</f>
        <v>0</v>
      </c>
      <c r="BG405" s="144">
        <f>IF(N405="zákl. přenesená",J405,0)</f>
        <v>0</v>
      </c>
      <c r="BH405" s="144">
        <f>IF(N405="sníž. přenesená",J405,0)</f>
        <v>0</v>
      </c>
      <c r="BI405" s="144">
        <f>IF(N405="nulová",J405,0)</f>
        <v>0</v>
      </c>
      <c r="BJ405" s="17" t="s">
        <v>15</v>
      </c>
      <c r="BK405" s="144">
        <f>ROUND(I405*H405,2)</f>
        <v>0</v>
      </c>
      <c r="BL405" s="17" t="s">
        <v>89</v>
      </c>
      <c r="BM405" s="143" t="s">
        <v>694</v>
      </c>
    </row>
    <row r="406" spans="2:47" s="1" customFormat="1" ht="12">
      <c r="B406" s="32"/>
      <c r="D406" s="145" t="s">
        <v>170</v>
      </c>
      <c r="F406" s="146" t="s">
        <v>695</v>
      </c>
      <c r="I406" s="147"/>
      <c r="L406" s="32"/>
      <c r="M406" s="148"/>
      <c r="T406" s="53"/>
      <c r="AT406" s="17" t="s">
        <v>170</v>
      </c>
      <c r="AU406" s="17" t="s">
        <v>83</v>
      </c>
    </row>
    <row r="407" spans="2:65" s="1" customFormat="1" ht="44.25" customHeight="1">
      <c r="B407" s="131"/>
      <c r="C407" s="132" t="s">
        <v>696</v>
      </c>
      <c r="D407" s="132" t="s">
        <v>164</v>
      </c>
      <c r="E407" s="133" t="s">
        <v>697</v>
      </c>
      <c r="F407" s="134" t="s">
        <v>698</v>
      </c>
      <c r="G407" s="135" t="s">
        <v>167</v>
      </c>
      <c r="H407" s="136">
        <v>571.335</v>
      </c>
      <c r="I407" s="137"/>
      <c r="J407" s="138">
        <f>ROUND(I407*H407,2)</f>
        <v>0</v>
      </c>
      <c r="K407" s="134" t="s">
        <v>168</v>
      </c>
      <c r="L407" s="32"/>
      <c r="M407" s="139" t="s">
        <v>3</v>
      </c>
      <c r="N407" s="140" t="s">
        <v>40</v>
      </c>
      <c r="P407" s="141">
        <f>O407*H407</f>
        <v>0</v>
      </c>
      <c r="Q407" s="141">
        <v>0</v>
      </c>
      <c r="R407" s="141">
        <f>Q407*H407</f>
        <v>0</v>
      </c>
      <c r="S407" s="141">
        <v>0.016</v>
      </c>
      <c r="T407" s="142">
        <f>S407*H407</f>
        <v>9.14136</v>
      </c>
      <c r="AR407" s="143" t="s">
        <v>89</v>
      </c>
      <c r="AT407" s="143" t="s">
        <v>164</v>
      </c>
      <c r="AU407" s="143" t="s">
        <v>83</v>
      </c>
      <c r="AY407" s="17" t="s">
        <v>161</v>
      </c>
      <c r="BE407" s="144">
        <f>IF(N407="základní",J407,0)</f>
        <v>0</v>
      </c>
      <c r="BF407" s="144">
        <f>IF(N407="snížená",J407,0)</f>
        <v>0</v>
      </c>
      <c r="BG407" s="144">
        <f>IF(N407="zákl. přenesená",J407,0)</f>
        <v>0</v>
      </c>
      <c r="BH407" s="144">
        <f>IF(N407="sníž. přenesená",J407,0)</f>
        <v>0</v>
      </c>
      <c r="BI407" s="144">
        <f>IF(N407="nulová",J407,0)</f>
        <v>0</v>
      </c>
      <c r="BJ407" s="17" t="s">
        <v>15</v>
      </c>
      <c r="BK407" s="144">
        <f>ROUND(I407*H407,2)</f>
        <v>0</v>
      </c>
      <c r="BL407" s="17" t="s">
        <v>89</v>
      </c>
      <c r="BM407" s="143" t="s">
        <v>699</v>
      </c>
    </row>
    <row r="408" spans="2:47" s="1" customFormat="1" ht="12">
      <c r="B408" s="32"/>
      <c r="D408" s="145" t="s">
        <v>170</v>
      </c>
      <c r="F408" s="146" t="s">
        <v>700</v>
      </c>
      <c r="I408" s="147"/>
      <c r="L408" s="32"/>
      <c r="M408" s="148"/>
      <c r="T408" s="53"/>
      <c r="AT408" s="17" t="s">
        <v>170</v>
      </c>
      <c r="AU408" s="17" t="s">
        <v>83</v>
      </c>
    </row>
    <row r="409" spans="2:51" s="12" customFormat="1" ht="12">
      <c r="B409" s="149"/>
      <c r="D409" s="150" t="s">
        <v>181</v>
      </c>
      <c r="E409" s="151" t="s">
        <v>3</v>
      </c>
      <c r="F409" s="152" t="s">
        <v>469</v>
      </c>
      <c r="H409" s="151" t="s">
        <v>3</v>
      </c>
      <c r="I409" s="153"/>
      <c r="L409" s="149"/>
      <c r="M409" s="154"/>
      <c r="T409" s="155"/>
      <c r="AT409" s="151" t="s">
        <v>181</v>
      </c>
      <c r="AU409" s="151" t="s">
        <v>83</v>
      </c>
      <c r="AV409" s="12" t="s">
        <v>15</v>
      </c>
      <c r="AW409" s="12" t="s">
        <v>31</v>
      </c>
      <c r="AX409" s="12" t="s">
        <v>69</v>
      </c>
      <c r="AY409" s="151" t="s">
        <v>161</v>
      </c>
    </row>
    <row r="410" spans="2:51" s="13" customFormat="1" ht="12">
      <c r="B410" s="156"/>
      <c r="D410" s="150" t="s">
        <v>181</v>
      </c>
      <c r="E410" s="157" t="s">
        <v>3</v>
      </c>
      <c r="F410" s="158" t="s">
        <v>470</v>
      </c>
      <c r="H410" s="159">
        <v>571.335</v>
      </c>
      <c r="I410" s="160"/>
      <c r="L410" s="156"/>
      <c r="M410" s="161"/>
      <c r="T410" s="162"/>
      <c r="AT410" s="157" t="s">
        <v>181</v>
      </c>
      <c r="AU410" s="157" t="s">
        <v>83</v>
      </c>
      <c r="AV410" s="13" t="s">
        <v>77</v>
      </c>
      <c r="AW410" s="13" t="s">
        <v>31</v>
      </c>
      <c r="AX410" s="13" t="s">
        <v>15</v>
      </c>
      <c r="AY410" s="157" t="s">
        <v>161</v>
      </c>
    </row>
    <row r="411" spans="2:65" s="1" customFormat="1" ht="24.2" customHeight="1">
      <c r="B411" s="131"/>
      <c r="C411" s="132" t="s">
        <v>701</v>
      </c>
      <c r="D411" s="132" t="s">
        <v>164</v>
      </c>
      <c r="E411" s="133" t="s">
        <v>702</v>
      </c>
      <c r="F411" s="134" t="s">
        <v>703</v>
      </c>
      <c r="G411" s="135" t="s">
        <v>601</v>
      </c>
      <c r="H411" s="136">
        <v>62.3</v>
      </c>
      <c r="I411" s="137"/>
      <c r="J411" s="138">
        <f>ROUND(I411*H411,2)</f>
        <v>0</v>
      </c>
      <c r="K411" s="134" t="s">
        <v>168</v>
      </c>
      <c r="L411" s="32"/>
      <c r="M411" s="139" t="s">
        <v>3</v>
      </c>
      <c r="N411" s="140" t="s">
        <v>40</v>
      </c>
      <c r="P411" s="141">
        <f>O411*H411</f>
        <v>0</v>
      </c>
      <c r="Q411" s="141">
        <v>0</v>
      </c>
      <c r="R411" s="141">
        <f>Q411*H411</f>
        <v>0</v>
      </c>
      <c r="S411" s="141">
        <v>1.6</v>
      </c>
      <c r="T411" s="142">
        <f>S411*H411</f>
        <v>99.68</v>
      </c>
      <c r="AR411" s="143" t="s">
        <v>89</v>
      </c>
      <c r="AT411" s="143" t="s">
        <v>164</v>
      </c>
      <c r="AU411" s="143" t="s">
        <v>83</v>
      </c>
      <c r="AY411" s="17" t="s">
        <v>161</v>
      </c>
      <c r="BE411" s="144">
        <f>IF(N411="základní",J411,0)</f>
        <v>0</v>
      </c>
      <c r="BF411" s="144">
        <f>IF(N411="snížená",J411,0)</f>
        <v>0</v>
      </c>
      <c r="BG411" s="144">
        <f>IF(N411="zákl. přenesená",J411,0)</f>
        <v>0</v>
      </c>
      <c r="BH411" s="144">
        <f>IF(N411="sníž. přenesená",J411,0)</f>
        <v>0</v>
      </c>
      <c r="BI411" s="144">
        <f>IF(N411="nulová",J411,0)</f>
        <v>0</v>
      </c>
      <c r="BJ411" s="17" t="s">
        <v>15</v>
      </c>
      <c r="BK411" s="144">
        <f>ROUND(I411*H411,2)</f>
        <v>0</v>
      </c>
      <c r="BL411" s="17" t="s">
        <v>89</v>
      </c>
      <c r="BM411" s="143" t="s">
        <v>704</v>
      </c>
    </row>
    <row r="412" spans="2:47" s="1" customFormat="1" ht="12">
      <c r="B412" s="32"/>
      <c r="D412" s="145" t="s">
        <v>170</v>
      </c>
      <c r="F412" s="146" t="s">
        <v>705</v>
      </c>
      <c r="I412" s="147"/>
      <c r="L412" s="32"/>
      <c r="M412" s="148"/>
      <c r="T412" s="53"/>
      <c r="AT412" s="17" t="s">
        <v>170</v>
      </c>
      <c r="AU412" s="17" t="s">
        <v>83</v>
      </c>
    </row>
    <row r="413" spans="2:51" s="12" customFormat="1" ht="12">
      <c r="B413" s="149"/>
      <c r="D413" s="150" t="s">
        <v>181</v>
      </c>
      <c r="E413" s="151" t="s">
        <v>3</v>
      </c>
      <c r="F413" s="152" t="s">
        <v>706</v>
      </c>
      <c r="H413" s="151" t="s">
        <v>3</v>
      </c>
      <c r="I413" s="153"/>
      <c r="L413" s="149"/>
      <c r="M413" s="154"/>
      <c r="T413" s="155"/>
      <c r="AT413" s="151" t="s">
        <v>181</v>
      </c>
      <c r="AU413" s="151" t="s">
        <v>83</v>
      </c>
      <c r="AV413" s="12" t="s">
        <v>15</v>
      </c>
      <c r="AW413" s="12" t="s">
        <v>31</v>
      </c>
      <c r="AX413" s="12" t="s">
        <v>69</v>
      </c>
      <c r="AY413" s="151" t="s">
        <v>161</v>
      </c>
    </row>
    <row r="414" spans="2:51" s="12" customFormat="1" ht="12">
      <c r="B414" s="149"/>
      <c r="D414" s="150" t="s">
        <v>181</v>
      </c>
      <c r="E414" s="151" t="s">
        <v>3</v>
      </c>
      <c r="F414" s="152" t="s">
        <v>442</v>
      </c>
      <c r="H414" s="151" t="s">
        <v>3</v>
      </c>
      <c r="I414" s="153"/>
      <c r="L414" s="149"/>
      <c r="M414" s="154"/>
      <c r="T414" s="155"/>
      <c r="AT414" s="151" t="s">
        <v>181</v>
      </c>
      <c r="AU414" s="151" t="s">
        <v>83</v>
      </c>
      <c r="AV414" s="12" t="s">
        <v>15</v>
      </c>
      <c r="AW414" s="12" t="s">
        <v>31</v>
      </c>
      <c r="AX414" s="12" t="s">
        <v>69</v>
      </c>
      <c r="AY414" s="151" t="s">
        <v>161</v>
      </c>
    </row>
    <row r="415" spans="2:51" s="13" customFormat="1" ht="12">
      <c r="B415" s="156"/>
      <c r="D415" s="150" t="s">
        <v>181</v>
      </c>
      <c r="E415" s="157" t="s">
        <v>3</v>
      </c>
      <c r="F415" s="158" t="s">
        <v>707</v>
      </c>
      <c r="H415" s="159">
        <v>17.1</v>
      </c>
      <c r="I415" s="160"/>
      <c r="L415" s="156"/>
      <c r="M415" s="161"/>
      <c r="T415" s="162"/>
      <c r="AT415" s="157" t="s">
        <v>181</v>
      </c>
      <c r="AU415" s="157" t="s">
        <v>83</v>
      </c>
      <c r="AV415" s="13" t="s">
        <v>77</v>
      </c>
      <c r="AW415" s="13" t="s">
        <v>31</v>
      </c>
      <c r="AX415" s="13" t="s">
        <v>69</v>
      </c>
      <c r="AY415" s="157" t="s">
        <v>161</v>
      </c>
    </row>
    <row r="416" spans="2:51" s="12" customFormat="1" ht="12">
      <c r="B416" s="149"/>
      <c r="D416" s="150" t="s">
        <v>181</v>
      </c>
      <c r="E416" s="151" t="s">
        <v>3</v>
      </c>
      <c r="F416" s="152" t="s">
        <v>444</v>
      </c>
      <c r="H416" s="151" t="s">
        <v>3</v>
      </c>
      <c r="I416" s="153"/>
      <c r="L416" s="149"/>
      <c r="M416" s="154"/>
      <c r="T416" s="155"/>
      <c r="AT416" s="151" t="s">
        <v>181</v>
      </c>
      <c r="AU416" s="151" t="s">
        <v>83</v>
      </c>
      <c r="AV416" s="12" t="s">
        <v>15</v>
      </c>
      <c r="AW416" s="12" t="s">
        <v>31</v>
      </c>
      <c r="AX416" s="12" t="s">
        <v>69</v>
      </c>
      <c r="AY416" s="151" t="s">
        <v>161</v>
      </c>
    </row>
    <row r="417" spans="2:51" s="13" customFormat="1" ht="12">
      <c r="B417" s="156"/>
      <c r="D417" s="150" t="s">
        <v>181</v>
      </c>
      <c r="E417" s="157" t="s">
        <v>3</v>
      </c>
      <c r="F417" s="158" t="s">
        <v>708</v>
      </c>
      <c r="H417" s="159">
        <v>15.8</v>
      </c>
      <c r="I417" s="160"/>
      <c r="L417" s="156"/>
      <c r="M417" s="161"/>
      <c r="T417" s="162"/>
      <c r="AT417" s="157" t="s">
        <v>181</v>
      </c>
      <c r="AU417" s="157" t="s">
        <v>83</v>
      </c>
      <c r="AV417" s="13" t="s">
        <v>77</v>
      </c>
      <c r="AW417" s="13" t="s">
        <v>31</v>
      </c>
      <c r="AX417" s="13" t="s">
        <v>69</v>
      </c>
      <c r="AY417" s="157" t="s">
        <v>161</v>
      </c>
    </row>
    <row r="418" spans="2:51" s="12" customFormat="1" ht="12">
      <c r="B418" s="149"/>
      <c r="D418" s="150" t="s">
        <v>181</v>
      </c>
      <c r="E418" s="151" t="s">
        <v>3</v>
      </c>
      <c r="F418" s="152" t="s">
        <v>446</v>
      </c>
      <c r="H418" s="151" t="s">
        <v>3</v>
      </c>
      <c r="I418" s="153"/>
      <c r="L418" s="149"/>
      <c r="M418" s="154"/>
      <c r="T418" s="155"/>
      <c r="AT418" s="151" t="s">
        <v>181</v>
      </c>
      <c r="AU418" s="151" t="s">
        <v>83</v>
      </c>
      <c r="AV418" s="12" t="s">
        <v>15</v>
      </c>
      <c r="AW418" s="12" t="s">
        <v>31</v>
      </c>
      <c r="AX418" s="12" t="s">
        <v>69</v>
      </c>
      <c r="AY418" s="151" t="s">
        <v>161</v>
      </c>
    </row>
    <row r="419" spans="2:51" s="13" customFormat="1" ht="12">
      <c r="B419" s="156"/>
      <c r="D419" s="150" t="s">
        <v>181</v>
      </c>
      <c r="E419" s="157" t="s">
        <v>3</v>
      </c>
      <c r="F419" s="158" t="s">
        <v>709</v>
      </c>
      <c r="H419" s="159">
        <v>13.8</v>
      </c>
      <c r="I419" s="160"/>
      <c r="L419" s="156"/>
      <c r="M419" s="161"/>
      <c r="T419" s="162"/>
      <c r="AT419" s="157" t="s">
        <v>181</v>
      </c>
      <c r="AU419" s="157" t="s">
        <v>83</v>
      </c>
      <c r="AV419" s="13" t="s">
        <v>77</v>
      </c>
      <c r="AW419" s="13" t="s">
        <v>31</v>
      </c>
      <c r="AX419" s="13" t="s">
        <v>69</v>
      </c>
      <c r="AY419" s="157" t="s">
        <v>161</v>
      </c>
    </row>
    <row r="420" spans="2:51" s="12" customFormat="1" ht="12">
      <c r="B420" s="149"/>
      <c r="D420" s="150" t="s">
        <v>181</v>
      </c>
      <c r="E420" s="151" t="s">
        <v>3</v>
      </c>
      <c r="F420" s="152" t="s">
        <v>68</v>
      </c>
      <c r="H420" s="151" t="s">
        <v>3</v>
      </c>
      <c r="I420" s="153"/>
      <c r="L420" s="149"/>
      <c r="M420" s="154"/>
      <c r="T420" s="155"/>
      <c r="AT420" s="151" t="s">
        <v>181</v>
      </c>
      <c r="AU420" s="151" t="s">
        <v>83</v>
      </c>
      <c r="AV420" s="12" t="s">
        <v>15</v>
      </c>
      <c r="AW420" s="12" t="s">
        <v>31</v>
      </c>
      <c r="AX420" s="12" t="s">
        <v>69</v>
      </c>
      <c r="AY420" s="151" t="s">
        <v>161</v>
      </c>
    </row>
    <row r="421" spans="2:51" s="13" customFormat="1" ht="12">
      <c r="B421" s="156"/>
      <c r="D421" s="150" t="s">
        <v>181</v>
      </c>
      <c r="E421" s="157" t="s">
        <v>3</v>
      </c>
      <c r="F421" s="158" t="s">
        <v>710</v>
      </c>
      <c r="H421" s="159">
        <v>15.6</v>
      </c>
      <c r="I421" s="160"/>
      <c r="L421" s="156"/>
      <c r="M421" s="161"/>
      <c r="T421" s="162"/>
      <c r="AT421" s="157" t="s">
        <v>181</v>
      </c>
      <c r="AU421" s="157" t="s">
        <v>83</v>
      </c>
      <c r="AV421" s="13" t="s">
        <v>77</v>
      </c>
      <c r="AW421" s="13" t="s">
        <v>31</v>
      </c>
      <c r="AX421" s="13" t="s">
        <v>69</v>
      </c>
      <c r="AY421" s="157" t="s">
        <v>161</v>
      </c>
    </row>
    <row r="422" spans="2:51" s="14" customFormat="1" ht="12">
      <c r="B422" s="163"/>
      <c r="D422" s="150" t="s">
        <v>181</v>
      </c>
      <c r="E422" s="164" t="s">
        <v>3</v>
      </c>
      <c r="F422" s="165" t="s">
        <v>188</v>
      </c>
      <c r="H422" s="166">
        <v>62.3</v>
      </c>
      <c r="I422" s="167"/>
      <c r="L422" s="163"/>
      <c r="M422" s="168"/>
      <c r="T422" s="169"/>
      <c r="AT422" s="164" t="s">
        <v>181</v>
      </c>
      <c r="AU422" s="164" t="s">
        <v>83</v>
      </c>
      <c r="AV422" s="14" t="s">
        <v>89</v>
      </c>
      <c r="AW422" s="14" t="s">
        <v>31</v>
      </c>
      <c r="AX422" s="14" t="s">
        <v>15</v>
      </c>
      <c r="AY422" s="164" t="s">
        <v>161</v>
      </c>
    </row>
    <row r="423" spans="2:63" s="11" customFormat="1" ht="22.9" customHeight="1">
      <c r="B423" s="119"/>
      <c r="D423" s="120" t="s">
        <v>68</v>
      </c>
      <c r="E423" s="129" t="s">
        <v>222</v>
      </c>
      <c r="F423" s="129" t="s">
        <v>223</v>
      </c>
      <c r="I423" s="122"/>
      <c r="J423" s="130">
        <f>BK423</f>
        <v>0</v>
      </c>
      <c r="L423" s="119"/>
      <c r="M423" s="124"/>
      <c r="P423" s="125">
        <f>SUM(P424:P432)</f>
        <v>0</v>
      </c>
      <c r="R423" s="125">
        <f>SUM(R424:R432)</f>
        <v>0</v>
      </c>
      <c r="T423" s="126">
        <f>SUM(T424:T432)</f>
        <v>0</v>
      </c>
      <c r="AR423" s="120" t="s">
        <v>15</v>
      </c>
      <c r="AT423" s="127" t="s">
        <v>68</v>
      </c>
      <c r="AU423" s="127" t="s">
        <v>15</v>
      </c>
      <c r="AY423" s="120" t="s">
        <v>161</v>
      </c>
      <c r="BK423" s="128">
        <f>SUM(BK424:BK432)</f>
        <v>0</v>
      </c>
    </row>
    <row r="424" spans="2:65" s="1" customFormat="1" ht="37.9" customHeight="1">
      <c r="B424" s="131"/>
      <c r="C424" s="132" t="s">
        <v>711</v>
      </c>
      <c r="D424" s="132" t="s">
        <v>164</v>
      </c>
      <c r="E424" s="133" t="s">
        <v>712</v>
      </c>
      <c r="F424" s="134" t="s">
        <v>713</v>
      </c>
      <c r="G424" s="135" t="s">
        <v>201</v>
      </c>
      <c r="H424" s="136">
        <v>198.769</v>
      </c>
      <c r="I424" s="137"/>
      <c r="J424" s="138">
        <f>ROUND(I424*H424,2)</f>
        <v>0</v>
      </c>
      <c r="K424" s="134" t="s">
        <v>168</v>
      </c>
      <c r="L424" s="32"/>
      <c r="M424" s="139" t="s">
        <v>3</v>
      </c>
      <c r="N424" s="140" t="s">
        <v>40</v>
      </c>
      <c r="P424" s="141">
        <f>O424*H424</f>
        <v>0</v>
      </c>
      <c r="Q424" s="141">
        <v>0</v>
      </c>
      <c r="R424" s="141">
        <f>Q424*H424</f>
        <v>0</v>
      </c>
      <c r="S424" s="141">
        <v>0</v>
      </c>
      <c r="T424" s="142">
        <f>S424*H424</f>
        <v>0</v>
      </c>
      <c r="AR424" s="143" t="s">
        <v>89</v>
      </c>
      <c r="AT424" s="143" t="s">
        <v>164</v>
      </c>
      <c r="AU424" s="143" t="s">
        <v>77</v>
      </c>
      <c r="AY424" s="17" t="s">
        <v>161</v>
      </c>
      <c r="BE424" s="144">
        <f>IF(N424="základní",J424,0)</f>
        <v>0</v>
      </c>
      <c r="BF424" s="144">
        <f>IF(N424="snížená",J424,0)</f>
        <v>0</v>
      </c>
      <c r="BG424" s="144">
        <f>IF(N424="zákl. přenesená",J424,0)</f>
        <v>0</v>
      </c>
      <c r="BH424" s="144">
        <f>IF(N424="sníž. přenesená",J424,0)</f>
        <v>0</v>
      </c>
      <c r="BI424" s="144">
        <f>IF(N424="nulová",J424,0)</f>
        <v>0</v>
      </c>
      <c r="BJ424" s="17" t="s">
        <v>15</v>
      </c>
      <c r="BK424" s="144">
        <f>ROUND(I424*H424,2)</f>
        <v>0</v>
      </c>
      <c r="BL424" s="17" t="s">
        <v>89</v>
      </c>
      <c r="BM424" s="143" t="s">
        <v>714</v>
      </c>
    </row>
    <row r="425" spans="2:47" s="1" customFormat="1" ht="12">
      <c r="B425" s="32"/>
      <c r="D425" s="145" t="s">
        <v>170</v>
      </c>
      <c r="F425" s="146" t="s">
        <v>715</v>
      </c>
      <c r="I425" s="147"/>
      <c r="L425" s="32"/>
      <c r="M425" s="148"/>
      <c r="T425" s="53"/>
      <c r="AT425" s="17" t="s">
        <v>170</v>
      </c>
      <c r="AU425" s="17" t="s">
        <v>77</v>
      </c>
    </row>
    <row r="426" spans="2:65" s="1" customFormat="1" ht="33" customHeight="1">
      <c r="B426" s="131"/>
      <c r="C426" s="132" t="s">
        <v>716</v>
      </c>
      <c r="D426" s="132" t="s">
        <v>164</v>
      </c>
      <c r="E426" s="133" t="s">
        <v>228</v>
      </c>
      <c r="F426" s="134" t="s">
        <v>229</v>
      </c>
      <c r="G426" s="135" t="s">
        <v>201</v>
      </c>
      <c r="H426" s="136">
        <v>198.769</v>
      </c>
      <c r="I426" s="137"/>
      <c r="J426" s="138">
        <f>ROUND(I426*H426,2)</f>
        <v>0</v>
      </c>
      <c r="K426" s="134" t="s">
        <v>168</v>
      </c>
      <c r="L426" s="32"/>
      <c r="M426" s="139" t="s">
        <v>3</v>
      </c>
      <c r="N426" s="140" t="s">
        <v>40</v>
      </c>
      <c r="P426" s="141">
        <f>O426*H426</f>
        <v>0</v>
      </c>
      <c r="Q426" s="141">
        <v>0</v>
      </c>
      <c r="R426" s="141">
        <f>Q426*H426</f>
        <v>0</v>
      </c>
      <c r="S426" s="141">
        <v>0</v>
      </c>
      <c r="T426" s="142">
        <f>S426*H426</f>
        <v>0</v>
      </c>
      <c r="AR426" s="143" t="s">
        <v>89</v>
      </c>
      <c r="AT426" s="143" t="s">
        <v>164</v>
      </c>
      <c r="AU426" s="143" t="s">
        <v>77</v>
      </c>
      <c r="AY426" s="17" t="s">
        <v>161</v>
      </c>
      <c r="BE426" s="144">
        <f>IF(N426="základní",J426,0)</f>
        <v>0</v>
      </c>
      <c r="BF426" s="144">
        <f>IF(N426="snížená",J426,0)</f>
        <v>0</v>
      </c>
      <c r="BG426" s="144">
        <f>IF(N426="zákl. přenesená",J426,0)</f>
        <v>0</v>
      </c>
      <c r="BH426" s="144">
        <f>IF(N426="sníž. přenesená",J426,0)</f>
        <v>0</v>
      </c>
      <c r="BI426" s="144">
        <f>IF(N426="nulová",J426,0)</f>
        <v>0</v>
      </c>
      <c r="BJ426" s="17" t="s">
        <v>15</v>
      </c>
      <c r="BK426" s="144">
        <f>ROUND(I426*H426,2)</f>
        <v>0</v>
      </c>
      <c r="BL426" s="17" t="s">
        <v>89</v>
      </c>
      <c r="BM426" s="143" t="s">
        <v>717</v>
      </c>
    </row>
    <row r="427" spans="2:47" s="1" customFormat="1" ht="12">
      <c r="B427" s="32"/>
      <c r="D427" s="145" t="s">
        <v>170</v>
      </c>
      <c r="F427" s="146" t="s">
        <v>231</v>
      </c>
      <c r="I427" s="147"/>
      <c r="L427" s="32"/>
      <c r="M427" s="148"/>
      <c r="T427" s="53"/>
      <c r="AT427" s="17" t="s">
        <v>170</v>
      </c>
      <c r="AU427" s="17" t="s">
        <v>77</v>
      </c>
    </row>
    <row r="428" spans="2:65" s="1" customFormat="1" ht="44.25" customHeight="1">
      <c r="B428" s="131"/>
      <c r="C428" s="132" t="s">
        <v>718</v>
      </c>
      <c r="D428" s="132" t="s">
        <v>164</v>
      </c>
      <c r="E428" s="133" t="s">
        <v>232</v>
      </c>
      <c r="F428" s="134" t="s">
        <v>233</v>
      </c>
      <c r="G428" s="135" t="s">
        <v>201</v>
      </c>
      <c r="H428" s="136">
        <v>2981.535</v>
      </c>
      <c r="I428" s="137"/>
      <c r="J428" s="138">
        <f>ROUND(I428*H428,2)</f>
        <v>0</v>
      </c>
      <c r="K428" s="134" t="s">
        <v>168</v>
      </c>
      <c r="L428" s="32"/>
      <c r="M428" s="139" t="s">
        <v>3</v>
      </c>
      <c r="N428" s="140" t="s">
        <v>40</v>
      </c>
      <c r="P428" s="141">
        <f>O428*H428</f>
        <v>0</v>
      </c>
      <c r="Q428" s="141">
        <v>0</v>
      </c>
      <c r="R428" s="141">
        <f>Q428*H428</f>
        <v>0</v>
      </c>
      <c r="S428" s="141">
        <v>0</v>
      </c>
      <c r="T428" s="142">
        <f>S428*H428</f>
        <v>0</v>
      </c>
      <c r="AR428" s="143" t="s">
        <v>89</v>
      </c>
      <c r="AT428" s="143" t="s">
        <v>164</v>
      </c>
      <c r="AU428" s="143" t="s">
        <v>77</v>
      </c>
      <c r="AY428" s="17" t="s">
        <v>161</v>
      </c>
      <c r="BE428" s="144">
        <f>IF(N428="základní",J428,0)</f>
        <v>0</v>
      </c>
      <c r="BF428" s="144">
        <f>IF(N428="snížená",J428,0)</f>
        <v>0</v>
      </c>
      <c r="BG428" s="144">
        <f>IF(N428="zákl. přenesená",J428,0)</f>
        <v>0</v>
      </c>
      <c r="BH428" s="144">
        <f>IF(N428="sníž. přenesená",J428,0)</f>
        <v>0</v>
      </c>
      <c r="BI428" s="144">
        <f>IF(N428="nulová",J428,0)</f>
        <v>0</v>
      </c>
      <c r="BJ428" s="17" t="s">
        <v>15</v>
      </c>
      <c r="BK428" s="144">
        <f>ROUND(I428*H428,2)</f>
        <v>0</v>
      </c>
      <c r="BL428" s="17" t="s">
        <v>89</v>
      </c>
      <c r="BM428" s="143" t="s">
        <v>719</v>
      </c>
    </row>
    <row r="429" spans="2:47" s="1" customFormat="1" ht="12">
      <c r="B429" s="32"/>
      <c r="D429" s="145" t="s">
        <v>170</v>
      </c>
      <c r="F429" s="146" t="s">
        <v>235</v>
      </c>
      <c r="I429" s="147"/>
      <c r="L429" s="32"/>
      <c r="M429" s="148"/>
      <c r="T429" s="53"/>
      <c r="AT429" s="17" t="s">
        <v>170</v>
      </c>
      <c r="AU429" s="17" t="s">
        <v>77</v>
      </c>
    </row>
    <row r="430" spans="2:51" s="13" customFormat="1" ht="12">
      <c r="B430" s="156"/>
      <c r="D430" s="150" t="s">
        <v>181</v>
      </c>
      <c r="F430" s="158" t="s">
        <v>720</v>
      </c>
      <c r="H430" s="159">
        <v>2981.535</v>
      </c>
      <c r="I430" s="160"/>
      <c r="L430" s="156"/>
      <c r="M430" s="161"/>
      <c r="T430" s="162"/>
      <c r="AT430" s="157" t="s">
        <v>181</v>
      </c>
      <c r="AU430" s="157" t="s">
        <v>77</v>
      </c>
      <c r="AV430" s="13" t="s">
        <v>77</v>
      </c>
      <c r="AW430" s="13" t="s">
        <v>4</v>
      </c>
      <c r="AX430" s="13" t="s">
        <v>15</v>
      </c>
      <c r="AY430" s="157" t="s">
        <v>161</v>
      </c>
    </row>
    <row r="431" spans="2:65" s="1" customFormat="1" ht="44.25" customHeight="1">
      <c r="B431" s="131"/>
      <c r="C431" s="132" t="s">
        <v>721</v>
      </c>
      <c r="D431" s="132" t="s">
        <v>164</v>
      </c>
      <c r="E431" s="133" t="s">
        <v>237</v>
      </c>
      <c r="F431" s="134" t="s">
        <v>238</v>
      </c>
      <c r="G431" s="135" t="s">
        <v>201</v>
      </c>
      <c r="H431" s="136">
        <v>198.769</v>
      </c>
      <c r="I431" s="137"/>
      <c r="J431" s="138">
        <f>ROUND(I431*H431,2)</f>
        <v>0</v>
      </c>
      <c r="K431" s="134" t="s">
        <v>168</v>
      </c>
      <c r="L431" s="32"/>
      <c r="M431" s="139" t="s">
        <v>3</v>
      </c>
      <c r="N431" s="140" t="s">
        <v>40</v>
      </c>
      <c r="P431" s="141">
        <f>O431*H431</f>
        <v>0</v>
      </c>
      <c r="Q431" s="141">
        <v>0</v>
      </c>
      <c r="R431" s="141">
        <f>Q431*H431</f>
        <v>0</v>
      </c>
      <c r="S431" s="141">
        <v>0</v>
      </c>
      <c r="T431" s="142">
        <f>S431*H431</f>
        <v>0</v>
      </c>
      <c r="AR431" s="143" t="s">
        <v>89</v>
      </c>
      <c r="AT431" s="143" t="s">
        <v>164</v>
      </c>
      <c r="AU431" s="143" t="s">
        <v>77</v>
      </c>
      <c r="AY431" s="17" t="s">
        <v>161</v>
      </c>
      <c r="BE431" s="144">
        <f>IF(N431="základní",J431,0)</f>
        <v>0</v>
      </c>
      <c r="BF431" s="144">
        <f>IF(N431="snížená",J431,0)</f>
        <v>0</v>
      </c>
      <c r="BG431" s="144">
        <f>IF(N431="zákl. přenesená",J431,0)</f>
        <v>0</v>
      </c>
      <c r="BH431" s="144">
        <f>IF(N431="sníž. přenesená",J431,0)</f>
        <v>0</v>
      </c>
      <c r="BI431" s="144">
        <f>IF(N431="nulová",J431,0)</f>
        <v>0</v>
      </c>
      <c r="BJ431" s="17" t="s">
        <v>15</v>
      </c>
      <c r="BK431" s="144">
        <f>ROUND(I431*H431,2)</f>
        <v>0</v>
      </c>
      <c r="BL431" s="17" t="s">
        <v>89</v>
      </c>
      <c r="BM431" s="143" t="s">
        <v>722</v>
      </c>
    </row>
    <row r="432" spans="2:47" s="1" customFormat="1" ht="12">
      <c r="B432" s="32"/>
      <c r="D432" s="145" t="s">
        <v>170</v>
      </c>
      <c r="F432" s="146" t="s">
        <v>240</v>
      </c>
      <c r="I432" s="147"/>
      <c r="L432" s="32"/>
      <c r="M432" s="148"/>
      <c r="T432" s="53"/>
      <c r="AT432" s="17" t="s">
        <v>170</v>
      </c>
      <c r="AU432" s="17" t="s">
        <v>77</v>
      </c>
    </row>
    <row r="433" spans="2:63" s="11" customFormat="1" ht="22.9" customHeight="1">
      <c r="B433" s="119"/>
      <c r="D433" s="120" t="s">
        <v>68</v>
      </c>
      <c r="E433" s="129" t="s">
        <v>282</v>
      </c>
      <c r="F433" s="129" t="s">
        <v>283</v>
      </c>
      <c r="I433" s="122"/>
      <c r="J433" s="130">
        <f>BK433</f>
        <v>0</v>
      </c>
      <c r="L433" s="119"/>
      <c r="M433" s="124"/>
      <c r="P433" s="125">
        <f>SUM(P434:P435)</f>
        <v>0</v>
      </c>
      <c r="R433" s="125">
        <f>SUM(R434:R435)</f>
        <v>0</v>
      </c>
      <c r="T433" s="126">
        <f>SUM(T434:T435)</f>
        <v>0</v>
      </c>
      <c r="AR433" s="120" t="s">
        <v>15</v>
      </c>
      <c r="AT433" s="127" t="s">
        <v>68</v>
      </c>
      <c r="AU433" s="127" t="s">
        <v>15</v>
      </c>
      <c r="AY433" s="120" t="s">
        <v>161</v>
      </c>
      <c r="BK433" s="128">
        <f>SUM(BK434:BK435)</f>
        <v>0</v>
      </c>
    </row>
    <row r="434" spans="2:65" s="1" customFormat="1" ht="55.5" customHeight="1">
      <c r="B434" s="131"/>
      <c r="C434" s="132" t="s">
        <v>723</v>
      </c>
      <c r="D434" s="132" t="s">
        <v>164</v>
      </c>
      <c r="E434" s="133" t="s">
        <v>724</v>
      </c>
      <c r="F434" s="134" t="s">
        <v>725</v>
      </c>
      <c r="G434" s="135" t="s">
        <v>201</v>
      </c>
      <c r="H434" s="136">
        <v>99.846</v>
      </c>
      <c r="I434" s="137"/>
      <c r="J434" s="138">
        <f>ROUND(I434*H434,2)</f>
        <v>0</v>
      </c>
      <c r="K434" s="134" t="s">
        <v>168</v>
      </c>
      <c r="L434" s="32"/>
      <c r="M434" s="139" t="s">
        <v>3</v>
      </c>
      <c r="N434" s="140" t="s">
        <v>40</v>
      </c>
      <c r="P434" s="141">
        <f>O434*H434</f>
        <v>0</v>
      </c>
      <c r="Q434" s="141">
        <v>0</v>
      </c>
      <c r="R434" s="141">
        <f>Q434*H434</f>
        <v>0</v>
      </c>
      <c r="S434" s="141">
        <v>0</v>
      </c>
      <c r="T434" s="142">
        <f>S434*H434</f>
        <v>0</v>
      </c>
      <c r="AR434" s="143" t="s">
        <v>89</v>
      </c>
      <c r="AT434" s="143" t="s">
        <v>164</v>
      </c>
      <c r="AU434" s="143" t="s">
        <v>77</v>
      </c>
      <c r="AY434" s="17" t="s">
        <v>161</v>
      </c>
      <c r="BE434" s="144">
        <f>IF(N434="základní",J434,0)</f>
        <v>0</v>
      </c>
      <c r="BF434" s="144">
        <f>IF(N434="snížená",J434,0)</f>
        <v>0</v>
      </c>
      <c r="BG434" s="144">
        <f>IF(N434="zákl. přenesená",J434,0)</f>
        <v>0</v>
      </c>
      <c r="BH434" s="144">
        <f>IF(N434="sníž. přenesená",J434,0)</f>
        <v>0</v>
      </c>
      <c r="BI434" s="144">
        <f>IF(N434="nulová",J434,0)</f>
        <v>0</v>
      </c>
      <c r="BJ434" s="17" t="s">
        <v>15</v>
      </c>
      <c r="BK434" s="144">
        <f>ROUND(I434*H434,2)</f>
        <v>0</v>
      </c>
      <c r="BL434" s="17" t="s">
        <v>89</v>
      </c>
      <c r="BM434" s="143" t="s">
        <v>726</v>
      </c>
    </row>
    <row r="435" spans="2:47" s="1" customFormat="1" ht="12">
      <c r="B435" s="32"/>
      <c r="D435" s="145" t="s">
        <v>170</v>
      </c>
      <c r="F435" s="146" t="s">
        <v>727</v>
      </c>
      <c r="I435" s="147"/>
      <c r="L435" s="32"/>
      <c r="M435" s="148"/>
      <c r="T435" s="53"/>
      <c r="AT435" s="17" t="s">
        <v>170</v>
      </c>
      <c r="AU435" s="17" t="s">
        <v>77</v>
      </c>
    </row>
    <row r="436" spans="2:63" s="11" customFormat="1" ht="25.9" customHeight="1">
      <c r="B436" s="119"/>
      <c r="D436" s="120" t="s">
        <v>68</v>
      </c>
      <c r="E436" s="121" t="s">
        <v>172</v>
      </c>
      <c r="F436" s="121" t="s">
        <v>173</v>
      </c>
      <c r="I436" s="122"/>
      <c r="J436" s="123">
        <f>BK436</f>
        <v>0</v>
      </c>
      <c r="L436" s="119"/>
      <c r="M436" s="124"/>
      <c r="P436" s="125">
        <f>P437+P468+P512+P527+P545+P584+P629</f>
        <v>0</v>
      </c>
      <c r="R436" s="125">
        <f>R437+R468+R512+R527+R545+R584+R629</f>
        <v>33.55854538</v>
      </c>
      <c r="T436" s="126">
        <f>T437+T468+T512+T527+T545+T584+T629</f>
        <v>10.622686</v>
      </c>
      <c r="AR436" s="120" t="s">
        <v>77</v>
      </c>
      <c r="AT436" s="127" t="s">
        <v>68</v>
      </c>
      <c r="AU436" s="127" t="s">
        <v>69</v>
      </c>
      <c r="AY436" s="120" t="s">
        <v>161</v>
      </c>
      <c r="BK436" s="128">
        <f>BK437+BK468+BK512+BK527+BK545+BK584+BK629</f>
        <v>0</v>
      </c>
    </row>
    <row r="437" spans="2:63" s="11" customFormat="1" ht="22.9" customHeight="1">
      <c r="B437" s="119"/>
      <c r="D437" s="120" t="s">
        <v>68</v>
      </c>
      <c r="E437" s="129" t="s">
        <v>728</v>
      </c>
      <c r="F437" s="129" t="s">
        <v>729</v>
      </c>
      <c r="I437" s="122"/>
      <c r="J437" s="130">
        <f>BK437</f>
        <v>0</v>
      </c>
      <c r="L437" s="119"/>
      <c r="M437" s="124"/>
      <c r="P437" s="125">
        <f>SUM(P438:P467)</f>
        <v>0</v>
      </c>
      <c r="R437" s="125">
        <f>SUM(R438:R467)</f>
        <v>7.024325000000001</v>
      </c>
      <c r="T437" s="126">
        <f>SUM(T438:T467)</f>
        <v>6.853</v>
      </c>
      <c r="AR437" s="120" t="s">
        <v>77</v>
      </c>
      <c r="AT437" s="127" t="s">
        <v>68</v>
      </c>
      <c r="AU437" s="127" t="s">
        <v>15</v>
      </c>
      <c r="AY437" s="120" t="s">
        <v>161</v>
      </c>
      <c r="BK437" s="128">
        <f>SUM(BK438:BK467)</f>
        <v>0</v>
      </c>
    </row>
    <row r="438" spans="2:65" s="1" customFormat="1" ht="33" customHeight="1">
      <c r="B438" s="131"/>
      <c r="C438" s="132" t="s">
        <v>730</v>
      </c>
      <c r="D438" s="132" t="s">
        <v>164</v>
      </c>
      <c r="E438" s="133" t="s">
        <v>731</v>
      </c>
      <c r="F438" s="134" t="s">
        <v>732</v>
      </c>
      <c r="G438" s="135" t="s">
        <v>167</v>
      </c>
      <c r="H438" s="136">
        <v>623</v>
      </c>
      <c r="I438" s="137"/>
      <c r="J438" s="138">
        <f>ROUND(I438*H438,2)</f>
        <v>0</v>
      </c>
      <c r="K438" s="134" t="s">
        <v>168</v>
      </c>
      <c r="L438" s="32"/>
      <c r="M438" s="139" t="s">
        <v>3</v>
      </c>
      <c r="N438" s="140" t="s">
        <v>40</v>
      </c>
      <c r="P438" s="141">
        <f>O438*H438</f>
        <v>0</v>
      </c>
      <c r="Q438" s="141">
        <v>0</v>
      </c>
      <c r="R438" s="141">
        <f>Q438*H438</f>
        <v>0</v>
      </c>
      <c r="S438" s="141">
        <v>0.011</v>
      </c>
      <c r="T438" s="142">
        <f>S438*H438</f>
        <v>6.853</v>
      </c>
      <c r="AR438" s="143" t="s">
        <v>89</v>
      </c>
      <c r="AT438" s="143" t="s">
        <v>164</v>
      </c>
      <c r="AU438" s="143" t="s">
        <v>77</v>
      </c>
      <c r="AY438" s="17" t="s">
        <v>161</v>
      </c>
      <c r="BE438" s="144">
        <f>IF(N438="základní",J438,0)</f>
        <v>0</v>
      </c>
      <c r="BF438" s="144">
        <f>IF(N438="snížená",J438,0)</f>
        <v>0</v>
      </c>
      <c r="BG438" s="144">
        <f>IF(N438="zákl. přenesená",J438,0)</f>
        <v>0</v>
      </c>
      <c r="BH438" s="144">
        <f>IF(N438="sníž. přenesená",J438,0)</f>
        <v>0</v>
      </c>
      <c r="BI438" s="144">
        <f>IF(N438="nulová",J438,0)</f>
        <v>0</v>
      </c>
      <c r="BJ438" s="17" t="s">
        <v>15</v>
      </c>
      <c r="BK438" s="144">
        <f>ROUND(I438*H438,2)</f>
        <v>0</v>
      </c>
      <c r="BL438" s="17" t="s">
        <v>89</v>
      </c>
      <c r="BM438" s="143" t="s">
        <v>733</v>
      </c>
    </row>
    <row r="439" spans="2:47" s="1" customFormat="1" ht="12">
      <c r="B439" s="32"/>
      <c r="D439" s="145" t="s">
        <v>170</v>
      </c>
      <c r="F439" s="146" t="s">
        <v>734</v>
      </c>
      <c r="I439" s="147"/>
      <c r="L439" s="32"/>
      <c r="M439" s="148"/>
      <c r="T439" s="53"/>
      <c r="AT439" s="17" t="s">
        <v>170</v>
      </c>
      <c r="AU439" s="17" t="s">
        <v>77</v>
      </c>
    </row>
    <row r="440" spans="2:51" s="12" customFormat="1" ht="12">
      <c r="B440" s="149"/>
      <c r="D440" s="150" t="s">
        <v>181</v>
      </c>
      <c r="E440" s="151" t="s">
        <v>3</v>
      </c>
      <c r="F440" s="152" t="s">
        <v>442</v>
      </c>
      <c r="H440" s="151" t="s">
        <v>3</v>
      </c>
      <c r="I440" s="153"/>
      <c r="L440" s="149"/>
      <c r="M440" s="154"/>
      <c r="T440" s="155"/>
      <c r="AT440" s="151" t="s">
        <v>181</v>
      </c>
      <c r="AU440" s="151" t="s">
        <v>77</v>
      </c>
      <c r="AV440" s="12" t="s">
        <v>15</v>
      </c>
      <c r="AW440" s="12" t="s">
        <v>31</v>
      </c>
      <c r="AX440" s="12" t="s">
        <v>69</v>
      </c>
      <c r="AY440" s="151" t="s">
        <v>161</v>
      </c>
    </row>
    <row r="441" spans="2:51" s="13" customFormat="1" ht="12">
      <c r="B441" s="156"/>
      <c r="D441" s="150" t="s">
        <v>181</v>
      </c>
      <c r="E441" s="157" t="s">
        <v>3</v>
      </c>
      <c r="F441" s="158" t="s">
        <v>680</v>
      </c>
      <c r="H441" s="159">
        <v>171</v>
      </c>
      <c r="I441" s="160"/>
      <c r="L441" s="156"/>
      <c r="M441" s="161"/>
      <c r="T441" s="162"/>
      <c r="AT441" s="157" t="s">
        <v>181</v>
      </c>
      <c r="AU441" s="157" t="s">
        <v>77</v>
      </c>
      <c r="AV441" s="13" t="s">
        <v>77</v>
      </c>
      <c r="AW441" s="13" t="s">
        <v>31</v>
      </c>
      <c r="AX441" s="13" t="s">
        <v>69</v>
      </c>
      <c r="AY441" s="157" t="s">
        <v>161</v>
      </c>
    </row>
    <row r="442" spans="2:51" s="12" customFormat="1" ht="12">
      <c r="B442" s="149"/>
      <c r="D442" s="150" t="s">
        <v>181</v>
      </c>
      <c r="E442" s="151" t="s">
        <v>3</v>
      </c>
      <c r="F442" s="152" t="s">
        <v>444</v>
      </c>
      <c r="H442" s="151" t="s">
        <v>3</v>
      </c>
      <c r="I442" s="153"/>
      <c r="L442" s="149"/>
      <c r="M442" s="154"/>
      <c r="T442" s="155"/>
      <c r="AT442" s="151" t="s">
        <v>181</v>
      </c>
      <c r="AU442" s="151" t="s">
        <v>77</v>
      </c>
      <c r="AV442" s="12" t="s">
        <v>15</v>
      </c>
      <c r="AW442" s="12" t="s">
        <v>31</v>
      </c>
      <c r="AX442" s="12" t="s">
        <v>69</v>
      </c>
      <c r="AY442" s="151" t="s">
        <v>161</v>
      </c>
    </row>
    <row r="443" spans="2:51" s="13" customFormat="1" ht="12">
      <c r="B443" s="156"/>
      <c r="D443" s="150" t="s">
        <v>181</v>
      </c>
      <c r="E443" s="157" t="s">
        <v>3</v>
      </c>
      <c r="F443" s="158" t="s">
        <v>681</v>
      </c>
      <c r="H443" s="159">
        <v>158</v>
      </c>
      <c r="I443" s="160"/>
      <c r="L443" s="156"/>
      <c r="M443" s="161"/>
      <c r="T443" s="162"/>
      <c r="AT443" s="157" t="s">
        <v>181</v>
      </c>
      <c r="AU443" s="157" t="s">
        <v>77</v>
      </c>
      <c r="AV443" s="13" t="s">
        <v>77</v>
      </c>
      <c r="AW443" s="13" t="s">
        <v>31</v>
      </c>
      <c r="AX443" s="13" t="s">
        <v>69</v>
      </c>
      <c r="AY443" s="157" t="s">
        <v>161</v>
      </c>
    </row>
    <row r="444" spans="2:51" s="12" customFormat="1" ht="12">
      <c r="B444" s="149"/>
      <c r="D444" s="150" t="s">
        <v>181</v>
      </c>
      <c r="E444" s="151" t="s">
        <v>3</v>
      </c>
      <c r="F444" s="152" t="s">
        <v>446</v>
      </c>
      <c r="H444" s="151" t="s">
        <v>3</v>
      </c>
      <c r="I444" s="153"/>
      <c r="L444" s="149"/>
      <c r="M444" s="154"/>
      <c r="T444" s="155"/>
      <c r="AT444" s="151" t="s">
        <v>181</v>
      </c>
      <c r="AU444" s="151" t="s">
        <v>77</v>
      </c>
      <c r="AV444" s="12" t="s">
        <v>15</v>
      </c>
      <c r="AW444" s="12" t="s">
        <v>31</v>
      </c>
      <c r="AX444" s="12" t="s">
        <v>69</v>
      </c>
      <c r="AY444" s="151" t="s">
        <v>161</v>
      </c>
    </row>
    <row r="445" spans="2:51" s="13" customFormat="1" ht="12">
      <c r="B445" s="156"/>
      <c r="D445" s="150" t="s">
        <v>181</v>
      </c>
      <c r="E445" s="157" t="s">
        <v>3</v>
      </c>
      <c r="F445" s="158" t="s">
        <v>682</v>
      </c>
      <c r="H445" s="159">
        <v>138</v>
      </c>
      <c r="I445" s="160"/>
      <c r="L445" s="156"/>
      <c r="M445" s="161"/>
      <c r="T445" s="162"/>
      <c r="AT445" s="157" t="s">
        <v>181</v>
      </c>
      <c r="AU445" s="157" t="s">
        <v>77</v>
      </c>
      <c r="AV445" s="13" t="s">
        <v>77</v>
      </c>
      <c r="AW445" s="13" t="s">
        <v>31</v>
      </c>
      <c r="AX445" s="13" t="s">
        <v>69</v>
      </c>
      <c r="AY445" s="157" t="s">
        <v>161</v>
      </c>
    </row>
    <row r="446" spans="2:51" s="12" customFormat="1" ht="12">
      <c r="B446" s="149"/>
      <c r="D446" s="150" t="s">
        <v>181</v>
      </c>
      <c r="E446" s="151" t="s">
        <v>3</v>
      </c>
      <c r="F446" s="152" t="s">
        <v>68</v>
      </c>
      <c r="H446" s="151" t="s">
        <v>3</v>
      </c>
      <c r="I446" s="153"/>
      <c r="L446" s="149"/>
      <c r="M446" s="154"/>
      <c r="T446" s="155"/>
      <c r="AT446" s="151" t="s">
        <v>181</v>
      </c>
      <c r="AU446" s="151" t="s">
        <v>77</v>
      </c>
      <c r="AV446" s="12" t="s">
        <v>15</v>
      </c>
      <c r="AW446" s="12" t="s">
        <v>31</v>
      </c>
      <c r="AX446" s="12" t="s">
        <v>69</v>
      </c>
      <c r="AY446" s="151" t="s">
        <v>161</v>
      </c>
    </row>
    <row r="447" spans="2:51" s="13" customFormat="1" ht="12">
      <c r="B447" s="156"/>
      <c r="D447" s="150" t="s">
        <v>181</v>
      </c>
      <c r="E447" s="157" t="s">
        <v>3</v>
      </c>
      <c r="F447" s="158" t="s">
        <v>683</v>
      </c>
      <c r="H447" s="159">
        <v>156</v>
      </c>
      <c r="I447" s="160"/>
      <c r="L447" s="156"/>
      <c r="M447" s="161"/>
      <c r="T447" s="162"/>
      <c r="AT447" s="157" t="s">
        <v>181</v>
      </c>
      <c r="AU447" s="157" t="s">
        <v>77</v>
      </c>
      <c r="AV447" s="13" t="s">
        <v>77</v>
      </c>
      <c r="AW447" s="13" t="s">
        <v>31</v>
      </c>
      <c r="AX447" s="13" t="s">
        <v>69</v>
      </c>
      <c r="AY447" s="157" t="s">
        <v>161</v>
      </c>
    </row>
    <row r="448" spans="2:51" s="14" customFormat="1" ht="12">
      <c r="B448" s="163"/>
      <c r="D448" s="150" t="s">
        <v>181</v>
      </c>
      <c r="E448" s="164" t="s">
        <v>3</v>
      </c>
      <c r="F448" s="165" t="s">
        <v>188</v>
      </c>
      <c r="H448" s="166">
        <v>623</v>
      </c>
      <c r="I448" s="167"/>
      <c r="L448" s="163"/>
      <c r="M448" s="168"/>
      <c r="T448" s="169"/>
      <c r="AT448" s="164" t="s">
        <v>181</v>
      </c>
      <c r="AU448" s="164" t="s">
        <v>77</v>
      </c>
      <c r="AV448" s="14" t="s">
        <v>89</v>
      </c>
      <c r="AW448" s="14" t="s">
        <v>31</v>
      </c>
      <c r="AX448" s="14" t="s">
        <v>15</v>
      </c>
      <c r="AY448" s="164" t="s">
        <v>161</v>
      </c>
    </row>
    <row r="449" spans="2:65" s="1" customFormat="1" ht="33" customHeight="1">
      <c r="B449" s="131"/>
      <c r="C449" s="132" t="s">
        <v>735</v>
      </c>
      <c r="D449" s="132" t="s">
        <v>164</v>
      </c>
      <c r="E449" s="133" t="s">
        <v>736</v>
      </c>
      <c r="F449" s="134" t="s">
        <v>737</v>
      </c>
      <c r="G449" s="135" t="s">
        <v>167</v>
      </c>
      <c r="H449" s="136">
        <v>623</v>
      </c>
      <c r="I449" s="137"/>
      <c r="J449" s="138">
        <f>ROUND(I449*H449,2)</f>
        <v>0</v>
      </c>
      <c r="K449" s="134" t="s">
        <v>168</v>
      </c>
      <c r="L449" s="32"/>
      <c r="M449" s="139" t="s">
        <v>3</v>
      </c>
      <c r="N449" s="140" t="s">
        <v>40</v>
      </c>
      <c r="P449" s="141">
        <f>O449*H449</f>
        <v>0</v>
      </c>
      <c r="Q449" s="141">
        <v>0</v>
      </c>
      <c r="R449" s="141">
        <f>Q449*H449</f>
        <v>0</v>
      </c>
      <c r="S449" s="141">
        <v>0</v>
      </c>
      <c r="T449" s="142">
        <f>S449*H449</f>
        <v>0</v>
      </c>
      <c r="AR449" s="143" t="s">
        <v>178</v>
      </c>
      <c r="AT449" s="143" t="s">
        <v>164</v>
      </c>
      <c r="AU449" s="143" t="s">
        <v>77</v>
      </c>
      <c r="AY449" s="17" t="s">
        <v>161</v>
      </c>
      <c r="BE449" s="144">
        <f>IF(N449="základní",J449,0)</f>
        <v>0</v>
      </c>
      <c r="BF449" s="144">
        <f>IF(N449="snížená",J449,0)</f>
        <v>0</v>
      </c>
      <c r="BG449" s="144">
        <f>IF(N449="zákl. přenesená",J449,0)</f>
        <v>0</v>
      </c>
      <c r="BH449" s="144">
        <f>IF(N449="sníž. přenesená",J449,0)</f>
        <v>0</v>
      </c>
      <c r="BI449" s="144">
        <f>IF(N449="nulová",J449,0)</f>
        <v>0</v>
      </c>
      <c r="BJ449" s="17" t="s">
        <v>15</v>
      </c>
      <c r="BK449" s="144">
        <f>ROUND(I449*H449,2)</f>
        <v>0</v>
      </c>
      <c r="BL449" s="17" t="s">
        <v>178</v>
      </c>
      <c r="BM449" s="143" t="s">
        <v>738</v>
      </c>
    </row>
    <row r="450" spans="2:47" s="1" customFormat="1" ht="12">
      <c r="B450" s="32"/>
      <c r="D450" s="145" t="s">
        <v>170</v>
      </c>
      <c r="F450" s="146" t="s">
        <v>739</v>
      </c>
      <c r="I450" s="147"/>
      <c r="L450" s="32"/>
      <c r="M450" s="148"/>
      <c r="T450" s="53"/>
      <c r="AT450" s="17" t="s">
        <v>170</v>
      </c>
      <c r="AU450" s="17" t="s">
        <v>77</v>
      </c>
    </row>
    <row r="451" spans="2:51" s="12" customFormat="1" ht="12">
      <c r="B451" s="149"/>
      <c r="D451" s="150" t="s">
        <v>181</v>
      </c>
      <c r="E451" s="151" t="s">
        <v>3</v>
      </c>
      <c r="F451" s="152" t="s">
        <v>442</v>
      </c>
      <c r="H451" s="151" t="s">
        <v>3</v>
      </c>
      <c r="I451" s="153"/>
      <c r="L451" s="149"/>
      <c r="M451" s="154"/>
      <c r="T451" s="155"/>
      <c r="AT451" s="151" t="s">
        <v>181</v>
      </c>
      <c r="AU451" s="151" t="s">
        <v>77</v>
      </c>
      <c r="AV451" s="12" t="s">
        <v>15</v>
      </c>
      <c r="AW451" s="12" t="s">
        <v>31</v>
      </c>
      <c r="AX451" s="12" t="s">
        <v>69</v>
      </c>
      <c r="AY451" s="151" t="s">
        <v>161</v>
      </c>
    </row>
    <row r="452" spans="2:51" s="13" customFormat="1" ht="12">
      <c r="B452" s="156"/>
      <c r="D452" s="150" t="s">
        <v>181</v>
      </c>
      <c r="E452" s="157" t="s">
        <v>3</v>
      </c>
      <c r="F452" s="158" t="s">
        <v>680</v>
      </c>
      <c r="H452" s="159">
        <v>171</v>
      </c>
      <c r="I452" s="160"/>
      <c r="L452" s="156"/>
      <c r="M452" s="161"/>
      <c r="T452" s="162"/>
      <c r="AT452" s="157" t="s">
        <v>181</v>
      </c>
      <c r="AU452" s="157" t="s">
        <v>77</v>
      </c>
      <c r="AV452" s="13" t="s">
        <v>77</v>
      </c>
      <c r="AW452" s="13" t="s">
        <v>31</v>
      </c>
      <c r="AX452" s="13" t="s">
        <v>69</v>
      </c>
      <c r="AY452" s="157" t="s">
        <v>161</v>
      </c>
    </row>
    <row r="453" spans="2:51" s="12" customFormat="1" ht="12">
      <c r="B453" s="149"/>
      <c r="D453" s="150" t="s">
        <v>181</v>
      </c>
      <c r="E453" s="151" t="s">
        <v>3</v>
      </c>
      <c r="F453" s="152" t="s">
        <v>444</v>
      </c>
      <c r="H453" s="151" t="s">
        <v>3</v>
      </c>
      <c r="I453" s="153"/>
      <c r="L453" s="149"/>
      <c r="M453" s="154"/>
      <c r="T453" s="155"/>
      <c r="AT453" s="151" t="s">
        <v>181</v>
      </c>
      <c r="AU453" s="151" t="s">
        <v>77</v>
      </c>
      <c r="AV453" s="12" t="s">
        <v>15</v>
      </c>
      <c r="AW453" s="12" t="s">
        <v>31</v>
      </c>
      <c r="AX453" s="12" t="s">
        <v>69</v>
      </c>
      <c r="AY453" s="151" t="s">
        <v>161</v>
      </c>
    </row>
    <row r="454" spans="2:51" s="13" customFormat="1" ht="12">
      <c r="B454" s="156"/>
      <c r="D454" s="150" t="s">
        <v>181</v>
      </c>
      <c r="E454" s="157" t="s">
        <v>3</v>
      </c>
      <c r="F454" s="158" t="s">
        <v>681</v>
      </c>
      <c r="H454" s="159">
        <v>158</v>
      </c>
      <c r="I454" s="160"/>
      <c r="L454" s="156"/>
      <c r="M454" s="161"/>
      <c r="T454" s="162"/>
      <c r="AT454" s="157" t="s">
        <v>181</v>
      </c>
      <c r="AU454" s="157" t="s">
        <v>77</v>
      </c>
      <c r="AV454" s="13" t="s">
        <v>77</v>
      </c>
      <c r="AW454" s="13" t="s">
        <v>31</v>
      </c>
      <c r="AX454" s="13" t="s">
        <v>69</v>
      </c>
      <c r="AY454" s="157" t="s">
        <v>161</v>
      </c>
    </row>
    <row r="455" spans="2:51" s="12" customFormat="1" ht="12">
      <c r="B455" s="149"/>
      <c r="D455" s="150" t="s">
        <v>181</v>
      </c>
      <c r="E455" s="151" t="s">
        <v>3</v>
      </c>
      <c r="F455" s="152" t="s">
        <v>446</v>
      </c>
      <c r="H455" s="151" t="s">
        <v>3</v>
      </c>
      <c r="I455" s="153"/>
      <c r="L455" s="149"/>
      <c r="M455" s="154"/>
      <c r="T455" s="155"/>
      <c r="AT455" s="151" t="s">
        <v>181</v>
      </c>
      <c r="AU455" s="151" t="s">
        <v>77</v>
      </c>
      <c r="AV455" s="12" t="s">
        <v>15</v>
      </c>
      <c r="AW455" s="12" t="s">
        <v>31</v>
      </c>
      <c r="AX455" s="12" t="s">
        <v>69</v>
      </c>
      <c r="AY455" s="151" t="s">
        <v>161</v>
      </c>
    </row>
    <row r="456" spans="2:51" s="13" customFormat="1" ht="12">
      <c r="B456" s="156"/>
      <c r="D456" s="150" t="s">
        <v>181</v>
      </c>
      <c r="E456" s="157" t="s">
        <v>3</v>
      </c>
      <c r="F456" s="158" t="s">
        <v>682</v>
      </c>
      <c r="H456" s="159">
        <v>138</v>
      </c>
      <c r="I456" s="160"/>
      <c r="L456" s="156"/>
      <c r="M456" s="161"/>
      <c r="T456" s="162"/>
      <c r="AT456" s="157" t="s">
        <v>181</v>
      </c>
      <c r="AU456" s="157" t="s">
        <v>77</v>
      </c>
      <c r="AV456" s="13" t="s">
        <v>77</v>
      </c>
      <c r="AW456" s="13" t="s">
        <v>31</v>
      </c>
      <c r="AX456" s="13" t="s">
        <v>69</v>
      </c>
      <c r="AY456" s="157" t="s">
        <v>161</v>
      </c>
    </row>
    <row r="457" spans="2:51" s="12" customFormat="1" ht="12">
      <c r="B457" s="149"/>
      <c r="D457" s="150" t="s">
        <v>181</v>
      </c>
      <c r="E457" s="151" t="s">
        <v>3</v>
      </c>
      <c r="F457" s="152" t="s">
        <v>68</v>
      </c>
      <c r="H457" s="151" t="s">
        <v>3</v>
      </c>
      <c r="I457" s="153"/>
      <c r="L457" s="149"/>
      <c r="M457" s="154"/>
      <c r="T457" s="155"/>
      <c r="AT457" s="151" t="s">
        <v>181</v>
      </c>
      <c r="AU457" s="151" t="s">
        <v>77</v>
      </c>
      <c r="AV457" s="12" t="s">
        <v>15</v>
      </c>
      <c r="AW457" s="12" t="s">
        <v>31</v>
      </c>
      <c r="AX457" s="12" t="s">
        <v>69</v>
      </c>
      <c r="AY457" s="151" t="s">
        <v>161</v>
      </c>
    </row>
    <row r="458" spans="2:51" s="13" customFormat="1" ht="12">
      <c r="B458" s="156"/>
      <c r="D458" s="150" t="s">
        <v>181</v>
      </c>
      <c r="E458" s="157" t="s">
        <v>3</v>
      </c>
      <c r="F458" s="158" t="s">
        <v>683</v>
      </c>
      <c r="H458" s="159">
        <v>156</v>
      </c>
      <c r="I458" s="160"/>
      <c r="L458" s="156"/>
      <c r="M458" s="161"/>
      <c r="T458" s="162"/>
      <c r="AT458" s="157" t="s">
        <v>181</v>
      </c>
      <c r="AU458" s="157" t="s">
        <v>77</v>
      </c>
      <c r="AV458" s="13" t="s">
        <v>77</v>
      </c>
      <c r="AW458" s="13" t="s">
        <v>31</v>
      </c>
      <c r="AX458" s="13" t="s">
        <v>69</v>
      </c>
      <c r="AY458" s="157" t="s">
        <v>161</v>
      </c>
    </row>
    <row r="459" spans="2:51" s="14" customFormat="1" ht="12">
      <c r="B459" s="163"/>
      <c r="D459" s="150" t="s">
        <v>181</v>
      </c>
      <c r="E459" s="164" t="s">
        <v>3</v>
      </c>
      <c r="F459" s="165" t="s">
        <v>188</v>
      </c>
      <c r="H459" s="166">
        <v>623</v>
      </c>
      <c r="I459" s="167"/>
      <c r="L459" s="163"/>
      <c r="M459" s="168"/>
      <c r="T459" s="169"/>
      <c r="AT459" s="164" t="s">
        <v>181</v>
      </c>
      <c r="AU459" s="164" t="s">
        <v>77</v>
      </c>
      <c r="AV459" s="14" t="s">
        <v>89</v>
      </c>
      <c r="AW459" s="14" t="s">
        <v>31</v>
      </c>
      <c r="AX459" s="14" t="s">
        <v>15</v>
      </c>
      <c r="AY459" s="164" t="s">
        <v>161</v>
      </c>
    </row>
    <row r="460" spans="2:65" s="1" customFormat="1" ht="49.15" customHeight="1">
      <c r="B460" s="131"/>
      <c r="C460" s="170" t="s">
        <v>740</v>
      </c>
      <c r="D460" s="170" t="s">
        <v>193</v>
      </c>
      <c r="E460" s="171" t="s">
        <v>741</v>
      </c>
      <c r="F460" s="172" t="s">
        <v>742</v>
      </c>
      <c r="G460" s="173" t="s">
        <v>167</v>
      </c>
      <c r="H460" s="174">
        <v>719.565</v>
      </c>
      <c r="I460" s="175"/>
      <c r="J460" s="176">
        <f>ROUND(I460*H460,2)</f>
        <v>0</v>
      </c>
      <c r="K460" s="172" t="s">
        <v>168</v>
      </c>
      <c r="L460" s="177"/>
      <c r="M460" s="178" t="s">
        <v>3</v>
      </c>
      <c r="N460" s="179" t="s">
        <v>40</v>
      </c>
      <c r="P460" s="141">
        <f>O460*H460</f>
        <v>0</v>
      </c>
      <c r="Q460" s="141">
        <v>0.004</v>
      </c>
      <c r="R460" s="141">
        <f>Q460*H460</f>
        <v>2.8782600000000005</v>
      </c>
      <c r="S460" s="141">
        <v>0</v>
      </c>
      <c r="T460" s="142">
        <f>S460*H460</f>
        <v>0</v>
      </c>
      <c r="AR460" s="143" t="s">
        <v>196</v>
      </c>
      <c r="AT460" s="143" t="s">
        <v>193</v>
      </c>
      <c r="AU460" s="143" t="s">
        <v>77</v>
      </c>
      <c r="AY460" s="17" t="s">
        <v>161</v>
      </c>
      <c r="BE460" s="144">
        <f>IF(N460="základní",J460,0)</f>
        <v>0</v>
      </c>
      <c r="BF460" s="144">
        <f>IF(N460="snížená",J460,0)</f>
        <v>0</v>
      </c>
      <c r="BG460" s="144">
        <f>IF(N460="zákl. přenesená",J460,0)</f>
        <v>0</v>
      </c>
      <c r="BH460" s="144">
        <f>IF(N460="sníž. přenesená",J460,0)</f>
        <v>0</v>
      </c>
      <c r="BI460" s="144">
        <f>IF(N460="nulová",J460,0)</f>
        <v>0</v>
      </c>
      <c r="BJ460" s="17" t="s">
        <v>15</v>
      </c>
      <c r="BK460" s="144">
        <f>ROUND(I460*H460,2)</f>
        <v>0</v>
      </c>
      <c r="BL460" s="17" t="s">
        <v>178</v>
      </c>
      <c r="BM460" s="143" t="s">
        <v>743</v>
      </c>
    </row>
    <row r="461" spans="2:51" s="13" customFormat="1" ht="12">
      <c r="B461" s="156"/>
      <c r="D461" s="150" t="s">
        <v>181</v>
      </c>
      <c r="F461" s="158" t="s">
        <v>744</v>
      </c>
      <c r="H461" s="159">
        <v>719.565</v>
      </c>
      <c r="I461" s="160"/>
      <c r="L461" s="156"/>
      <c r="M461" s="161"/>
      <c r="T461" s="162"/>
      <c r="AT461" s="157" t="s">
        <v>181</v>
      </c>
      <c r="AU461" s="157" t="s">
        <v>77</v>
      </c>
      <c r="AV461" s="13" t="s">
        <v>77</v>
      </c>
      <c r="AW461" s="13" t="s">
        <v>4</v>
      </c>
      <c r="AX461" s="13" t="s">
        <v>15</v>
      </c>
      <c r="AY461" s="157" t="s">
        <v>161</v>
      </c>
    </row>
    <row r="462" spans="2:65" s="1" customFormat="1" ht="24.2" customHeight="1">
      <c r="B462" s="131"/>
      <c r="C462" s="132" t="s">
        <v>745</v>
      </c>
      <c r="D462" s="132" t="s">
        <v>164</v>
      </c>
      <c r="E462" s="133" t="s">
        <v>746</v>
      </c>
      <c r="F462" s="134" t="s">
        <v>747</v>
      </c>
      <c r="G462" s="135" t="s">
        <v>167</v>
      </c>
      <c r="H462" s="136">
        <v>623</v>
      </c>
      <c r="I462" s="137"/>
      <c r="J462" s="138">
        <f>ROUND(I462*H462,2)</f>
        <v>0</v>
      </c>
      <c r="K462" s="134" t="s">
        <v>168</v>
      </c>
      <c r="L462" s="32"/>
      <c r="M462" s="139" t="s">
        <v>3</v>
      </c>
      <c r="N462" s="140" t="s">
        <v>40</v>
      </c>
      <c r="P462" s="141">
        <f>O462*H462</f>
        <v>0</v>
      </c>
      <c r="Q462" s="141">
        <v>0.00088</v>
      </c>
      <c r="R462" s="141">
        <f>Q462*H462</f>
        <v>0.5482400000000001</v>
      </c>
      <c r="S462" s="141">
        <v>0</v>
      </c>
      <c r="T462" s="142">
        <f>S462*H462</f>
        <v>0</v>
      </c>
      <c r="AR462" s="143" t="s">
        <v>178</v>
      </c>
      <c r="AT462" s="143" t="s">
        <v>164</v>
      </c>
      <c r="AU462" s="143" t="s">
        <v>77</v>
      </c>
      <c r="AY462" s="17" t="s">
        <v>161</v>
      </c>
      <c r="BE462" s="144">
        <f>IF(N462="základní",J462,0)</f>
        <v>0</v>
      </c>
      <c r="BF462" s="144">
        <f>IF(N462="snížená",J462,0)</f>
        <v>0</v>
      </c>
      <c r="BG462" s="144">
        <f>IF(N462="zákl. přenesená",J462,0)</f>
        <v>0</v>
      </c>
      <c r="BH462" s="144">
        <f>IF(N462="sníž. přenesená",J462,0)</f>
        <v>0</v>
      </c>
      <c r="BI462" s="144">
        <f>IF(N462="nulová",J462,0)</f>
        <v>0</v>
      </c>
      <c r="BJ462" s="17" t="s">
        <v>15</v>
      </c>
      <c r="BK462" s="144">
        <f>ROUND(I462*H462,2)</f>
        <v>0</v>
      </c>
      <c r="BL462" s="17" t="s">
        <v>178</v>
      </c>
      <c r="BM462" s="143" t="s">
        <v>748</v>
      </c>
    </row>
    <row r="463" spans="2:47" s="1" customFormat="1" ht="12">
      <c r="B463" s="32"/>
      <c r="D463" s="145" t="s">
        <v>170</v>
      </c>
      <c r="F463" s="146" t="s">
        <v>749</v>
      </c>
      <c r="I463" s="147"/>
      <c r="L463" s="32"/>
      <c r="M463" s="148"/>
      <c r="T463" s="53"/>
      <c r="AT463" s="17" t="s">
        <v>170</v>
      </c>
      <c r="AU463" s="17" t="s">
        <v>77</v>
      </c>
    </row>
    <row r="464" spans="2:65" s="1" customFormat="1" ht="44.25" customHeight="1">
      <c r="B464" s="131"/>
      <c r="C464" s="170" t="s">
        <v>750</v>
      </c>
      <c r="D464" s="170" t="s">
        <v>193</v>
      </c>
      <c r="E464" s="171" t="s">
        <v>751</v>
      </c>
      <c r="F464" s="172" t="s">
        <v>752</v>
      </c>
      <c r="G464" s="173" t="s">
        <v>167</v>
      </c>
      <c r="H464" s="174">
        <v>719.565</v>
      </c>
      <c r="I464" s="175"/>
      <c r="J464" s="176">
        <f>ROUND(I464*H464,2)</f>
        <v>0</v>
      </c>
      <c r="K464" s="172" t="s">
        <v>168</v>
      </c>
      <c r="L464" s="177"/>
      <c r="M464" s="178" t="s">
        <v>3</v>
      </c>
      <c r="N464" s="179" t="s">
        <v>40</v>
      </c>
      <c r="P464" s="141">
        <f>O464*H464</f>
        <v>0</v>
      </c>
      <c r="Q464" s="141">
        <v>0.005</v>
      </c>
      <c r="R464" s="141">
        <f>Q464*H464</f>
        <v>3.5978250000000003</v>
      </c>
      <c r="S464" s="141">
        <v>0</v>
      </c>
      <c r="T464" s="142">
        <f>S464*H464</f>
        <v>0</v>
      </c>
      <c r="AR464" s="143" t="s">
        <v>196</v>
      </c>
      <c r="AT464" s="143" t="s">
        <v>193</v>
      </c>
      <c r="AU464" s="143" t="s">
        <v>77</v>
      </c>
      <c r="AY464" s="17" t="s">
        <v>161</v>
      </c>
      <c r="BE464" s="144">
        <f>IF(N464="základní",J464,0)</f>
        <v>0</v>
      </c>
      <c r="BF464" s="144">
        <f>IF(N464="snížená",J464,0)</f>
        <v>0</v>
      </c>
      <c r="BG464" s="144">
        <f>IF(N464="zákl. přenesená",J464,0)</f>
        <v>0</v>
      </c>
      <c r="BH464" s="144">
        <f>IF(N464="sníž. přenesená",J464,0)</f>
        <v>0</v>
      </c>
      <c r="BI464" s="144">
        <f>IF(N464="nulová",J464,0)</f>
        <v>0</v>
      </c>
      <c r="BJ464" s="17" t="s">
        <v>15</v>
      </c>
      <c r="BK464" s="144">
        <f>ROUND(I464*H464,2)</f>
        <v>0</v>
      </c>
      <c r="BL464" s="17" t="s">
        <v>178</v>
      </c>
      <c r="BM464" s="143" t="s">
        <v>753</v>
      </c>
    </row>
    <row r="465" spans="2:51" s="13" customFormat="1" ht="12">
      <c r="B465" s="156"/>
      <c r="D465" s="150" t="s">
        <v>181</v>
      </c>
      <c r="F465" s="158" t="s">
        <v>744</v>
      </c>
      <c r="H465" s="159">
        <v>719.565</v>
      </c>
      <c r="I465" s="160"/>
      <c r="L465" s="156"/>
      <c r="M465" s="161"/>
      <c r="T465" s="162"/>
      <c r="AT465" s="157" t="s">
        <v>181</v>
      </c>
      <c r="AU465" s="157" t="s">
        <v>77</v>
      </c>
      <c r="AV465" s="13" t="s">
        <v>77</v>
      </c>
      <c r="AW465" s="13" t="s">
        <v>4</v>
      </c>
      <c r="AX465" s="13" t="s">
        <v>15</v>
      </c>
      <c r="AY465" s="157" t="s">
        <v>161</v>
      </c>
    </row>
    <row r="466" spans="2:65" s="1" customFormat="1" ht="44.25" customHeight="1">
      <c r="B466" s="131"/>
      <c r="C466" s="132" t="s">
        <v>754</v>
      </c>
      <c r="D466" s="132" t="s">
        <v>164</v>
      </c>
      <c r="E466" s="133" t="s">
        <v>755</v>
      </c>
      <c r="F466" s="134" t="s">
        <v>756</v>
      </c>
      <c r="G466" s="135" t="s">
        <v>201</v>
      </c>
      <c r="H466" s="136">
        <v>7.024</v>
      </c>
      <c r="I466" s="137"/>
      <c r="J466" s="138">
        <f>ROUND(I466*H466,2)</f>
        <v>0</v>
      </c>
      <c r="K466" s="134" t="s">
        <v>168</v>
      </c>
      <c r="L466" s="32"/>
      <c r="M466" s="139" t="s">
        <v>3</v>
      </c>
      <c r="N466" s="140" t="s">
        <v>40</v>
      </c>
      <c r="P466" s="141">
        <f>O466*H466</f>
        <v>0</v>
      </c>
      <c r="Q466" s="141">
        <v>0</v>
      </c>
      <c r="R466" s="141">
        <f>Q466*H466</f>
        <v>0</v>
      </c>
      <c r="S466" s="141">
        <v>0</v>
      </c>
      <c r="T466" s="142">
        <f>S466*H466</f>
        <v>0</v>
      </c>
      <c r="AR466" s="143" t="s">
        <v>178</v>
      </c>
      <c r="AT466" s="143" t="s">
        <v>164</v>
      </c>
      <c r="AU466" s="143" t="s">
        <v>77</v>
      </c>
      <c r="AY466" s="17" t="s">
        <v>161</v>
      </c>
      <c r="BE466" s="144">
        <f>IF(N466="základní",J466,0)</f>
        <v>0</v>
      </c>
      <c r="BF466" s="144">
        <f>IF(N466="snížená",J466,0)</f>
        <v>0</v>
      </c>
      <c r="BG466" s="144">
        <f>IF(N466="zákl. přenesená",J466,0)</f>
        <v>0</v>
      </c>
      <c r="BH466" s="144">
        <f>IF(N466="sníž. přenesená",J466,0)</f>
        <v>0</v>
      </c>
      <c r="BI466" s="144">
        <f>IF(N466="nulová",J466,0)</f>
        <v>0</v>
      </c>
      <c r="BJ466" s="17" t="s">
        <v>15</v>
      </c>
      <c r="BK466" s="144">
        <f>ROUND(I466*H466,2)</f>
        <v>0</v>
      </c>
      <c r="BL466" s="17" t="s">
        <v>178</v>
      </c>
      <c r="BM466" s="143" t="s">
        <v>757</v>
      </c>
    </row>
    <row r="467" spans="2:47" s="1" customFormat="1" ht="12">
      <c r="B467" s="32"/>
      <c r="D467" s="145" t="s">
        <v>170</v>
      </c>
      <c r="F467" s="146" t="s">
        <v>758</v>
      </c>
      <c r="I467" s="147"/>
      <c r="L467" s="32"/>
      <c r="M467" s="148"/>
      <c r="T467" s="53"/>
      <c r="AT467" s="17" t="s">
        <v>170</v>
      </c>
      <c r="AU467" s="17" t="s">
        <v>77</v>
      </c>
    </row>
    <row r="468" spans="2:63" s="11" customFormat="1" ht="22.9" customHeight="1">
      <c r="B468" s="119"/>
      <c r="D468" s="120" t="s">
        <v>68</v>
      </c>
      <c r="E468" s="129" t="s">
        <v>759</v>
      </c>
      <c r="F468" s="129" t="s">
        <v>760</v>
      </c>
      <c r="I468" s="122"/>
      <c r="J468" s="130">
        <f>BK468</f>
        <v>0</v>
      </c>
      <c r="L468" s="119"/>
      <c r="M468" s="124"/>
      <c r="P468" s="125">
        <f>SUM(P469:P511)</f>
        <v>0</v>
      </c>
      <c r="R468" s="125">
        <f>SUM(R469:R511)</f>
        <v>7.289100000000001</v>
      </c>
      <c r="T468" s="126">
        <f>SUM(T469:T511)</f>
        <v>1.1214</v>
      </c>
      <c r="AR468" s="120" t="s">
        <v>77</v>
      </c>
      <c r="AT468" s="127" t="s">
        <v>68</v>
      </c>
      <c r="AU468" s="127" t="s">
        <v>15</v>
      </c>
      <c r="AY468" s="120" t="s">
        <v>161</v>
      </c>
      <c r="BK468" s="128">
        <f>SUM(BK469:BK511)</f>
        <v>0</v>
      </c>
    </row>
    <row r="469" spans="2:65" s="1" customFormat="1" ht="49.15" customHeight="1">
      <c r="B469" s="131"/>
      <c r="C469" s="132" t="s">
        <v>761</v>
      </c>
      <c r="D469" s="132" t="s">
        <v>164</v>
      </c>
      <c r="E469" s="133" t="s">
        <v>762</v>
      </c>
      <c r="F469" s="134" t="s">
        <v>763</v>
      </c>
      <c r="G469" s="135" t="s">
        <v>167</v>
      </c>
      <c r="H469" s="136">
        <v>623</v>
      </c>
      <c r="I469" s="137"/>
      <c r="J469" s="138">
        <f>ROUND(I469*H469,2)</f>
        <v>0</v>
      </c>
      <c r="K469" s="134" t="s">
        <v>168</v>
      </c>
      <c r="L469" s="32"/>
      <c r="M469" s="139" t="s">
        <v>3</v>
      </c>
      <c r="N469" s="140" t="s">
        <v>40</v>
      </c>
      <c r="P469" s="141">
        <f>O469*H469</f>
        <v>0</v>
      </c>
      <c r="Q469" s="141">
        <v>0</v>
      </c>
      <c r="R469" s="141">
        <f>Q469*H469</f>
        <v>0</v>
      </c>
      <c r="S469" s="141">
        <v>0.0018</v>
      </c>
      <c r="T469" s="142">
        <f>S469*H469</f>
        <v>1.1214</v>
      </c>
      <c r="AR469" s="143" t="s">
        <v>178</v>
      </c>
      <c r="AT469" s="143" t="s">
        <v>164</v>
      </c>
      <c r="AU469" s="143" t="s">
        <v>77</v>
      </c>
      <c r="AY469" s="17" t="s">
        <v>161</v>
      </c>
      <c r="BE469" s="144">
        <f>IF(N469="základní",J469,0)</f>
        <v>0</v>
      </c>
      <c r="BF469" s="144">
        <f>IF(N469="snížená",J469,0)</f>
        <v>0</v>
      </c>
      <c r="BG469" s="144">
        <f>IF(N469="zákl. přenesená",J469,0)</f>
        <v>0</v>
      </c>
      <c r="BH469" s="144">
        <f>IF(N469="sníž. přenesená",J469,0)</f>
        <v>0</v>
      </c>
      <c r="BI469" s="144">
        <f>IF(N469="nulová",J469,0)</f>
        <v>0</v>
      </c>
      <c r="BJ469" s="17" t="s">
        <v>15</v>
      </c>
      <c r="BK469" s="144">
        <f>ROUND(I469*H469,2)</f>
        <v>0</v>
      </c>
      <c r="BL469" s="17" t="s">
        <v>178</v>
      </c>
      <c r="BM469" s="143" t="s">
        <v>764</v>
      </c>
    </row>
    <row r="470" spans="2:47" s="1" customFormat="1" ht="12">
      <c r="B470" s="32"/>
      <c r="D470" s="145" t="s">
        <v>170</v>
      </c>
      <c r="F470" s="146" t="s">
        <v>765</v>
      </c>
      <c r="I470" s="147"/>
      <c r="L470" s="32"/>
      <c r="M470" s="148"/>
      <c r="T470" s="53"/>
      <c r="AT470" s="17" t="s">
        <v>170</v>
      </c>
      <c r="AU470" s="17" t="s">
        <v>77</v>
      </c>
    </row>
    <row r="471" spans="2:51" s="12" customFormat="1" ht="12">
      <c r="B471" s="149"/>
      <c r="D471" s="150" t="s">
        <v>181</v>
      </c>
      <c r="E471" s="151" t="s">
        <v>3</v>
      </c>
      <c r="F471" s="152" t="s">
        <v>442</v>
      </c>
      <c r="H471" s="151" t="s">
        <v>3</v>
      </c>
      <c r="I471" s="153"/>
      <c r="L471" s="149"/>
      <c r="M471" s="154"/>
      <c r="T471" s="155"/>
      <c r="AT471" s="151" t="s">
        <v>181</v>
      </c>
      <c r="AU471" s="151" t="s">
        <v>77</v>
      </c>
      <c r="AV471" s="12" t="s">
        <v>15</v>
      </c>
      <c r="AW471" s="12" t="s">
        <v>31</v>
      </c>
      <c r="AX471" s="12" t="s">
        <v>69</v>
      </c>
      <c r="AY471" s="151" t="s">
        <v>161</v>
      </c>
    </row>
    <row r="472" spans="2:51" s="13" customFormat="1" ht="12">
      <c r="B472" s="156"/>
      <c r="D472" s="150" t="s">
        <v>181</v>
      </c>
      <c r="E472" s="157" t="s">
        <v>3</v>
      </c>
      <c r="F472" s="158" t="s">
        <v>680</v>
      </c>
      <c r="H472" s="159">
        <v>171</v>
      </c>
      <c r="I472" s="160"/>
      <c r="L472" s="156"/>
      <c r="M472" s="161"/>
      <c r="T472" s="162"/>
      <c r="AT472" s="157" t="s">
        <v>181</v>
      </c>
      <c r="AU472" s="157" t="s">
        <v>77</v>
      </c>
      <c r="AV472" s="13" t="s">
        <v>77</v>
      </c>
      <c r="AW472" s="13" t="s">
        <v>31</v>
      </c>
      <c r="AX472" s="13" t="s">
        <v>69</v>
      </c>
      <c r="AY472" s="157" t="s">
        <v>161</v>
      </c>
    </row>
    <row r="473" spans="2:51" s="12" customFormat="1" ht="12">
      <c r="B473" s="149"/>
      <c r="D473" s="150" t="s">
        <v>181</v>
      </c>
      <c r="E473" s="151" t="s">
        <v>3</v>
      </c>
      <c r="F473" s="152" t="s">
        <v>444</v>
      </c>
      <c r="H473" s="151" t="s">
        <v>3</v>
      </c>
      <c r="I473" s="153"/>
      <c r="L473" s="149"/>
      <c r="M473" s="154"/>
      <c r="T473" s="155"/>
      <c r="AT473" s="151" t="s">
        <v>181</v>
      </c>
      <c r="AU473" s="151" t="s">
        <v>77</v>
      </c>
      <c r="AV473" s="12" t="s">
        <v>15</v>
      </c>
      <c r="AW473" s="12" t="s">
        <v>31</v>
      </c>
      <c r="AX473" s="12" t="s">
        <v>69</v>
      </c>
      <c r="AY473" s="151" t="s">
        <v>161</v>
      </c>
    </row>
    <row r="474" spans="2:51" s="13" customFormat="1" ht="12">
      <c r="B474" s="156"/>
      <c r="D474" s="150" t="s">
        <v>181</v>
      </c>
      <c r="E474" s="157" t="s">
        <v>3</v>
      </c>
      <c r="F474" s="158" t="s">
        <v>681</v>
      </c>
      <c r="H474" s="159">
        <v>158</v>
      </c>
      <c r="I474" s="160"/>
      <c r="L474" s="156"/>
      <c r="M474" s="161"/>
      <c r="T474" s="162"/>
      <c r="AT474" s="157" t="s">
        <v>181</v>
      </c>
      <c r="AU474" s="157" t="s">
        <v>77</v>
      </c>
      <c r="AV474" s="13" t="s">
        <v>77</v>
      </c>
      <c r="AW474" s="13" t="s">
        <v>31</v>
      </c>
      <c r="AX474" s="13" t="s">
        <v>69</v>
      </c>
      <c r="AY474" s="157" t="s">
        <v>161</v>
      </c>
    </row>
    <row r="475" spans="2:51" s="12" customFormat="1" ht="12">
      <c r="B475" s="149"/>
      <c r="D475" s="150" t="s">
        <v>181</v>
      </c>
      <c r="E475" s="151" t="s">
        <v>3</v>
      </c>
      <c r="F475" s="152" t="s">
        <v>446</v>
      </c>
      <c r="H475" s="151" t="s">
        <v>3</v>
      </c>
      <c r="I475" s="153"/>
      <c r="L475" s="149"/>
      <c r="M475" s="154"/>
      <c r="T475" s="155"/>
      <c r="AT475" s="151" t="s">
        <v>181</v>
      </c>
      <c r="AU475" s="151" t="s">
        <v>77</v>
      </c>
      <c r="AV475" s="12" t="s">
        <v>15</v>
      </c>
      <c r="AW475" s="12" t="s">
        <v>31</v>
      </c>
      <c r="AX475" s="12" t="s">
        <v>69</v>
      </c>
      <c r="AY475" s="151" t="s">
        <v>161</v>
      </c>
    </row>
    <row r="476" spans="2:51" s="13" customFormat="1" ht="12">
      <c r="B476" s="156"/>
      <c r="D476" s="150" t="s">
        <v>181</v>
      </c>
      <c r="E476" s="157" t="s">
        <v>3</v>
      </c>
      <c r="F476" s="158" t="s">
        <v>682</v>
      </c>
      <c r="H476" s="159">
        <v>138</v>
      </c>
      <c r="I476" s="160"/>
      <c r="L476" s="156"/>
      <c r="M476" s="161"/>
      <c r="T476" s="162"/>
      <c r="AT476" s="157" t="s">
        <v>181</v>
      </c>
      <c r="AU476" s="157" t="s">
        <v>77</v>
      </c>
      <c r="AV476" s="13" t="s">
        <v>77</v>
      </c>
      <c r="AW476" s="13" t="s">
        <v>31</v>
      </c>
      <c r="AX476" s="13" t="s">
        <v>69</v>
      </c>
      <c r="AY476" s="157" t="s">
        <v>161</v>
      </c>
    </row>
    <row r="477" spans="2:51" s="12" customFormat="1" ht="12">
      <c r="B477" s="149"/>
      <c r="D477" s="150" t="s">
        <v>181</v>
      </c>
      <c r="E477" s="151" t="s">
        <v>3</v>
      </c>
      <c r="F477" s="152" t="s">
        <v>68</v>
      </c>
      <c r="H477" s="151" t="s">
        <v>3</v>
      </c>
      <c r="I477" s="153"/>
      <c r="L477" s="149"/>
      <c r="M477" s="154"/>
      <c r="T477" s="155"/>
      <c r="AT477" s="151" t="s">
        <v>181</v>
      </c>
      <c r="AU477" s="151" t="s">
        <v>77</v>
      </c>
      <c r="AV477" s="12" t="s">
        <v>15</v>
      </c>
      <c r="AW477" s="12" t="s">
        <v>31</v>
      </c>
      <c r="AX477" s="12" t="s">
        <v>69</v>
      </c>
      <c r="AY477" s="151" t="s">
        <v>161</v>
      </c>
    </row>
    <row r="478" spans="2:51" s="13" customFormat="1" ht="12">
      <c r="B478" s="156"/>
      <c r="D478" s="150" t="s">
        <v>181</v>
      </c>
      <c r="E478" s="157" t="s">
        <v>3</v>
      </c>
      <c r="F478" s="158" t="s">
        <v>683</v>
      </c>
      <c r="H478" s="159">
        <v>156</v>
      </c>
      <c r="I478" s="160"/>
      <c r="L478" s="156"/>
      <c r="M478" s="161"/>
      <c r="T478" s="162"/>
      <c r="AT478" s="157" t="s">
        <v>181</v>
      </c>
      <c r="AU478" s="157" t="s">
        <v>77</v>
      </c>
      <c r="AV478" s="13" t="s">
        <v>77</v>
      </c>
      <c r="AW478" s="13" t="s">
        <v>31</v>
      </c>
      <c r="AX478" s="13" t="s">
        <v>69</v>
      </c>
      <c r="AY478" s="157" t="s">
        <v>161</v>
      </c>
    </row>
    <row r="479" spans="2:51" s="14" customFormat="1" ht="12">
      <c r="B479" s="163"/>
      <c r="D479" s="150" t="s">
        <v>181</v>
      </c>
      <c r="E479" s="164" t="s">
        <v>3</v>
      </c>
      <c r="F479" s="165" t="s">
        <v>188</v>
      </c>
      <c r="H479" s="166">
        <v>623</v>
      </c>
      <c r="I479" s="167"/>
      <c r="L479" s="163"/>
      <c r="M479" s="168"/>
      <c r="T479" s="169"/>
      <c r="AT479" s="164" t="s">
        <v>181</v>
      </c>
      <c r="AU479" s="164" t="s">
        <v>77</v>
      </c>
      <c r="AV479" s="14" t="s">
        <v>89</v>
      </c>
      <c r="AW479" s="14" t="s">
        <v>31</v>
      </c>
      <c r="AX479" s="14" t="s">
        <v>15</v>
      </c>
      <c r="AY479" s="164" t="s">
        <v>161</v>
      </c>
    </row>
    <row r="480" spans="2:65" s="1" customFormat="1" ht="44.25" customHeight="1">
      <c r="B480" s="131"/>
      <c r="C480" s="132" t="s">
        <v>766</v>
      </c>
      <c r="D480" s="132" t="s">
        <v>164</v>
      </c>
      <c r="E480" s="133" t="s">
        <v>767</v>
      </c>
      <c r="F480" s="134" t="s">
        <v>768</v>
      </c>
      <c r="G480" s="135" t="s">
        <v>167</v>
      </c>
      <c r="H480" s="136">
        <v>1246</v>
      </c>
      <c r="I480" s="137"/>
      <c r="J480" s="138">
        <f>ROUND(I480*H480,2)</f>
        <v>0</v>
      </c>
      <c r="K480" s="134" t="s">
        <v>168</v>
      </c>
      <c r="L480" s="32"/>
      <c r="M480" s="139" t="s">
        <v>3</v>
      </c>
      <c r="N480" s="140" t="s">
        <v>40</v>
      </c>
      <c r="P480" s="141">
        <f>O480*H480</f>
        <v>0</v>
      </c>
      <c r="Q480" s="141">
        <v>0.00058</v>
      </c>
      <c r="R480" s="141">
        <f>Q480*H480</f>
        <v>0.72268</v>
      </c>
      <c r="S480" s="141">
        <v>0</v>
      </c>
      <c r="T480" s="142">
        <f>S480*H480</f>
        <v>0</v>
      </c>
      <c r="AR480" s="143" t="s">
        <v>178</v>
      </c>
      <c r="AT480" s="143" t="s">
        <v>164</v>
      </c>
      <c r="AU480" s="143" t="s">
        <v>77</v>
      </c>
      <c r="AY480" s="17" t="s">
        <v>161</v>
      </c>
      <c r="BE480" s="144">
        <f>IF(N480="základní",J480,0)</f>
        <v>0</v>
      </c>
      <c r="BF480" s="144">
        <f>IF(N480="snížená",J480,0)</f>
        <v>0</v>
      </c>
      <c r="BG480" s="144">
        <f>IF(N480="zákl. přenesená",J480,0)</f>
        <v>0</v>
      </c>
      <c r="BH480" s="144">
        <f>IF(N480="sníž. přenesená",J480,0)</f>
        <v>0</v>
      </c>
      <c r="BI480" s="144">
        <f>IF(N480="nulová",J480,0)</f>
        <v>0</v>
      </c>
      <c r="BJ480" s="17" t="s">
        <v>15</v>
      </c>
      <c r="BK480" s="144">
        <f>ROUND(I480*H480,2)</f>
        <v>0</v>
      </c>
      <c r="BL480" s="17" t="s">
        <v>178</v>
      </c>
      <c r="BM480" s="143" t="s">
        <v>769</v>
      </c>
    </row>
    <row r="481" spans="2:47" s="1" customFormat="1" ht="12">
      <c r="B481" s="32"/>
      <c r="D481" s="145" t="s">
        <v>170</v>
      </c>
      <c r="F481" s="146" t="s">
        <v>770</v>
      </c>
      <c r="I481" s="147"/>
      <c r="L481" s="32"/>
      <c r="M481" s="148"/>
      <c r="T481" s="53"/>
      <c r="AT481" s="17" t="s">
        <v>170</v>
      </c>
      <c r="AU481" s="17" t="s">
        <v>77</v>
      </c>
    </row>
    <row r="482" spans="2:51" s="12" customFormat="1" ht="12">
      <c r="B482" s="149"/>
      <c r="D482" s="150" t="s">
        <v>181</v>
      </c>
      <c r="E482" s="151" t="s">
        <v>3</v>
      </c>
      <c r="F482" s="152" t="s">
        <v>771</v>
      </c>
      <c r="H482" s="151" t="s">
        <v>3</v>
      </c>
      <c r="I482" s="153"/>
      <c r="L482" s="149"/>
      <c r="M482" s="154"/>
      <c r="T482" s="155"/>
      <c r="AT482" s="151" t="s">
        <v>181</v>
      </c>
      <c r="AU482" s="151" t="s">
        <v>77</v>
      </c>
      <c r="AV482" s="12" t="s">
        <v>15</v>
      </c>
      <c r="AW482" s="12" t="s">
        <v>31</v>
      </c>
      <c r="AX482" s="12" t="s">
        <v>69</v>
      </c>
      <c r="AY482" s="151" t="s">
        <v>161</v>
      </c>
    </row>
    <row r="483" spans="2:51" s="12" customFormat="1" ht="12">
      <c r="B483" s="149"/>
      <c r="D483" s="150" t="s">
        <v>181</v>
      </c>
      <c r="E483" s="151" t="s">
        <v>3</v>
      </c>
      <c r="F483" s="152" t="s">
        <v>442</v>
      </c>
      <c r="H483" s="151" t="s">
        <v>3</v>
      </c>
      <c r="I483" s="153"/>
      <c r="L483" s="149"/>
      <c r="M483" s="154"/>
      <c r="T483" s="155"/>
      <c r="AT483" s="151" t="s">
        <v>181</v>
      </c>
      <c r="AU483" s="151" t="s">
        <v>77</v>
      </c>
      <c r="AV483" s="12" t="s">
        <v>15</v>
      </c>
      <c r="AW483" s="12" t="s">
        <v>31</v>
      </c>
      <c r="AX483" s="12" t="s">
        <v>69</v>
      </c>
      <c r="AY483" s="151" t="s">
        <v>161</v>
      </c>
    </row>
    <row r="484" spans="2:51" s="13" customFormat="1" ht="12">
      <c r="B484" s="156"/>
      <c r="D484" s="150" t="s">
        <v>181</v>
      </c>
      <c r="E484" s="157" t="s">
        <v>3</v>
      </c>
      <c r="F484" s="158" t="s">
        <v>772</v>
      </c>
      <c r="H484" s="159">
        <v>342</v>
      </c>
      <c r="I484" s="160"/>
      <c r="L484" s="156"/>
      <c r="M484" s="161"/>
      <c r="T484" s="162"/>
      <c r="AT484" s="157" t="s">
        <v>181</v>
      </c>
      <c r="AU484" s="157" t="s">
        <v>77</v>
      </c>
      <c r="AV484" s="13" t="s">
        <v>77</v>
      </c>
      <c r="AW484" s="13" t="s">
        <v>31</v>
      </c>
      <c r="AX484" s="13" t="s">
        <v>69</v>
      </c>
      <c r="AY484" s="157" t="s">
        <v>161</v>
      </c>
    </row>
    <row r="485" spans="2:51" s="12" customFormat="1" ht="12">
      <c r="B485" s="149"/>
      <c r="D485" s="150" t="s">
        <v>181</v>
      </c>
      <c r="E485" s="151" t="s">
        <v>3</v>
      </c>
      <c r="F485" s="152" t="s">
        <v>444</v>
      </c>
      <c r="H485" s="151" t="s">
        <v>3</v>
      </c>
      <c r="I485" s="153"/>
      <c r="L485" s="149"/>
      <c r="M485" s="154"/>
      <c r="T485" s="155"/>
      <c r="AT485" s="151" t="s">
        <v>181</v>
      </c>
      <c r="AU485" s="151" t="s">
        <v>77</v>
      </c>
      <c r="AV485" s="12" t="s">
        <v>15</v>
      </c>
      <c r="AW485" s="12" t="s">
        <v>31</v>
      </c>
      <c r="AX485" s="12" t="s">
        <v>69</v>
      </c>
      <c r="AY485" s="151" t="s">
        <v>161</v>
      </c>
    </row>
    <row r="486" spans="2:51" s="13" customFormat="1" ht="12">
      <c r="B486" s="156"/>
      <c r="D486" s="150" t="s">
        <v>181</v>
      </c>
      <c r="E486" s="157" t="s">
        <v>3</v>
      </c>
      <c r="F486" s="158" t="s">
        <v>773</v>
      </c>
      <c r="H486" s="159">
        <v>316</v>
      </c>
      <c r="I486" s="160"/>
      <c r="L486" s="156"/>
      <c r="M486" s="161"/>
      <c r="T486" s="162"/>
      <c r="AT486" s="157" t="s">
        <v>181</v>
      </c>
      <c r="AU486" s="157" t="s">
        <v>77</v>
      </c>
      <c r="AV486" s="13" t="s">
        <v>77</v>
      </c>
      <c r="AW486" s="13" t="s">
        <v>31</v>
      </c>
      <c r="AX486" s="13" t="s">
        <v>69</v>
      </c>
      <c r="AY486" s="157" t="s">
        <v>161</v>
      </c>
    </row>
    <row r="487" spans="2:51" s="12" customFormat="1" ht="12">
      <c r="B487" s="149"/>
      <c r="D487" s="150" t="s">
        <v>181</v>
      </c>
      <c r="E487" s="151" t="s">
        <v>3</v>
      </c>
      <c r="F487" s="152" t="s">
        <v>446</v>
      </c>
      <c r="H487" s="151" t="s">
        <v>3</v>
      </c>
      <c r="I487" s="153"/>
      <c r="L487" s="149"/>
      <c r="M487" s="154"/>
      <c r="T487" s="155"/>
      <c r="AT487" s="151" t="s">
        <v>181</v>
      </c>
      <c r="AU487" s="151" t="s">
        <v>77</v>
      </c>
      <c r="AV487" s="12" t="s">
        <v>15</v>
      </c>
      <c r="AW487" s="12" t="s">
        <v>31</v>
      </c>
      <c r="AX487" s="12" t="s">
        <v>69</v>
      </c>
      <c r="AY487" s="151" t="s">
        <v>161</v>
      </c>
    </row>
    <row r="488" spans="2:51" s="13" customFormat="1" ht="12">
      <c r="B488" s="156"/>
      <c r="D488" s="150" t="s">
        <v>181</v>
      </c>
      <c r="E488" s="157" t="s">
        <v>3</v>
      </c>
      <c r="F488" s="158" t="s">
        <v>774</v>
      </c>
      <c r="H488" s="159">
        <v>276</v>
      </c>
      <c r="I488" s="160"/>
      <c r="L488" s="156"/>
      <c r="M488" s="161"/>
      <c r="T488" s="162"/>
      <c r="AT488" s="157" t="s">
        <v>181</v>
      </c>
      <c r="AU488" s="157" t="s">
        <v>77</v>
      </c>
      <c r="AV488" s="13" t="s">
        <v>77</v>
      </c>
      <c r="AW488" s="13" t="s">
        <v>31</v>
      </c>
      <c r="AX488" s="13" t="s">
        <v>69</v>
      </c>
      <c r="AY488" s="157" t="s">
        <v>161</v>
      </c>
    </row>
    <row r="489" spans="2:51" s="12" customFormat="1" ht="12">
      <c r="B489" s="149"/>
      <c r="D489" s="150" t="s">
        <v>181</v>
      </c>
      <c r="E489" s="151" t="s">
        <v>3</v>
      </c>
      <c r="F489" s="152" t="s">
        <v>68</v>
      </c>
      <c r="H489" s="151" t="s">
        <v>3</v>
      </c>
      <c r="I489" s="153"/>
      <c r="L489" s="149"/>
      <c r="M489" s="154"/>
      <c r="T489" s="155"/>
      <c r="AT489" s="151" t="s">
        <v>181</v>
      </c>
      <c r="AU489" s="151" t="s">
        <v>77</v>
      </c>
      <c r="AV489" s="12" t="s">
        <v>15</v>
      </c>
      <c r="AW489" s="12" t="s">
        <v>31</v>
      </c>
      <c r="AX489" s="12" t="s">
        <v>69</v>
      </c>
      <c r="AY489" s="151" t="s">
        <v>161</v>
      </c>
    </row>
    <row r="490" spans="2:51" s="13" customFormat="1" ht="12">
      <c r="B490" s="156"/>
      <c r="D490" s="150" t="s">
        <v>181</v>
      </c>
      <c r="E490" s="157" t="s">
        <v>3</v>
      </c>
      <c r="F490" s="158" t="s">
        <v>775</v>
      </c>
      <c r="H490" s="159">
        <v>312</v>
      </c>
      <c r="I490" s="160"/>
      <c r="L490" s="156"/>
      <c r="M490" s="161"/>
      <c r="T490" s="162"/>
      <c r="AT490" s="157" t="s">
        <v>181</v>
      </c>
      <c r="AU490" s="157" t="s">
        <v>77</v>
      </c>
      <c r="AV490" s="13" t="s">
        <v>77</v>
      </c>
      <c r="AW490" s="13" t="s">
        <v>31</v>
      </c>
      <c r="AX490" s="13" t="s">
        <v>69</v>
      </c>
      <c r="AY490" s="157" t="s">
        <v>161</v>
      </c>
    </row>
    <row r="491" spans="2:51" s="14" customFormat="1" ht="12">
      <c r="B491" s="163"/>
      <c r="D491" s="150" t="s">
        <v>181</v>
      </c>
      <c r="E491" s="164" t="s">
        <v>3</v>
      </c>
      <c r="F491" s="165" t="s">
        <v>188</v>
      </c>
      <c r="H491" s="166">
        <v>1246</v>
      </c>
      <c r="I491" s="167"/>
      <c r="L491" s="163"/>
      <c r="M491" s="168"/>
      <c r="T491" s="169"/>
      <c r="AT491" s="164" t="s">
        <v>181</v>
      </c>
      <c r="AU491" s="164" t="s">
        <v>77</v>
      </c>
      <c r="AV491" s="14" t="s">
        <v>89</v>
      </c>
      <c r="AW491" s="14" t="s">
        <v>31</v>
      </c>
      <c r="AX491" s="14" t="s">
        <v>15</v>
      </c>
      <c r="AY491" s="164" t="s">
        <v>161</v>
      </c>
    </row>
    <row r="492" spans="2:65" s="1" customFormat="1" ht="24.2" customHeight="1">
      <c r="B492" s="131"/>
      <c r="C492" s="170" t="s">
        <v>776</v>
      </c>
      <c r="D492" s="170" t="s">
        <v>193</v>
      </c>
      <c r="E492" s="171" t="s">
        <v>777</v>
      </c>
      <c r="F492" s="172" t="s">
        <v>778</v>
      </c>
      <c r="G492" s="173" t="s">
        <v>167</v>
      </c>
      <c r="H492" s="174">
        <v>1308.3</v>
      </c>
      <c r="I492" s="175"/>
      <c r="J492" s="176">
        <f>ROUND(I492*H492,2)</f>
        <v>0</v>
      </c>
      <c r="K492" s="172" t="s">
        <v>168</v>
      </c>
      <c r="L492" s="177"/>
      <c r="M492" s="178" t="s">
        <v>3</v>
      </c>
      <c r="N492" s="179" t="s">
        <v>40</v>
      </c>
      <c r="P492" s="141">
        <f>O492*H492</f>
        <v>0</v>
      </c>
      <c r="Q492" s="141">
        <v>0.0032</v>
      </c>
      <c r="R492" s="141">
        <f>Q492*H492</f>
        <v>4.18656</v>
      </c>
      <c r="S492" s="141">
        <v>0</v>
      </c>
      <c r="T492" s="142">
        <f>S492*H492</f>
        <v>0</v>
      </c>
      <c r="AR492" s="143" t="s">
        <v>196</v>
      </c>
      <c r="AT492" s="143" t="s">
        <v>193</v>
      </c>
      <c r="AU492" s="143" t="s">
        <v>77</v>
      </c>
      <c r="AY492" s="17" t="s">
        <v>161</v>
      </c>
      <c r="BE492" s="144">
        <f>IF(N492="základní",J492,0)</f>
        <v>0</v>
      </c>
      <c r="BF492" s="144">
        <f>IF(N492="snížená",J492,0)</f>
        <v>0</v>
      </c>
      <c r="BG492" s="144">
        <f>IF(N492="zákl. přenesená",J492,0)</f>
        <v>0</v>
      </c>
      <c r="BH492" s="144">
        <f>IF(N492="sníž. přenesená",J492,0)</f>
        <v>0</v>
      </c>
      <c r="BI492" s="144">
        <f>IF(N492="nulová",J492,0)</f>
        <v>0</v>
      </c>
      <c r="BJ492" s="17" t="s">
        <v>15</v>
      </c>
      <c r="BK492" s="144">
        <f>ROUND(I492*H492,2)</f>
        <v>0</v>
      </c>
      <c r="BL492" s="17" t="s">
        <v>178</v>
      </c>
      <c r="BM492" s="143" t="s">
        <v>779</v>
      </c>
    </row>
    <row r="493" spans="2:51" s="13" customFormat="1" ht="12">
      <c r="B493" s="156"/>
      <c r="D493" s="150" t="s">
        <v>181</v>
      </c>
      <c r="F493" s="158" t="s">
        <v>780</v>
      </c>
      <c r="H493" s="159">
        <v>1308.3</v>
      </c>
      <c r="I493" s="160"/>
      <c r="L493" s="156"/>
      <c r="M493" s="161"/>
      <c r="T493" s="162"/>
      <c r="AT493" s="157" t="s">
        <v>181</v>
      </c>
      <c r="AU493" s="157" t="s">
        <v>77</v>
      </c>
      <c r="AV493" s="13" t="s">
        <v>77</v>
      </c>
      <c r="AW493" s="13" t="s">
        <v>4</v>
      </c>
      <c r="AX493" s="13" t="s">
        <v>15</v>
      </c>
      <c r="AY493" s="157" t="s">
        <v>161</v>
      </c>
    </row>
    <row r="494" spans="2:65" s="1" customFormat="1" ht="49.15" customHeight="1">
      <c r="B494" s="131"/>
      <c r="C494" s="132" t="s">
        <v>781</v>
      </c>
      <c r="D494" s="132" t="s">
        <v>164</v>
      </c>
      <c r="E494" s="133" t="s">
        <v>782</v>
      </c>
      <c r="F494" s="134" t="s">
        <v>783</v>
      </c>
      <c r="G494" s="135" t="s">
        <v>167</v>
      </c>
      <c r="H494" s="136">
        <v>623</v>
      </c>
      <c r="I494" s="137"/>
      <c r="J494" s="138">
        <f>ROUND(I494*H494,2)</f>
        <v>0</v>
      </c>
      <c r="K494" s="134" t="s">
        <v>168</v>
      </c>
      <c r="L494" s="32"/>
      <c r="M494" s="139" t="s">
        <v>3</v>
      </c>
      <c r="N494" s="140" t="s">
        <v>40</v>
      </c>
      <c r="P494" s="141">
        <f>O494*H494</f>
        <v>0</v>
      </c>
      <c r="Q494" s="141">
        <v>9E-05</v>
      </c>
      <c r="R494" s="141">
        <f>Q494*H494</f>
        <v>0.05607</v>
      </c>
      <c r="S494" s="141">
        <v>0</v>
      </c>
      <c r="T494" s="142">
        <f>S494*H494</f>
        <v>0</v>
      </c>
      <c r="AR494" s="143" t="s">
        <v>178</v>
      </c>
      <c r="AT494" s="143" t="s">
        <v>164</v>
      </c>
      <c r="AU494" s="143" t="s">
        <v>77</v>
      </c>
      <c r="AY494" s="17" t="s">
        <v>161</v>
      </c>
      <c r="BE494" s="144">
        <f>IF(N494="základní",J494,0)</f>
        <v>0</v>
      </c>
      <c r="BF494" s="144">
        <f>IF(N494="snížená",J494,0)</f>
        <v>0</v>
      </c>
      <c r="BG494" s="144">
        <f>IF(N494="zákl. přenesená",J494,0)</f>
        <v>0</v>
      </c>
      <c r="BH494" s="144">
        <f>IF(N494="sníž. přenesená",J494,0)</f>
        <v>0</v>
      </c>
      <c r="BI494" s="144">
        <f>IF(N494="nulová",J494,0)</f>
        <v>0</v>
      </c>
      <c r="BJ494" s="17" t="s">
        <v>15</v>
      </c>
      <c r="BK494" s="144">
        <f>ROUND(I494*H494,2)</f>
        <v>0</v>
      </c>
      <c r="BL494" s="17" t="s">
        <v>178</v>
      </c>
      <c r="BM494" s="143" t="s">
        <v>784</v>
      </c>
    </row>
    <row r="495" spans="2:47" s="1" customFormat="1" ht="12">
      <c r="B495" s="32"/>
      <c r="D495" s="145" t="s">
        <v>170</v>
      </c>
      <c r="F495" s="146" t="s">
        <v>785</v>
      </c>
      <c r="I495" s="147"/>
      <c r="L495" s="32"/>
      <c r="M495" s="148"/>
      <c r="T495" s="53"/>
      <c r="AT495" s="17" t="s">
        <v>170</v>
      </c>
      <c r="AU495" s="17" t="s">
        <v>77</v>
      </c>
    </row>
    <row r="496" spans="2:65" s="1" customFormat="1" ht="33" customHeight="1">
      <c r="B496" s="131"/>
      <c r="C496" s="132" t="s">
        <v>439</v>
      </c>
      <c r="D496" s="132" t="s">
        <v>164</v>
      </c>
      <c r="E496" s="133" t="s">
        <v>786</v>
      </c>
      <c r="F496" s="134" t="s">
        <v>787</v>
      </c>
      <c r="G496" s="135" t="s">
        <v>167</v>
      </c>
      <c r="H496" s="136">
        <v>623</v>
      </c>
      <c r="I496" s="137"/>
      <c r="J496" s="138">
        <f>ROUND(I496*H496,2)</f>
        <v>0</v>
      </c>
      <c r="K496" s="134" t="s">
        <v>168</v>
      </c>
      <c r="L496" s="32"/>
      <c r="M496" s="139" t="s">
        <v>3</v>
      </c>
      <c r="N496" s="140" t="s">
        <v>40</v>
      </c>
      <c r="P496" s="141">
        <f>O496*H496</f>
        <v>0</v>
      </c>
      <c r="Q496" s="141">
        <v>0.00058</v>
      </c>
      <c r="R496" s="141">
        <f>Q496*H496</f>
        <v>0.36134</v>
      </c>
      <c r="S496" s="141">
        <v>0</v>
      </c>
      <c r="T496" s="142">
        <f>S496*H496</f>
        <v>0</v>
      </c>
      <c r="AR496" s="143" t="s">
        <v>178</v>
      </c>
      <c r="AT496" s="143" t="s">
        <v>164</v>
      </c>
      <c r="AU496" s="143" t="s">
        <v>77</v>
      </c>
      <c r="AY496" s="17" t="s">
        <v>161</v>
      </c>
      <c r="BE496" s="144">
        <f>IF(N496="základní",J496,0)</f>
        <v>0</v>
      </c>
      <c r="BF496" s="144">
        <f>IF(N496="snížená",J496,0)</f>
        <v>0</v>
      </c>
      <c r="BG496" s="144">
        <f>IF(N496="zákl. přenesená",J496,0)</f>
        <v>0</v>
      </c>
      <c r="BH496" s="144">
        <f>IF(N496="sníž. přenesená",J496,0)</f>
        <v>0</v>
      </c>
      <c r="BI496" s="144">
        <f>IF(N496="nulová",J496,0)</f>
        <v>0</v>
      </c>
      <c r="BJ496" s="17" t="s">
        <v>15</v>
      </c>
      <c r="BK496" s="144">
        <f>ROUND(I496*H496,2)</f>
        <v>0</v>
      </c>
      <c r="BL496" s="17" t="s">
        <v>178</v>
      </c>
      <c r="BM496" s="143" t="s">
        <v>788</v>
      </c>
    </row>
    <row r="497" spans="2:47" s="1" customFormat="1" ht="12">
      <c r="B497" s="32"/>
      <c r="D497" s="145" t="s">
        <v>170</v>
      </c>
      <c r="F497" s="146" t="s">
        <v>789</v>
      </c>
      <c r="I497" s="147"/>
      <c r="L497" s="32"/>
      <c r="M497" s="148"/>
      <c r="T497" s="53"/>
      <c r="AT497" s="17" t="s">
        <v>170</v>
      </c>
      <c r="AU497" s="17" t="s">
        <v>77</v>
      </c>
    </row>
    <row r="498" spans="2:51" s="12" customFormat="1" ht="12">
      <c r="B498" s="149"/>
      <c r="D498" s="150" t="s">
        <v>181</v>
      </c>
      <c r="E498" s="151" t="s">
        <v>3</v>
      </c>
      <c r="F498" s="152" t="s">
        <v>442</v>
      </c>
      <c r="H498" s="151" t="s">
        <v>3</v>
      </c>
      <c r="I498" s="153"/>
      <c r="L498" s="149"/>
      <c r="M498" s="154"/>
      <c r="T498" s="155"/>
      <c r="AT498" s="151" t="s">
        <v>181</v>
      </c>
      <c r="AU498" s="151" t="s">
        <v>77</v>
      </c>
      <c r="AV498" s="12" t="s">
        <v>15</v>
      </c>
      <c r="AW498" s="12" t="s">
        <v>31</v>
      </c>
      <c r="AX498" s="12" t="s">
        <v>69</v>
      </c>
      <c r="AY498" s="151" t="s">
        <v>161</v>
      </c>
    </row>
    <row r="499" spans="2:51" s="13" customFormat="1" ht="12">
      <c r="B499" s="156"/>
      <c r="D499" s="150" t="s">
        <v>181</v>
      </c>
      <c r="E499" s="157" t="s">
        <v>3</v>
      </c>
      <c r="F499" s="158" t="s">
        <v>680</v>
      </c>
      <c r="H499" s="159">
        <v>171</v>
      </c>
      <c r="I499" s="160"/>
      <c r="L499" s="156"/>
      <c r="M499" s="161"/>
      <c r="T499" s="162"/>
      <c r="AT499" s="157" t="s">
        <v>181</v>
      </c>
      <c r="AU499" s="157" t="s">
        <v>77</v>
      </c>
      <c r="AV499" s="13" t="s">
        <v>77</v>
      </c>
      <c r="AW499" s="13" t="s">
        <v>31</v>
      </c>
      <c r="AX499" s="13" t="s">
        <v>69</v>
      </c>
      <c r="AY499" s="157" t="s">
        <v>161</v>
      </c>
    </row>
    <row r="500" spans="2:51" s="12" customFormat="1" ht="12">
      <c r="B500" s="149"/>
      <c r="D500" s="150" t="s">
        <v>181</v>
      </c>
      <c r="E500" s="151" t="s">
        <v>3</v>
      </c>
      <c r="F500" s="152" t="s">
        <v>444</v>
      </c>
      <c r="H500" s="151" t="s">
        <v>3</v>
      </c>
      <c r="I500" s="153"/>
      <c r="L500" s="149"/>
      <c r="M500" s="154"/>
      <c r="T500" s="155"/>
      <c r="AT500" s="151" t="s">
        <v>181</v>
      </c>
      <c r="AU500" s="151" t="s">
        <v>77</v>
      </c>
      <c r="AV500" s="12" t="s">
        <v>15</v>
      </c>
      <c r="AW500" s="12" t="s">
        <v>31</v>
      </c>
      <c r="AX500" s="12" t="s">
        <v>69</v>
      </c>
      <c r="AY500" s="151" t="s">
        <v>161</v>
      </c>
    </row>
    <row r="501" spans="2:51" s="13" customFormat="1" ht="12">
      <c r="B501" s="156"/>
      <c r="D501" s="150" t="s">
        <v>181</v>
      </c>
      <c r="E501" s="157" t="s">
        <v>3</v>
      </c>
      <c r="F501" s="158" t="s">
        <v>681</v>
      </c>
      <c r="H501" s="159">
        <v>158</v>
      </c>
      <c r="I501" s="160"/>
      <c r="L501" s="156"/>
      <c r="M501" s="161"/>
      <c r="T501" s="162"/>
      <c r="AT501" s="157" t="s">
        <v>181</v>
      </c>
      <c r="AU501" s="157" t="s">
        <v>77</v>
      </c>
      <c r="AV501" s="13" t="s">
        <v>77</v>
      </c>
      <c r="AW501" s="13" t="s">
        <v>31</v>
      </c>
      <c r="AX501" s="13" t="s">
        <v>69</v>
      </c>
      <c r="AY501" s="157" t="s">
        <v>161</v>
      </c>
    </row>
    <row r="502" spans="2:51" s="12" customFormat="1" ht="12">
      <c r="B502" s="149"/>
      <c r="D502" s="150" t="s">
        <v>181</v>
      </c>
      <c r="E502" s="151" t="s">
        <v>3</v>
      </c>
      <c r="F502" s="152" t="s">
        <v>446</v>
      </c>
      <c r="H502" s="151" t="s">
        <v>3</v>
      </c>
      <c r="I502" s="153"/>
      <c r="L502" s="149"/>
      <c r="M502" s="154"/>
      <c r="T502" s="155"/>
      <c r="AT502" s="151" t="s">
        <v>181</v>
      </c>
      <c r="AU502" s="151" t="s">
        <v>77</v>
      </c>
      <c r="AV502" s="12" t="s">
        <v>15</v>
      </c>
      <c r="AW502" s="12" t="s">
        <v>31</v>
      </c>
      <c r="AX502" s="12" t="s">
        <v>69</v>
      </c>
      <c r="AY502" s="151" t="s">
        <v>161</v>
      </c>
    </row>
    <row r="503" spans="2:51" s="13" customFormat="1" ht="12">
      <c r="B503" s="156"/>
      <c r="D503" s="150" t="s">
        <v>181</v>
      </c>
      <c r="E503" s="157" t="s">
        <v>3</v>
      </c>
      <c r="F503" s="158" t="s">
        <v>682</v>
      </c>
      <c r="H503" s="159">
        <v>138</v>
      </c>
      <c r="I503" s="160"/>
      <c r="L503" s="156"/>
      <c r="M503" s="161"/>
      <c r="T503" s="162"/>
      <c r="AT503" s="157" t="s">
        <v>181</v>
      </c>
      <c r="AU503" s="157" t="s">
        <v>77</v>
      </c>
      <c r="AV503" s="13" t="s">
        <v>77</v>
      </c>
      <c r="AW503" s="13" t="s">
        <v>31</v>
      </c>
      <c r="AX503" s="13" t="s">
        <v>69</v>
      </c>
      <c r="AY503" s="157" t="s">
        <v>161</v>
      </c>
    </row>
    <row r="504" spans="2:51" s="12" customFormat="1" ht="12">
      <c r="B504" s="149"/>
      <c r="D504" s="150" t="s">
        <v>181</v>
      </c>
      <c r="E504" s="151" t="s">
        <v>3</v>
      </c>
      <c r="F504" s="152" t="s">
        <v>68</v>
      </c>
      <c r="H504" s="151" t="s">
        <v>3</v>
      </c>
      <c r="I504" s="153"/>
      <c r="L504" s="149"/>
      <c r="M504" s="154"/>
      <c r="T504" s="155"/>
      <c r="AT504" s="151" t="s">
        <v>181</v>
      </c>
      <c r="AU504" s="151" t="s">
        <v>77</v>
      </c>
      <c r="AV504" s="12" t="s">
        <v>15</v>
      </c>
      <c r="AW504" s="12" t="s">
        <v>31</v>
      </c>
      <c r="AX504" s="12" t="s">
        <v>69</v>
      </c>
      <c r="AY504" s="151" t="s">
        <v>161</v>
      </c>
    </row>
    <row r="505" spans="2:51" s="13" customFormat="1" ht="12">
      <c r="B505" s="156"/>
      <c r="D505" s="150" t="s">
        <v>181</v>
      </c>
      <c r="E505" s="157" t="s">
        <v>3</v>
      </c>
      <c r="F505" s="158" t="s">
        <v>683</v>
      </c>
      <c r="H505" s="159">
        <v>156</v>
      </c>
      <c r="I505" s="160"/>
      <c r="L505" s="156"/>
      <c r="M505" s="161"/>
      <c r="T505" s="162"/>
      <c r="AT505" s="157" t="s">
        <v>181</v>
      </c>
      <c r="AU505" s="157" t="s">
        <v>77</v>
      </c>
      <c r="AV505" s="13" t="s">
        <v>77</v>
      </c>
      <c r="AW505" s="13" t="s">
        <v>31</v>
      </c>
      <c r="AX505" s="13" t="s">
        <v>69</v>
      </c>
      <c r="AY505" s="157" t="s">
        <v>161</v>
      </c>
    </row>
    <row r="506" spans="2:51" s="14" customFormat="1" ht="12">
      <c r="B506" s="163"/>
      <c r="D506" s="150" t="s">
        <v>181</v>
      </c>
      <c r="E506" s="164" t="s">
        <v>3</v>
      </c>
      <c r="F506" s="165" t="s">
        <v>188</v>
      </c>
      <c r="H506" s="166">
        <v>623</v>
      </c>
      <c r="I506" s="167"/>
      <c r="L506" s="163"/>
      <c r="M506" s="168"/>
      <c r="T506" s="169"/>
      <c r="AT506" s="164" t="s">
        <v>181</v>
      </c>
      <c r="AU506" s="164" t="s">
        <v>77</v>
      </c>
      <c r="AV506" s="14" t="s">
        <v>89</v>
      </c>
      <c r="AW506" s="14" t="s">
        <v>31</v>
      </c>
      <c r="AX506" s="14" t="s">
        <v>15</v>
      </c>
      <c r="AY506" s="164" t="s">
        <v>161</v>
      </c>
    </row>
    <row r="507" spans="2:65" s="1" customFormat="1" ht="16.5" customHeight="1">
      <c r="B507" s="131"/>
      <c r="C507" s="170" t="s">
        <v>455</v>
      </c>
      <c r="D507" s="170" t="s">
        <v>193</v>
      </c>
      <c r="E507" s="171" t="s">
        <v>790</v>
      </c>
      <c r="F507" s="172" t="s">
        <v>791</v>
      </c>
      <c r="G507" s="173" t="s">
        <v>601</v>
      </c>
      <c r="H507" s="174">
        <v>78.498</v>
      </c>
      <c r="I507" s="175"/>
      <c r="J507" s="176">
        <f>ROUND(I507*H507,2)</f>
        <v>0</v>
      </c>
      <c r="K507" s="172" t="s">
        <v>168</v>
      </c>
      <c r="L507" s="177"/>
      <c r="M507" s="178" t="s">
        <v>3</v>
      </c>
      <c r="N507" s="179" t="s">
        <v>40</v>
      </c>
      <c r="P507" s="141">
        <f>O507*H507</f>
        <v>0</v>
      </c>
      <c r="Q507" s="141">
        <v>0.025</v>
      </c>
      <c r="R507" s="141">
        <f>Q507*H507</f>
        <v>1.9624500000000002</v>
      </c>
      <c r="S507" s="141">
        <v>0</v>
      </c>
      <c r="T507" s="142">
        <f>S507*H507</f>
        <v>0</v>
      </c>
      <c r="AR507" s="143" t="s">
        <v>196</v>
      </c>
      <c r="AT507" s="143" t="s">
        <v>193</v>
      </c>
      <c r="AU507" s="143" t="s">
        <v>77</v>
      </c>
      <c r="AY507" s="17" t="s">
        <v>161</v>
      </c>
      <c r="BE507" s="144">
        <f>IF(N507="základní",J507,0)</f>
        <v>0</v>
      </c>
      <c r="BF507" s="144">
        <f>IF(N507="snížená",J507,0)</f>
        <v>0</v>
      </c>
      <c r="BG507" s="144">
        <f>IF(N507="zákl. přenesená",J507,0)</f>
        <v>0</v>
      </c>
      <c r="BH507" s="144">
        <f>IF(N507="sníž. přenesená",J507,0)</f>
        <v>0</v>
      </c>
      <c r="BI507" s="144">
        <f>IF(N507="nulová",J507,0)</f>
        <v>0</v>
      </c>
      <c r="BJ507" s="17" t="s">
        <v>15</v>
      </c>
      <c r="BK507" s="144">
        <f>ROUND(I507*H507,2)</f>
        <v>0</v>
      </c>
      <c r="BL507" s="17" t="s">
        <v>178</v>
      </c>
      <c r="BM507" s="143" t="s">
        <v>792</v>
      </c>
    </row>
    <row r="508" spans="2:51" s="13" customFormat="1" ht="12">
      <c r="B508" s="156"/>
      <c r="D508" s="150" t="s">
        <v>181</v>
      </c>
      <c r="E508" s="157" t="s">
        <v>3</v>
      </c>
      <c r="F508" s="158" t="s">
        <v>793</v>
      </c>
      <c r="H508" s="159">
        <v>74.76</v>
      </c>
      <c r="I508" s="160"/>
      <c r="L508" s="156"/>
      <c r="M508" s="161"/>
      <c r="T508" s="162"/>
      <c r="AT508" s="157" t="s">
        <v>181</v>
      </c>
      <c r="AU508" s="157" t="s">
        <v>77</v>
      </c>
      <c r="AV508" s="13" t="s">
        <v>77</v>
      </c>
      <c r="AW508" s="13" t="s">
        <v>31</v>
      </c>
      <c r="AX508" s="13" t="s">
        <v>15</v>
      </c>
      <c r="AY508" s="157" t="s">
        <v>161</v>
      </c>
    </row>
    <row r="509" spans="2:51" s="13" customFormat="1" ht="12">
      <c r="B509" s="156"/>
      <c r="D509" s="150" t="s">
        <v>181</v>
      </c>
      <c r="F509" s="158" t="s">
        <v>794</v>
      </c>
      <c r="H509" s="159">
        <v>78.498</v>
      </c>
      <c r="I509" s="160"/>
      <c r="L509" s="156"/>
      <c r="M509" s="161"/>
      <c r="T509" s="162"/>
      <c r="AT509" s="157" t="s">
        <v>181</v>
      </c>
      <c r="AU509" s="157" t="s">
        <v>77</v>
      </c>
      <c r="AV509" s="13" t="s">
        <v>77</v>
      </c>
      <c r="AW509" s="13" t="s">
        <v>4</v>
      </c>
      <c r="AX509" s="13" t="s">
        <v>15</v>
      </c>
      <c r="AY509" s="157" t="s">
        <v>161</v>
      </c>
    </row>
    <row r="510" spans="2:65" s="1" customFormat="1" ht="44.25" customHeight="1">
      <c r="B510" s="131"/>
      <c r="C510" s="132" t="s">
        <v>596</v>
      </c>
      <c r="D510" s="132" t="s">
        <v>164</v>
      </c>
      <c r="E510" s="133" t="s">
        <v>795</v>
      </c>
      <c r="F510" s="134" t="s">
        <v>796</v>
      </c>
      <c r="G510" s="135" t="s">
        <v>201</v>
      </c>
      <c r="H510" s="136">
        <v>7.289</v>
      </c>
      <c r="I510" s="137"/>
      <c r="J510" s="138">
        <f>ROUND(I510*H510,2)</f>
        <v>0</v>
      </c>
      <c r="K510" s="134" t="s">
        <v>168</v>
      </c>
      <c r="L510" s="32"/>
      <c r="M510" s="139" t="s">
        <v>3</v>
      </c>
      <c r="N510" s="140" t="s">
        <v>40</v>
      </c>
      <c r="P510" s="141">
        <f>O510*H510</f>
        <v>0</v>
      </c>
      <c r="Q510" s="141">
        <v>0</v>
      </c>
      <c r="R510" s="141">
        <f>Q510*H510</f>
        <v>0</v>
      </c>
      <c r="S510" s="141">
        <v>0</v>
      </c>
      <c r="T510" s="142">
        <f>S510*H510</f>
        <v>0</v>
      </c>
      <c r="AR510" s="143" t="s">
        <v>178</v>
      </c>
      <c r="AT510" s="143" t="s">
        <v>164</v>
      </c>
      <c r="AU510" s="143" t="s">
        <v>77</v>
      </c>
      <c r="AY510" s="17" t="s">
        <v>161</v>
      </c>
      <c r="BE510" s="144">
        <f>IF(N510="základní",J510,0)</f>
        <v>0</v>
      </c>
      <c r="BF510" s="144">
        <f>IF(N510="snížená",J510,0)</f>
        <v>0</v>
      </c>
      <c r="BG510" s="144">
        <f>IF(N510="zákl. přenesená",J510,0)</f>
        <v>0</v>
      </c>
      <c r="BH510" s="144">
        <f>IF(N510="sníž. přenesená",J510,0)</f>
        <v>0</v>
      </c>
      <c r="BI510" s="144">
        <f>IF(N510="nulová",J510,0)</f>
        <v>0</v>
      </c>
      <c r="BJ510" s="17" t="s">
        <v>15</v>
      </c>
      <c r="BK510" s="144">
        <f>ROUND(I510*H510,2)</f>
        <v>0</v>
      </c>
      <c r="BL510" s="17" t="s">
        <v>178</v>
      </c>
      <c r="BM510" s="143" t="s">
        <v>797</v>
      </c>
    </row>
    <row r="511" spans="2:47" s="1" customFormat="1" ht="12">
      <c r="B511" s="32"/>
      <c r="D511" s="145" t="s">
        <v>170</v>
      </c>
      <c r="F511" s="146" t="s">
        <v>798</v>
      </c>
      <c r="I511" s="147"/>
      <c r="L511" s="32"/>
      <c r="M511" s="148"/>
      <c r="T511" s="53"/>
      <c r="AT511" s="17" t="s">
        <v>170</v>
      </c>
      <c r="AU511" s="17" t="s">
        <v>77</v>
      </c>
    </row>
    <row r="512" spans="2:63" s="11" customFormat="1" ht="22.9" customHeight="1">
      <c r="B512" s="119"/>
      <c r="D512" s="120" t="s">
        <v>68</v>
      </c>
      <c r="E512" s="129" t="s">
        <v>799</v>
      </c>
      <c r="F512" s="129" t="s">
        <v>800</v>
      </c>
      <c r="I512" s="122"/>
      <c r="J512" s="130">
        <f>BK512</f>
        <v>0</v>
      </c>
      <c r="L512" s="119"/>
      <c r="M512" s="124"/>
      <c r="P512" s="125">
        <f>SUM(P513:P526)</f>
        <v>0</v>
      </c>
      <c r="R512" s="125">
        <f>SUM(R513:R526)</f>
        <v>1.7866385</v>
      </c>
      <c r="T512" s="126">
        <f>SUM(T513:T526)</f>
        <v>0</v>
      </c>
      <c r="AR512" s="120" t="s">
        <v>77</v>
      </c>
      <c r="AT512" s="127" t="s">
        <v>68</v>
      </c>
      <c r="AU512" s="127" t="s">
        <v>15</v>
      </c>
      <c r="AY512" s="120" t="s">
        <v>161</v>
      </c>
      <c r="BK512" s="128">
        <f>SUM(BK513:BK526)</f>
        <v>0</v>
      </c>
    </row>
    <row r="513" spans="2:65" s="1" customFormat="1" ht="49.15" customHeight="1">
      <c r="B513" s="131"/>
      <c r="C513" s="132" t="s">
        <v>801</v>
      </c>
      <c r="D513" s="132" t="s">
        <v>164</v>
      </c>
      <c r="E513" s="133" t="s">
        <v>802</v>
      </c>
      <c r="F513" s="134" t="s">
        <v>803</v>
      </c>
      <c r="G513" s="135" t="s">
        <v>167</v>
      </c>
      <c r="H513" s="136">
        <v>113.15</v>
      </c>
      <c r="I513" s="137"/>
      <c r="J513" s="138">
        <f>ROUND(I513*H513,2)</f>
        <v>0</v>
      </c>
      <c r="K513" s="134" t="s">
        <v>168</v>
      </c>
      <c r="L513" s="32"/>
      <c r="M513" s="139" t="s">
        <v>3</v>
      </c>
      <c r="N513" s="140" t="s">
        <v>40</v>
      </c>
      <c r="P513" s="141">
        <f>O513*H513</f>
        <v>0</v>
      </c>
      <c r="Q513" s="141">
        <v>0.01579</v>
      </c>
      <c r="R513" s="141">
        <f>Q513*H513</f>
        <v>1.7866385</v>
      </c>
      <c r="S513" s="141">
        <v>0</v>
      </c>
      <c r="T513" s="142">
        <f>S513*H513</f>
        <v>0</v>
      </c>
      <c r="AR513" s="143" t="s">
        <v>178</v>
      </c>
      <c r="AT513" s="143" t="s">
        <v>164</v>
      </c>
      <c r="AU513" s="143" t="s">
        <v>77</v>
      </c>
      <c r="AY513" s="17" t="s">
        <v>161</v>
      </c>
      <c r="BE513" s="144">
        <f>IF(N513="základní",J513,0)</f>
        <v>0</v>
      </c>
      <c r="BF513" s="144">
        <f>IF(N513="snížená",J513,0)</f>
        <v>0</v>
      </c>
      <c r="BG513" s="144">
        <f>IF(N513="zákl. přenesená",J513,0)</f>
        <v>0</v>
      </c>
      <c r="BH513" s="144">
        <f>IF(N513="sníž. přenesená",J513,0)</f>
        <v>0</v>
      </c>
      <c r="BI513" s="144">
        <f>IF(N513="nulová",J513,0)</f>
        <v>0</v>
      </c>
      <c r="BJ513" s="17" t="s">
        <v>15</v>
      </c>
      <c r="BK513" s="144">
        <f>ROUND(I513*H513,2)</f>
        <v>0</v>
      </c>
      <c r="BL513" s="17" t="s">
        <v>178</v>
      </c>
      <c r="BM513" s="143" t="s">
        <v>804</v>
      </c>
    </row>
    <row r="514" spans="2:47" s="1" customFormat="1" ht="12">
      <c r="B514" s="32"/>
      <c r="D514" s="145" t="s">
        <v>170</v>
      </c>
      <c r="F514" s="146" t="s">
        <v>805</v>
      </c>
      <c r="I514" s="147"/>
      <c r="L514" s="32"/>
      <c r="M514" s="148"/>
      <c r="T514" s="53"/>
      <c r="AT514" s="17" t="s">
        <v>170</v>
      </c>
      <c r="AU514" s="17" t="s">
        <v>77</v>
      </c>
    </row>
    <row r="515" spans="2:51" s="12" customFormat="1" ht="12">
      <c r="B515" s="149"/>
      <c r="D515" s="150" t="s">
        <v>181</v>
      </c>
      <c r="E515" s="151" t="s">
        <v>3</v>
      </c>
      <c r="F515" s="152" t="s">
        <v>806</v>
      </c>
      <c r="H515" s="151" t="s">
        <v>3</v>
      </c>
      <c r="I515" s="153"/>
      <c r="L515" s="149"/>
      <c r="M515" s="154"/>
      <c r="T515" s="155"/>
      <c r="AT515" s="151" t="s">
        <v>181</v>
      </c>
      <c r="AU515" s="151" t="s">
        <v>77</v>
      </c>
      <c r="AV515" s="12" t="s">
        <v>15</v>
      </c>
      <c r="AW515" s="12" t="s">
        <v>31</v>
      </c>
      <c r="AX515" s="12" t="s">
        <v>69</v>
      </c>
      <c r="AY515" s="151" t="s">
        <v>161</v>
      </c>
    </row>
    <row r="516" spans="2:51" s="12" customFormat="1" ht="12">
      <c r="B516" s="149"/>
      <c r="D516" s="150" t="s">
        <v>181</v>
      </c>
      <c r="E516" s="151" t="s">
        <v>3</v>
      </c>
      <c r="F516" s="152" t="s">
        <v>442</v>
      </c>
      <c r="H516" s="151" t="s">
        <v>3</v>
      </c>
      <c r="I516" s="153"/>
      <c r="L516" s="149"/>
      <c r="M516" s="154"/>
      <c r="T516" s="155"/>
      <c r="AT516" s="151" t="s">
        <v>181</v>
      </c>
      <c r="AU516" s="151" t="s">
        <v>77</v>
      </c>
      <c r="AV516" s="12" t="s">
        <v>15</v>
      </c>
      <c r="AW516" s="12" t="s">
        <v>31</v>
      </c>
      <c r="AX516" s="12" t="s">
        <v>69</v>
      </c>
      <c r="AY516" s="151" t="s">
        <v>161</v>
      </c>
    </row>
    <row r="517" spans="2:51" s="13" customFormat="1" ht="12">
      <c r="B517" s="156"/>
      <c r="D517" s="150" t="s">
        <v>181</v>
      </c>
      <c r="E517" s="157" t="s">
        <v>3</v>
      </c>
      <c r="F517" s="158" t="s">
        <v>807</v>
      </c>
      <c r="H517" s="159">
        <v>32.6</v>
      </c>
      <c r="I517" s="160"/>
      <c r="L517" s="156"/>
      <c r="M517" s="161"/>
      <c r="T517" s="162"/>
      <c r="AT517" s="157" t="s">
        <v>181</v>
      </c>
      <c r="AU517" s="157" t="s">
        <v>77</v>
      </c>
      <c r="AV517" s="13" t="s">
        <v>77</v>
      </c>
      <c r="AW517" s="13" t="s">
        <v>31</v>
      </c>
      <c r="AX517" s="13" t="s">
        <v>69</v>
      </c>
      <c r="AY517" s="157" t="s">
        <v>161</v>
      </c>
    </row>
    <row r="518" spans="2:51" s="12" customFormat="1" ht="12">
      <c r="B518" s="149"/>
      <c r="D518" s="150" t="s">
        <v>181</v>
      </c>
      <c r="E518" s="151" t="s">
        <v>3</v>
      </c>
      <c r="F518" s="152" t="s">
        <v>444</v>
      </c>
      <c r="H518" s="151" t="s">
        <v>3</v>
      </c>
      <c r="I518" s="153"/>
      <c r="L518" s="149"/>
      <c r="M518" s="154"/>
      <c r="T518" s="155"/>
      <c r="AT518" s="151" t="s">
        <v>181</v>
      </c>
      <c r="AU518" s="151" t="s">
        <v>77</v>
      </c>
      <c r="AV518" s="12" t="s">
        <v>15</v>
      </c>
      <c r="AW518" s="12" t="s">
        <v>31</v>
      </c>
      <c r="AX518" s="12" t="s">
        <v>69</v>
      </c>
      <c r="AY518" s="151" t="s">
        <v>161</v>
      </c>
    </row>
    <row r="519" spans="2:51" s="13" customFormat="1" ht="12">
      <c r="B519" s="156"/>
      <c r="D519" s="150" t="s">
        <v>181</v>
      </c>
      <c r="E519" s="157" t="s">
        <v>3</v>
      </c>
      <c r="F519" s="158" t="s">
        <v>808</v>
      </c>
      <c r="H519" s="159">
        <v>31.2</v>
      </c>
      <c r="I519" s="160"/>
      <c r="L519" s="156"/>
      <c r="M519" s="161"/>
      <c r="T519" s="162"/>
      <c r="AT519" s="157" t="s">
        <v>181</v>
      </c>
      <c r="AU519" s="157" t="s">
        <v>77</v>
      </c>
      <c r="AV519" s="13" t="s">
        <v>77</v>
      </c>
      <c r="AW519" s="13" t="s">
        <v>31</v>
      </c>
      <c r="AX519" s="13" t="s">
        <v>69</v>
      </c>
      <c r="AY519" s="157" t="s">
        <v>161</v>
      </c>
    </row>
    <row r="520" spans="2:51" s="12" customFormat="1" ht="12">
      <c r="B520" s="149"/>
      <c r="D520" s="150" t="s">
        <v>181</v>
      </c>
      <c r="E520" s="151" t="s">
        <v>3</v>
      </c>
      <c r="F520" s="152" t="s">
        <v>446</v>
      </c>
      <c r="H520" s="151" t="s">
        <v>3</v>
      </c>
      <c r="I520" s="153"/>
      <c r="L520" s="149"/>
      <c r="M520" s="154"/>
      <c r="T520" s="155"/>
      <c r="AT520" s="151" t="s">
        <v>181</v>
      </c>
      <c r="AU520" s="151" t="s">
        <v>77</v>
      </c>
      <c r="AV520" s="12" t="s">
        <v>15</v>
      </c>
      <c r="AW520" s="12" t="s">
        <v>31</v>
      </c>
      <c r="AX520" s="12" t="s">
        <v>69</v>
      </c>
      <c r="AY520" s="151" t="s">
        <v>161</v>
      </c>
    </row>
    <row r="521" spans="2:51" s="13" customFormat="1" ht="12">
      <c r="B521" s="156"/>
      <c r="D521" s="150" t="s">
        <v>181</v>
      </c>
      <c r="E521" s="157" t="s">
        <v>3</v>
      </c>
      <c r="F521" s="158" t="s">
        <v>809</v>
      </c>
      <c r="H521" s="159">
        <v>23.95</v>
      </c>
      <c r="I521" s="160"/>
      <c r="L521" s="156"/>
      <c r="M521" s="161"/>
      <c r="T521" s="162"/>
      <c r="AT521" s="157" t="s">
        <v>181</v>
      </c>
      <c r="AU521" s="157" t="s">
        <v>77</v>
      </c>
      <c r="AV521" s="13" t="s">
        <v>77</v>
      </c>
      <c r="AW521" s="13" t="s">
        <v>31</v>
      </c>
      <c r="AX521" s="13" t="s">
        <v>69</v>
      </c>
      <c r="AY521" s="157" t="s">
        <v>161</v>
      </c>
    </row>
    <row r="522" spans="2:51" s="12" customFormat="1" ht="12">
      <c r="B522" s="149"/>
      <c r="D522" s="150" t="s">
        <v>181</v>
      </c>
      <c r="E522" s="151" t="s">
        <v>3</v>
      </c>
      <c r="F522" s="152" t="s">
        <v>68</v>
      </c>
      <c r="H522" s="151" t="s">
        <v>3</v>
      </c>
      <c r="I522" s="153"/>
      <c r="L522" s="149"/>
      <c r="M522" s="154"/>
      <c r="T522" s="155"/>
      <c r="AT522" s="151" t="s">
        <v>181</v>
      </c>
      <c r="AU522" s="151" t="s">
        <v>77</v>
      </c>
      <c r="AV522" s="12" t="s">
        <v>15</v>
      </c>
      <c r="AW522" s="12" t="s">
        <v>31</v>
      </c>
      <c r="AX522" s="12" t="s">
        <v>69</v>
      </c>
      <c r="AY522" s="151" t="s">
        <v>161</v>
      </c>
    </row>
    <row r="523" spans="2:51" s="13" customFormat="1" ht="12">
      <c r="B523" s="156"/>
      <c r="D523" s="150" t="s">
        <v>181</v>
      </c>
      <c r="E523" s="157" t="s">
        <v>3</v>
      </c>
      <c r="F523" s="158" t="s">
        <v>810</v>
      </c>
      <c r="H523" s="159">
        <v>25.4</v>
      </c>
      <c r="I523" s="160"/>
      <c r="L523" s="156"/>
      <c r="M523" s="161"/>
      <c r="T523" s="162"/>
      <c r="AT523" s="157" t="s">
        <v>181</v>
      </c>
      <c r="AU523" s="157" t="s">
        <v>77</v>
      </c>
      <c r="AV523" s="13" t="s">
        <v>77</v>
      </c>
      <c r="AW523" s="13" t="s">
        <v>31</v>
      </c>
      <c r="AX523" s="13" t="s">
        <v>69</v>
      </c>
      <c r="AY523" s="157" t="s">
        <v>161</v>
      </c>
    </row>
    <row r="524" spans="2:51" s="14" customFormat="1" ht="12">
      <c r="B524" s="163"/>
      <c r="D524" s="150" t="s">
        <v>181</v>
      </c>
      <c r="E524" s="164" t="s">
        <v>3</v>
      </c>
      <c r="F524" s="165" t="s">
        <v>188</v>
      </c>
      <c r="H524" s="166">
        <v>113.15</v>
      </c>
      <c r="I524" s="167"/>
      <c r="L524" s="163"/>
      <c r="M524" s="168"/>
      <c r="T524" s="169"/>
      <c r="AT524" s="164" t="s">
        <v>181</v>
      </c>
      <c r="AU524" s="164" t="s">
        <v>77</v>
      </c>
      <c r="AV524" s="14" t="s">
        <v>89</v>
      </c>
      <c r="AW524" s="14" t="s">
        <v>31</v>
      </c>
      <c r="AX524" s="14" t="s">
        <v>15</v>
      </c>
      <c r="AY524" s="164" t="s">
        <v>161</v>
      </c>
    </row>
    <row r="525" spans="2:65" s="1" customFormat="1" ht="44.25" customHeight="1">
      <c r="B525" s="131"/>
      <c r="C525" s="132" t="s">
        <v>811</v>
      </c>
      <c r="D525" s="132" t="s">
        <v>164</v>
      </c>
      <c r="E525" s="133" t="s">
        <v>812</v>
      </c>
      <c r="F525" s="134" t="s">
        <v>813</v>
      </c>
      <c r="G525" s="135" t="s">
        <v>201</v>
      </c>
      <c r="H525" s="136">
        <v>1.787</v>
      </c>
      <c r="I525" s="137"/>
      <c r="J525" s="138">
        <f>ROUND(I525*H525,2)</f>
        <v>0</v>
      </c>
      <c r="K525" s="134" t="s">
        <v>168</v>
      </c>
      <c r="L525" s="32"/>
      <c r="M525" s="139" t="s">
        <v>3</v>
      </c>
      <c r="N525" s="140" t="s">
        <v>40</v>
      </c>
      <c r="P525" s="141">
        <f>O525*H525</f>
        <v>0</v>
      </c>
      <c r="Q525" s="141">
        <v>0</v>
      </c>
      <c r="R525" s="141">
        <f>Q525*H525</f>
        <v>0</v>
      </c>
      <c r="S525" s="141">
        <v>0</v>
      </c>
      <c r="T525" s="142">
        <f>S525*H525</f>
        <v>0</v>
      </c>
      <c r="AR525" s="143" t="s">
        <v>178</v>
      </c>
      <c r="AT525" s="143" t="s">
        <v>164</v>
      </c>
      <c r="AU525" s="143" t="s">
        <v>77</v>
      </c>
      <c r="AY525" s="17" t="s">
        <v>161</v>
      </c>
      <c r="BE525" s="144">
        <f>IF(N525="základní",J525,0)</f>
        <v>0</v>
      </c>
      <c r="BF525" s="144">
        <f>IF(N525="snížená",J525,0)</f>
        <v>0</v>
      </c>
      <c r="BG525" s="144">
        <f>IF(N525="zákl. přenesená",J525,0)</f>
        <v>0</v>
      </c>
      <c r="BH525" s="144">
        <f>IF(N525="sníž. přenesená",J525,0)</f>
        <v>0</v>
      </c>
      <c r="BI525" s="144">
        <f>IF(N525="nulová",J525,0)</f>
        <v>0</v>
      </c>
      <c r="BJ525" s="17" t="s">
        <v>15</v>
      </c>
      <c r="BK525" s="144">
        <f>ROUND(I525*H525,2)</f>
        <v>0</v>
      </c>
      <c r="BL525" s="17" t="s">
        <v>178</v>
      </c>
      <c r="BM525" s="143" t="s">
        <v>814</v>
      </c>
    </row>
    <row r="526" spans="2:47" s="1" customFormat="1" ht="12">
      <c r="B526" s="32"/>
      <c r="D526" s="145" t="s">
        <v>170</v>
      </c>
      <c r="F526" s="146" t="s">
        <v>815</v>
      </c>
      <c r="I526" s="147"/>
      <c r="L526" s="32"/>
      <c r="M526" s="148"/>
      <c r="T526" s="53"/>
      <c r="AT526" s="17" t="s">
        <v>170</v>
      </c>
      <c r="AU526" s="17" t="s">
        <v>77</v>
      </c>
    </row>
    <row r="527" spans="2:63" s="11" customFormat="1" ht="22.9" customHeight="1">
      <c r="B527" s="119"/>
      <c r="D527" s="120" t="s">
        <v>68</v>
      </c>
      <c r="E527" s="129" t="s">
        <v>174</v>
      </c>
      <c r="F527" s="129" t="s">
        <v>175</v>
      </c>
      <c r="I527" s="122"/>
      <c r="J527" s="130">
        <f>BK527</f>
        <v>0</v>
      </c>
      <c r="L527" s="119"/>
      <c r="M527" s="124"/>
      <c r="P527" s="125">
        <f>SUM(P528:P544)</f>
        <v>0</v>
      </c>
      <c r="R527" s="125">
        <f>SUM(R528:R544)</f>
        <v>10.100000000000001</v>
      </c>
      <c r="T527" s="126">
        <f>SUM(T528:T544)</f>
        <v>0</v>
      </c>
      <c r="AR527" s="120" t="s">
        <v>77</v>
      </c>
      <c r="AT527" s="127" t="s">
        <v>68</v>
      </c>
      <c r="AU527" s="127" t="s">
        <v>15</v>
      </c>
      <c r="AY527" s="120" t="s">
        <v>161</v>
      </c>
      <c r="BK527" s="128">
        <f>SUM(BK528:BK544)</f>
        <v>0</v>
      </c>
    </row>
    <row r="528" spans="2:65" s="1" customFormat="1" ht="49.15" customHeight="1">
      <c r="B528" s="131"/>
      <c r="C528" s="132" t="s">
        <v>816</v>
      </c>
      <c r="D528" s="132" t="s">
        <v>164</v>
      </c>
      <c r="E528" s="133" t="s">
        <v>176</v>
      </c>
      <c r="F528" s="134" t="s">
        <v>177</v>
      </c>
      <c r="G528" s="135" t="s">
        <v>167</v>
      </c>
      <c r="H528" s="136">
        <v>505</v>
      </c>
      <c r="I528" s="137"/>
      <c r="J528" s="138">
        <f>ROUND(I528*H528,2)</f>
        <v>0</v>
      </c>
      <c r="K528" s="134" t="s">
        <v>168</v>
      </c>
      <c r="L528" s="32"/>
      <c r="M528" s="139" t="s">
        <v>3</v>
      </c>
      <c r="N528" s="140" t="s">
        <v>40</v>
      </c>
      <c r="P528" s="141">
        <f>O528*H528</f>
        <v>0</v>
      </c>
      <c r="Q528" s="141">
        <v>0.01694</v>
      </c>
      <c r="R528" s="141">
        <f>Q528*H528</f>
        <v>8.5547</v>
      </c>
      <c r="S528" s="141">
        <v>0</v>
      </c>
      <c r="T528" s="142">
        <f>S528*H528</f>
        <v>0</v>
      </c>
      <c r="AR528" s="143" t="s">
        <v>178</v>
      </c>
      <c r="AT528" s="143" t="s">
        <v>164</v>
      </c>
      <c r="AU528" s="143" t="s">
        <v>77</v>
      </c>
      <c r="AY528" s="17" t="s">
        <v>161</v>
      </c>
      <c r="BE528" s="144">
        <f>IF(N528="základní",J528,0)</f>
        <v>0</v>
      </c>
      <c r="BF528" s="144">
        <f>IF(N528="snížená",J528,0)</f>
        <v>0</v>
      </c>
      <c r="BG528" s="144">
        <f>IF(N528="zákl. přenesená",J528,0)</f>
        <v>0</v>
      </c>
      <c r="BH528" s="144">
        <f>IF(N528="sníž. přenesená",J528,0)</f>
        <v>0</v>
      </c>
      <c r="BI528" s="144">
        <f>IF(N528="nulová",J528,0)</f>
        <v>0</v>
      </c>
      <c r="BJ528" s="17" t="s">
        <v>15</v>
      </c>
      <c r="BK528" s="144">
        <f>ROUND(I528*H528,2)</f>
        <v>0</v>
      </c>
      <c r="BL528" s="17" t="s">
        <v>178</v>
      </c>
      <c r="BM528" s="143" t="s">
        <v>817</v>
      </c>
    </row>
    <row r="529" spans="2:47" s="1" customFormat="1" ht="12">
      <c r="B529" s="32"/>
      <c r="D529" s="145" t="s">
        <v>170</v>
      </c>
      <c r="F529" s="146" t="s">
        <v>180</v>
      </c>
      <c r="I529" s="147"/>
      <c r="L529" s="32"/>
      <c r="M529" s="148"/>
      <c r="T529" s="53"/>
      <c r="AT529" s="17" t="s">
        <v>170</v>
      </c>
      <c r="AU529" s="17" t="s">
        <v>77</v>
      </c>
    </row>
    <row r="530" spans="2:51" s="12" customFormat="1" ht="12">
      <c r="B530" s="149"/>
      <c r="D530" s="150" t="s">
        <v>181</v>
      </c>
      <c r="E530" s="151" t="s">
        <v>3</v>
      </c>
      <c r="F530" s="152" t="s">
        <v>442</v>
      </c>
      <c r="H530" s="151" t="s">
        <v>3</v>
      </c>
      <c r="I530" s="153"/>
      <c r="L530" s="149"/>
      <c r="M530" s="154"/>
      <c r="T530" s="155"/>
      <c r="AT530" s="151" t="s">
        <v>181</v>
      </c>
      <c r="AU530" s="151" t="s">
        <v>77</v>
      </c>
      <c r="AV530" s="12" t="s">
        <v>15</v>
      </c>
      <c r="AW530" s="12" t="s">
        <v>31</v>
      </c>
      <c r="AX530" s="12" t="s">
        <v>69</v>
      </c>
      <c r="AY530" s="151" t="s">
        <v>161</v>
      </c>
    </row>
    <row r="531" spans="2:51" s="13" customFormat="1" ht="12">
      <c r="B531" s="156"/>
      <c r="D531" s="150" t="s">
        <v>181</v>
      </c>
      <c r="E531" s="157" t="s">
        <v>3</v>
      </c>
      <c r="F531" s="158" t="s">
        <v>637</v>
      </c>
      <c r="H531" s="159">
        <v>135</v>
      </c>
      <c r="I531" s="160"/>
      <c r="L531" s="156"/>
      <c r="M531" s="161"/>
      <c r="T531" s="162"/>
      <c r="AT531" s="157" t="s">
        <v>181</v>
      </c>
      <c r="AU531" s="157" t="s">
        <v>77</v>
      </c>
      <c r="AV531" s="13" t="s">
        <v>77</v>
      </c>
      <c r="AW531" s="13" t="s">
        <v>31</v>
      </c>
      <c r="AX531" s="13" t="s">
        <v>69</v>
      </c>
      <c r="AY531" s="157" t="s">
        <v>161</v>
      </c>
    </row>
    <row r="532" spans="2:51" s="12" customFormat="1" ht="12">
      <c r="B532" s="149"/>
      <c r="D532" s="150" t="s">
        <v>181</v>
      </c>
      <c r="E532" s="151" t="s">
        <v>3</v>
      </c>
      <c r="F532" s="152" t="s">
        <v>444</v>
      </c>
      <c r="H532" s="151" t="s">
        <v>3</v>
      </c>
      <c r="I532" s="153"/>
      <c r="L532" s="149"/>
      <c r="M532" s="154"/>
      <c r="T532" s="155"/>
      <c r="AT532" s="151" t="s">
        <v>181</v>
      </c>
      <c r="AU532" s="151" t="s">
        <v>77</v>
      </c>
      <c r="AV532" s="12" t="s">
        <v>15</v>
      </c>
      <c r="AW532" s="12" t="s">
        <v>31</v>
      </c>
      <c r="AX532" s="12" t="s">
        <v>69</v>
      </c>
      <c r="AY532" s="151" t="s">
        <v>161</v>
      </c>
    </row>
    <row r="533" spans="2:51" s="13" customFormat="1" ht="12">
      <c r="B533" s="156"/>
      <c r="D533" s="150" t="s">
        <v>181</v>
      </c>
      <c r="E533" s="157" t="s">
        <v>3</v>
      </c>
      <c r="F533" s="158" t="s">
        <v>445</v>
      </c>
      <c r="H533" s="159">
        <v>129</v>
      </c>
      <c r="I533" s="160"/>
      <c r="L533" s="156"/>
      <c r="M533" s="161"/>
      <c r="T533" s="162"/>
      <c r="AT533" s="157" t="s">
        <v>181</v>
      </c>
      <c r="AU533" s="157" t="s">
        <v>77</v>
      </c>
      <c r="AV533" s="13" t="s">
        <v>77</v>
      </c>
      <c r="AW533" s="13" t="s">
        <v>31</v>
      </c>
      <c r="AX533" s="13" t="s">
        <v>69</v>
      </c>
      <c r="AY533" s="157" t="s">
        <v>161</v>
      </c>
    </row>
    <row r="534" spans="2:51" s="12" customFormat="1" ht="12">
      <c r="B534" s="149"/>
      <c r="D534" s="150" t="s">
        <v>181</v>
      </c>
      <c r="E534" s="151" t="s">
        <v>3</v>
      </c>
      <c r="F534" s="152" t="s">
        <v>446</v>
      </c>
      <c r="H534" s="151" t="s">
        <v>3</v>
      </c>
      <c r="I534" s="153"/>
      <c r="L534" s="149"/>
      <c r="M534" s="154"/>
      <c r="T534" s="155"/>
      <c r="AT534" s="151" t="s">
        <v>181</v>
      </c>
      <c r="AU534" s="151" t="s">
        <v>77</v>
      </c>
      <c r="AV534" s="12" t="s">
        <v>15</v>
      </c>
      <c r="AW534" s="12" t="s">
        <v>31</v>
      </c>
      <c r="AX534" s="12" t="s">
        <v>69</v>
      </c>
      <c r="AY534" s="151" t="s">
        <v>161</v>
      </c>
    </row>
    <row r="535" spans="2:51" s="13" customFormat="1" ht="12">
      <c r="B535" s="156"/>
      <c r="D535" s="150" t="s">
        <v>181</v>
      </c>
      <c r="E535" s="157" t="s">
        <v>3</v>
      </c>
      <c r="F535" s="158" t="s">
        <v>447</v>
      </c>
      <c r="H535" s="159">
        <v>112</v>
      </c>
      <c r="I535" s="160"/>
      <c r="L535" s="156"/>
      <c r="M535" s="161"/>
      <c r="T535" s="162"/>
      <c r="AT535" s="157" t="s">
        <v>181</v>
      </c>
      <c r="AU535" s="157" t="s">
        <v>77</v>
      </c>
      <c r="AV535" s="13" t="s">
        <v>77</v>
      </c>
      <c r="AW535" s="13" t="s">
        <v>31</v>
      </c>
      <c r="AX535" s="13" t="s">
        <v>69</v>
      </c>
      <c r="AY535" s="157" t="s">
        <v>161</v>
      </c>
    </row>
    <row r="536" spans="2:51" s="12" customFormat="1" ht="12">
      <c r="B536" s="149"/>
      <c r="D536" s="150" t="s">
        <v>181</v>
      </c>
      <c r="E536" s="151" t="s">
        <v>3</v>
      </c>
      <c r="F536" s="152" t="s">
        <v>68</v>
      </c>
      <c r="H536" s="151" t="s">
        <v>3</v>
      </c>
      <c r="I536" s="153"/>
      <c r="L536" s="149"/>
      <c r="M536" s="154"/>
      <c r="T536" s="155"/>
      <c r="AT536" s="151" t="s">
        <v>181</v>
      </c>
      <c r="AU536" s="151" t="s">
        <v>77</v>
      </c>
      <c r="AV536" s="12" t="s">
        <v>15</v>
      </c>
      <c r="AW536" s="12" t="s">
        <v>31</v>
      </c>
      <c r="AX536" s="12" t="s">
        <v>69</v>
      </c>
      <c r="AY536" s="151" t="s">
        <v>161</v>
      </c>
    </row>
    <row r="537" spans="2:51" s="13" customFormat="1" ht="12">
      <c r="B537" s="156"/>
      <c r="D537" s="150" t="s">
        <v>181</v>
      </c>
      <c r="E537" s="157" t="s">
        <v>3</v>
      </c>
      <c r="F537" s="158" t="s">
        <v>445</v>
      </c>
      <c r="H537" s="159">
        <v>129</v>
      </c>
      <c r="I537" s="160"/>
      <c r="L537" s="156"/>
      <c r="M537" s="161"/>
      <c r="T537" s="162"/>
      <c r="AT537" s="157" t="s">
        <v>181</v>
      </c>
      <c r="AU537" s="157" t="s">
        <v>77</v>
      </c>
      <c r="AV537" s="13" t="s">
        <v>77</v>
      </c>
      <c r="AW537" s="13" t="s">
        <v>31</v>
      </c>
      <c r="AX537" s="13" t="s">
        <v>69</v>
      </c>
      <c r="AY537" s="157" t="s">
        <v>161</v>
      </c>
    </row>
    <row r="538" spans="2:51" s="14" customFormat="1" ht="12">
      <c r="B538" s="163"/>
      <c r="D538" s="150" t="s">
        <v>181</v>
      </c>
      <c r="E538" s="164" t="s">
        <v>3</v>
      </c>
      <c r="F538" s="165" t="s">
        <v>188</v>
      </c>
      <c r="H538" s="166">
        <v>505</v>
      </c>
      <c r="I538" s="167"/>
      <c r="L538" s="163"/>
      <c r="M538" s="168"/>
      <c r="T538" s="169"/>
      <c r="AT538" s="164" t="s">
        <v>181</v>
      </c>
      <c r="AU538" s="164" t="s">
        <v>77</v>
      </c>
      <c r="AV538" s="14" t="s">
        <v>89</v>
      </c>
      <c r="AW538" s="14" t="s">
        <v>31</v>
      </c>
      <c r="AX538" s="14" t="s">
        <v>15</v>
      </c>
      <c r="AY538" s="164" t="s">
        <v>161</v>
      </c>
    </row>
    <row r="539" spans="2:65" s="1" customFormat="1" ht="44.25" customHeight="1">
      <c r="B539" s="131"/>
      <c r="C539" s="132" t="s">
        <v>818</v>
      </c>
      <c r="D539" s="132" t="s">
        <v>164</v>
      </c>
      <c r="E539" s="133" t="s">
        <v>189</v>
      </c>
      <c r="F539" s="134" t="s">
        <v>190</v>
      </c>
      <c r="G539" s="135" t="s">
        <v>167</v>
      </c>
      <c r="H539" s="136">
        <v>505</v>
      </c>
      <c r="I539" s="137"/>
      <c r="J539" s="138">
        <f>ROUND(I539*H539,2)</f>
        <v>0</v>
      </c>
      <c r="K539" s="134" t="s">
        <v>168</v>
      </c>
      <c r="L539" s="32"/>
      <c r="M539" s="139" t="s">
        <v>3</v>
      </c>
      <c r="N539" s="140" t="s">
        <v>40</v>
      </c>
      <c r="P539" s="141">
        <f>O539*H539</f>
        <v>0</v>
      </c>
      <c r="Q539" s="141">
        <v>0</v>
      </c>
      <c r="R539" s="141">
        <f>Q539*H539</f>
        <v>0</v>
      </c>
      <c r="S539" s="141">
        <v>0</v>
      </c>
      <c r="T539" s="142">
        <f>S539*H539</f>
        <v>0</v>
      </c>
      <c r="AR539" s="143" t="s">
        <v>178</v>
      </c>
      <c r="AT539" s="143" t="s">
        <v>164</v>
      </c>
      <c r="AU539" s="143" t="s">
        <v>77</v>
      </c>
      <c r="AY539" s="17" t="s">
        <v>161</v>
      </c>
      <c r="BE539" s="144">
        <f>IF(N539="základní",J539,0)</f>
        <v>0</v>
      </c>
      <c r="BF539" s="144">
        <f>IF(N539="snížená",J539,0)</f>
        <v>0</v>
      </c>
      <c r="BG539" s="144">
        <f>IF(N539="zákl. přenesená",J539,0)</f>
        <v>0</v>
      </c>
      <c r="BH539" s="144">
        <f>IF(N539="sníž. přenesená",J539,0)</f>
        <v>0</v>
      </c>
      <c r="BI539" s="144">
        <f>IF(N539="nulová",J539,0)</f>
        <v>0</v>
      </c>
      <c r="BJ539" s="17" t="s">
        <v>15</v>
      </c>
      <c r="BK539" s="144">
        <f>ROUND(I539*H539,2)</f>
        <v>0</v>
      </c>
      <c r="BL539" s="17" t="s">
        <v>178</v>
      </c>
      <c r="BM539" s="143" t="s">
        <v>819</v>
      </c>
    </row>
    <row r="540" spans="2:47" s="1" customFormat="1" ht="12">
      <c r="B540" s="32"/>
      <c r="D540" s="145" t="s">
        <v>170</v>
      </c>
      <c r="F540" s="146" t="s">
        <v>192</v>
      </c>
      <c r="I540" s="147"/>
      <c r="L540" s="32"/>
      <c r="M540" s="148"/>
      <c r="T540" s="53"/>
      <c r="AT540" s="17" t="s">
        <v>170</v>
      </c>
      <c r="AU540" s="17" t="s">
        <v>77</v>
      </c>
    </row>
    <row r="541" spans="2:65" s="1" customFormat="1" ht="24.2" customHeight="1">
      <c r="B541" s="131"/>
      <c r="C541" s="170" t="s">
        <v>820</v>
      </c>
      <c r="D541" s="170" t="s">
        <v>193</v>
      </c>
      <c r="E541" s="171" t="s">
        <v>194</v>
      </c>
      <c r="F541" s="172" t="s">
        <v>195</v>
      </c>
      <c r="G541" s="173" t="s">
        <v>167</v>
      </c>
      <c r="H541" s="174">
        <v>515.1</v>
      </c>
      <c r="I541" s="175"/>
      <c r="J541" s="176">
        <f>ROUND(I541*H541,2)</f>
        <v>0</v>
      </c>
      <c r="K541" s="172" t="s">
        <v>168</v>
      </c>
      <c r="L541" s="177"/>
      <c r="M541" s="178" t="s">
        <v>3</v>
      </c>
      <c r="N541" s="179" t="s">
        <v>40</v>
      </c>
      <c r="P541" s="141">
        <f>O541*H541</f>
        <v>0</v>
      </c>
      <c r="Q541" s="141">
        <v>0.003</v>
      </c>
      <c r="R541" s="141">
        <f>Q541*H541</f>
        <v>1.5453000000000001</v>
      </c>
      <c r="S541" s="141">
        <v>0</v>
      </c>
      <c r="T541" s="142">
        <f>S541*H541</f>
        <v>0</v>
      </c>
      <c r="AR541" s="143" t="s">
        <v>196</v>
      </c>
      <c r="AT541" s="143" t="s">
        <v>193</v>
      </c>
      <c r="AU541" s="143" t="s">
        <v>77</v>
      </c>
      <c r="AY541" s="17" t="s">
        <v>161</v>
      </c>
      <c r="BE541" s="144">
        <f>IF(N541="základní",J541,0)</f>
        <v>0</v>
      </c>
      <c r="BF541" s="144">
        <f>IF(N541="snížená",J541,0)</f>
        <v>0</v>
      </c>
      <c r="BG541" s="144">
        <f>IF(N541="zákl. přenesená",J541,0)</f>
        <v>0</v>
      </c>
      <c r="BH541" s="144">
        <f>IF(N541="sníž. přenesená",J541,0)</f>
        <v>0</v>
      </c>
      <c r="BI541" s="144">
        <f>IF(N541="nulová",J541,0)</f>
        <v>0</v>
      </c>
      <c r="BJ541" s="17" t="s">
        <v>15</v>
      </c>
      <c r="BK541" s="144">
        <f>ROUND(I541*H541,2)</f>
        <v>0</v>
      </c>
      <c r="BL541" s="17" t="s">
        <v>178</v>
      </c>
      <c r="BM541" s="143" t="s">
        <v>821</v>
      </c>
    </row>
    <row r="542" spans="2:51" s="13" customFormat="1" ht="12">
      <c r="B542" s="156"/>
      <c r="D542" s="150" t="s">
        <v>181</v>
      </c>
      <c r="F542" s="158" t="s">
        <v>822</v>
      </c>
      <c r="H542" s="159">
        <v>515.1</v>
      </c>
      <c r="I542" s="160"/>
      <c r="L542" s="156"/>
      <c r="M542" s="161"/>
      <c r="T542" s="162"/>
      <c r="AT542" s="157" t="s">
        <v>181</v>
      </c>
      <c r="AU542" s="157" t="s">
        <v>77</v>
      </c>
      <c r="AV542" s="13" t="s">
        <v>77</v>
      </c>
      <c r="AW542" s="13" t="s">
        <v>4</v>
      </c>
      <c r="AX542" s="13" t="s">
        <v>15</v>
      </c>
      <c r="AY542" s="157" t="s">
        <v>161</v>
      </c>
    </row>
    <row r="543" spans="2:65" s="1" customFormat="1" ht="66.75" customHeight="1">
      <c r="B543" s="131"/>
      <c r="C543" s="132" t="s">
        <v>823</v>
      </c>
      <c r="D543" s="132" t="s">
        <v>164</v>
      </c>
      <c r="E543" s="133" t="s">
        <v>199</v>
      </c>
      <c r="F543" s="134" t="s">
        <v>200</v>
      </c>
      <c r="G543" s="135" t="s">
        <v>201</v>
      </c>
      <c r="H543" s="136">
        <v>10.1</v>
      </c>
      <c r="I543" s="137"/>
      <c r="J543" s="138">
        <f>ROUND(I543*H543,2)</f>
        <v>0</v>
      </c>
      <c r="K543" s="134" t="s">
        <v>168</v>
      </c>
      <c r="L543" s="32"/>
      <c r="M543" s="139" t="s">
        <v>3</v>
      </c>
      <c r="N543" s="140" t="s">
        <v>40</v>
      </c>
      <c r="P543" s="141">
        <f>O543*H543</f>
        <v>0</v>
      </c>
      <c r="Q543" s="141">
        <v>0</v>
      </c>
      <c r="R543" s="141">
        <f>Q543*H543</f>
        <v>0</v>
      </c>
      <c r="S543" s="141">
        <v>0</v>
      </c>
      <c r="T543" s="142">
        <f>S543*H543</f>
        <v>0</v>
      </c>
      <c r="AR543" s="143" t="s">
        <v>178</v>
      </c>
      <c r="AT543" s="143" t="s">
        <v>164</v>
      </c>
      <c r="AU543" s="143" t="s">
        <v>77</v>
      </c>
      <c r="AY543" s="17" t="s">
        <v>161</v>
      </c>
      <c r="BE543" s="144">
        <f>IF(N543="základní",J543,0)</f>
        <v>0</v>
      </c>
      <c r="BF543" s="144">
        <f>IF(N543="snížená",J543,0)</f>
        <v>0</v>
      </c>
      <c r="BG543" s="144">
        <f>IF(N543="zákl. přenesená",J543,0)</f>
        <v>0</v>
      </c>
      <c r="BH543" s="144">
        <f>IF(N543="sníž. přenesená",J543,0)</f>
        <v>0</v>
      </c>
      <c r="BI543" s="144">
        <f>IF(N543="nulová",J543,0)</f>
        <v>0</v>
      </c>
      <c r="BJ543" s="17" t="s">
        <v>15</v>
      </c>
      <c r="BK543" s="144">
        <f>ROUND(I543*H543,2)</f>
        <v>0</v>
      </c>
      <c r="BL543" s="17" t="s">
        <v>178</v>
      </c>
      <c r="BM543" s="143" t="s">
        <v>824</v>
      </c>
    </row>
    <row r="544" spans="2:47" s="1" customFormat="1" ht="12">
      <c r="B544" s="32"/>
      <c r="D544" s="145" t="s">
        <v>170</v>
      </c>
      <c r="F544" s="146" t="s">
        <v>203</v>
      </c>
      <c r="I544" s="147"/>
      <c r="L544" s="32"/>
      <c r="M544" s="148"/>
      <c r="T544" s="53"/>
      <c r="AT544" s="17" t="s">
        <v>170</v>
      </c>
      <c r="AU544" s="17" t="s">
        <v>77</v>
      </c>
    </row>
    <row r="545" spans="2:63" s="11" customFormat="1" ht="22.9" customHeight="1">
      <c r="B545" s="119"/>
      <c r="D545" s="120" t="s">
        <v>68</v>
      </c>
      <c r="E545" s="129" t="s">
        <v>396</v>
      </c>
      <c r="F545" s="129" t="s">
        <v>397</v>
      </c>
      <c r="I545" s="122"/>
      <c r="J545" s="130">
        <f>BK545</f>
        <v>0</v>
      </c>
      <c r="L545" s="119"/>
      <c r="M545" s="124"/>
      <c r="P545" s="125">
        <f>SUM(P546:P583)</f>
        <v>0</v>
      </c>
      <c r="R545" s="125">
        <f>SUM(R546:R583)</f>
        <v>0.787905</v>
      </c>
      <c r="T545" s="126">
        <f>SUM(T546:T583)</f>
        <v>0.9009965</v>
      </c>
      <c r="AR545" s="120" t="s">
        <v>77</v>
      </c>
      <c r="AT545" s="127" t="s">
        <v>68</v>
      </c>
      <c r="AU545" s="127" t="s">
        <v>15</v>
      </c>
      <c r="AY545" s="120" t="s">
        <v>161</v>
      </c>
      <c r="BK545" s="128">
        <f>SUM(BK546:BK583)</f>
        <v>0</v>
      </c>
    </row>
    <row r="546" spans="2:65" s="1" customFormat="1" ht="24.2" customHeight="1">
      <c r="B546" s="131"/>
      <c r="C546" s="132" t="s">
        <v>825</v>
      </c>
      <c r="D546" s="132" t="s">
        <v>164</v>
      </c>
      <c r="E546" s="133" t="s">
        <v>826</v>
      </c>
      <c r="F546" s="134" t="s">
        <v>827</v>
      </c>
      <c r="G546" s="135" t="s">
        <v>267</v>
      </c>
      <c r="H546" s="136">
        <v>73.95</v>
      </c>
      <c r="I546" s="137"/>
      <c r="J546" s="138">
        <f>ROUND(I546*H546,2)</f>
        <v>0</v>
      </c>
      <c r="K546" s="134" t="s">
        <v>168</v>
      </c>
      <c r="L546" s="32"/>
      <c r="M546" s="139" t="s">
        <v>3</v>
      </c>
      <c r="N546" s="140" t="s">
        <v>40</v>
      </c>
      <c r="P546" s="141">
        <f>O546*H546</f>
        <v>0</v>
      </c>
      <c r="Q546" s="141">
        <v>0</v>
      </c>
      <c r="R546" s="141">
        <f>Q546*H546</f>
        <v>0</v>
      </c>
      <c r="S546" s="141">
        <v>0.00167</v>
      </c>
      <c r="T546" s="142">
        <f>S546*H546</f>
        <v>0.12349650000000001</v>
      </c>
      <c r="AR546" s="143" t="s">
        <v>178</v>
      </c>
      <c r="AT546" s="143" t="s">
        <v>164</v>
      </c>
      <c r="AU546" s="143" t="s">
        <v>77</v>
      </c>
      <c r="AY546" s="17" t="s">
        <v>161</v>
      </c>
      <c r="BE546" s="144">
        <f>IF(N546="základní",J546,0)</f>
        <v>0</v>
      </c>
      <c r="BF546" s="144">
        <f>IF(N546="snížená",J546,0)</f>
        <v>0</v>
      </c>
      <c r="BG546" s="144">
        <f>IF(N546="zákl. přenesená",J546,0)</f>
        <v>0</v>
      </c>
      <c r="BH546" s="144">
        <f>IF(N546="sníž. přenesená",J546,0)</f>
        <v>0</v>
      </c>
      <c r="BI546" s="144">
        <f>IF(N546="nulová",J546,0)</f>
        <v>0</v>
      </c>
      <c r="BJ546" s="17" t="s">
        <v>15</v>
      </c>
      <c r="BK546" s="144">
        <f>ROUND(I546*H546,2)</f>
        <v>0</v>
      </c>
      <c r="BL546" s="17" t="s">
        <v>178</v>
      </c>
      <c r="BM546" s="143" t="s">
        <v>828</v>
      </c>
    </row>
    <row r="547" spans="2:47" s="1" customFormat="1" ht="12">
      <c r="B547" s="32"/>
      <c r="D547" s="145" t="s">
        <v>170</v>
      </c>
      <c r="F547" s="146" t="s">
        <v>829</v>
      </c>
      <c r="I547" s="147"/>
      <c r="L547" s="32"/>
      <c r="M547" s="148"/>
      <c r="T547" s="53"/>
      <c r="AT547" s="17" t="s">
        <v>170</v>
      </c>
      <c r="AU547" s="17" t="s">
        <v>77</v>
      </c>
    </row>
    <row r="548" spans="2:51" s="12" customFormat="1" ht="12">
      <c r="B548" s="149"/>
      <c r="D548" s="150" t="s">
        <v>181</v>
      </c>
      <c r="E548" s="151" t="s">
        <v>3</v>
      </c>
      <c r="F548" s="152" t="s">
        <v>442</v>
      </c>
      <c r="H548" s="151" t="s">
        <v>3</v>
      </c>
      <c r="I548" s="153"/>
      <c r="L548" s="149"/>
      <c r="M548" s="154"/>
      <c r="T548" s="155"/>
      <c r="AT548" s="151" t="s">
        <v>181</v>
      </c>
      <c r="AU548" s="151" t="s">
        <v>77</v>
      </c>
      <c r="AV548" s="12" t="s">
        <v>15</v>
      </c>
      <c r="AW548" s="12" t="s">
        <v>31</v>
      </c>
      <c r="AX548" s="12" t="s">
        <v>69</v>
      </c>
      <c r="AY548" s="151" t="s">
        <v>161</v>
      </c>
    </row>
    <row r="549" spans="2:51" s="13" customFormat="1" ht="12">
      <c r="B549" s="156"/>
      <c r="D549" s="150" t="s">
        <v>181</v>
      </c>
      <c r="E549" s="157" t="s">
        <v>3</v>
      </c>
      <c r="F549" s="158" t="s">
        <v>506</v>
      </c>
      <c r="H549" s="159">
        <v>21.75</v>
      </c>
      <c r="I549" s="160"/>
      <c r="L549" s="156"/>
      <c r="M549" s="161"/>
      <c r="T549" s="162"/>
      <c r="AT549" s="157" t="s">
        <v>181</v>
      </c>
      <c r="AU549" s="157" t="s">
        <v>77</v>
      </c>
      <c r="AV549" s="13" t="s">
        <v>77</v>
      </c>
      <c r="AW549" s="13" t="s">
        <v>31</v>
      </c>
      <c r="AX549" s="13" t="s">
        <v>69</v>
      </c>
      <c r="AY549" s="157" t="s">
        <v>161</v>
      </c>
    </row>
    <row r="550" spans="2:51" s="12" customFormat="1" ht="12">
      <c r="B550" s="149"/>
      <c r="D550" s="150" t="s">
        <v>181</v>
      </c>
      <c r="E550" s="151" t="s">
        <v>3</v>
      </c>
      <c r="F550" s="152" t="s">
        <v>444</v>
      </c>
      <c r="H550" s="151" t="s">
        <v>3</v>
      </c>
      <c r="I550" s="153"/>
      <c r="L550" s="149"/>
      <c r="M550" s="154"/>
      <c r="T550" s="155"/>
      <c r="AT550" s="151" t="s">
        <v>181</v>
      </c>
      <c r="AU550" s="151" t="s">
        <v>77</v>
      </c>
      <c r="AV550" s="12" t="s">
        <v>15</v>
      </c>
      <c r="AW550" s="12" t="s">
        <v>31</v>
      </c>
      <c r="AX550" s="12" t="s">
        <v>69</v>
      </c>
      <c r="AY550" s="151" t="s">
        <v>161</v>
      </c>
    </row>
    <row r="551" spans="2:51" s="13" customFormat="1" ht="12">
      <c r="B551" s="156"/>
      <c r="D551" s="150" t="s">
        <v>181</v>
      </c>
      <c r="E551" s="157" t="s">
        <v>3</v>
      </c>
      <c r="F551" s="158" t="s">
        <v>507</v>
      </c>
      <c r="H551" s="159">
        <v>11.6</v>
      </c>
      <c r="I551" s="160"/>
      <c r="L551" s="156"/>
      <c r="M551" s="161"/>
      <c r="T551" s="162"/>
      <c r="AT551" s="157" t="s">
        <v>181</v>
      </c>
      <c r="AU551" s="157" t="s">
        <v>77</v>
      </c>
      <c r="AV551" s="13" t="s">
        <v>77</v>
      </c>
      <c r="AW551" s="13" t="s">
        <v>31</v>
      </c>
      <c r="AX551" s="13" t="s">
        <v>69</v>
      </c>
      <c r="AY551" s="157" t="s">
        <v>161</v>
      </c>
    </row>
    <row r="552" spans="2:51" s="12" customFormat="1" ht="12">
      <c r="B552" s="149"/>
      <c r="D552" s="150" t="s">
        <v>181</v>
      </c>
      <c r="E552" s="151" t="s">
        <v>3</v>
      </c>
      <c r="F552" s="152" t="s">
        <v>446</v>
      </c>
      <c r="H552" s="151" t="s">
        <v>3</v>
      </c>
      <c r="I552" s="153"/>
      <c r="L552" s="149"/>
      <c r="M552" s="154"/>
      <c r="T552" s="155"/>
      <c r="AT552" s="151" t="s">
        <v>181</v>
      </c>
      <c r="AU552" s="151" t="s">
        <v>77</v>
      </c>
      <c r="AV552" s="12" t="s">
        <v>15</v>
      </c>
      <c r="AW552" s="12" t="s">
        <v>31</v>
      </c>
      <c r="AX552" s="12" t="s">
        <v>69</v>
      </c>
      <c r="AY552" s="151" t="s">
        <v>161</v>
      </c>
    </row>
    <row r="553" spans="2:51" s="13" customFormat="1" ht="12">
      <c r="B553" s="156"/>
      <c r="D553" s="150" t="s">
        <v>181</v>
      </c>
      <c r="E553" s="157" t="s">
        <v>3</v>
      </c>
      <c r="F553" s="158" t="s">
        <v>508</v>
      </c>
      <c r="H553" s="159">
        <v>20.3</v>
      </c>
      <c r="I553" s="160"/>
      <c r="L553" s="156"/>
      <c r="M553" s="161"/>
      <c r="T553" s="162"/>
      <c r="AT553" s="157" t="s">
        <v>181</v>
      </c>
      <c r="AU553" s="157" t="s">
        <v>77</v>
      </c>
      <c r="AV553" s="13" t="s">
        <v>77</v>
      </c>
      <c r="AW553" s="13" t="s">
        <v>31</v>
      </c>
      <c r="AX553" s="13" t="s">
        <v>69</v>
      </c>
      <c r="AY553" s="157" t="s">
        <v>161</v>
      </c>
    </row>
    <row r="554" spans="2:51" s="12" customFormat="1" ht="12">
      <c r="B554" s="149"/>
      <c r="D554" s="150" t="s">
        <v>181</v>
      </c>
      <c r="E554" s="151" t="s">
        <v>3</v>
      </c>
      <c r="F554" s="152" t="s">
        <v>68</v>
      </c>
      <c r="H554" s="151" t="s">
        <v>3</v>
      </c>
      <c r="I554" s="153"/>
      <c r="L554" s="149"/>
      <c r="M554" s="154"/>
      <c r="T554" s="155"/>
      <c r="AT554" s="151" t="s">
        <v>181</v>
      </c>
      <c r="AU554" s="151" t="s">
        <v>77</v>
      </c>
      <c r="AV554" s="12" t="s">
        <v>15</v>
      </c>
      <c r="AW554" s="12" t="s">
        <v>31</v>
      </c>
      <c r="AX554" s="12" t="s">
        <v>69</v>
      </c>
      <c r="AY554" s="151" t="s">
        <v>161</v>
      </c>
    </row>
    <row r="555" spans="2:51" s="13" customFormat="1" ht="12">
      <c r="B555" s="156"/>
      <c r="D555" s="150" t="s">
        <v>181</v>
      </c>
      <c r="E555" s="157" t="s">
        <v>3</v>
      </c>
      <c r="F555" s="158" t="s">
        <v>508</v>
      </c>
      <c r="H555" s="159">
        <v>20.3</v>
      </c>
      <c r="I555" s="160"/>
      <c r="L555" s="156"/>
      <c r="M555" s="161"/>
      <c r="T555" s="162"/>
      <c r="AT555" s="157" t="s">
        <v>181</v>
      </c>
      <c r="AU555" s="157" t="s">
        <v>77</v>
      </c>
      <c r="AV555" s="13" t="s">
        <v>77</v>
      </c>
      <c r="AW555" s="13" t="s">
        <v>31</v>
      </c>
      <c r="AX555" s="13" t="s">
        <v>69</v>
      </c>
      <c r="AY555" s="157" t="s">
        <v>161</v>
      </c>
    </row>
    <row r="556" spans="2:51" s="14" customFormat="1" ht="12">
      <c r="B556" s="163"/>
      <c r="D556" s="150" t="s">
        <v>181</v>
      </c>
      <c r="E556" s="164" t="s">
        <v>3</v>
      </c>
      <c r="F556" s="165" t="s">
        <v>188</v>
      </c>
      <c r="H556" s="166">
        <v>73.95</v>
      </c>
      <c r="I556" s="167"/>
      <c r="L556" s="163"/>
      <c r="M556" s="168"/>
      <c r="T556" s="169"/>
      <c r="AT556" s="164" t="s">
        <v>181</v>
      </c>
      <c r="AU556" s="164" t="s">
        <v>77</v>
      </c>
      <c r="AV556" s="14" t="s">
        <v>89</v>
      </c>
      <c r="AW556" s="14" t="s">
        <v>31</v>
      </c>
      <c r="AX556" s="14" t="s">
        <v>15</v>
      </c>
      <c r="AY556" s="164" t="s">
        <v>161</v>
      </c>
    </row>
    <row r="557" spans="2:65" s="1" customFormat="1" ht="24.2" customHeight="1">
      <c r="B557" s="131"/>
      <c r="C557" s="132" t="s">
        <v>830</v>
      </c>
      <c r="D557" s="132" t="s">
        <v>164</v>
      </c>
      <c r="E557" s="133" t="s">
        <v>831</v>
      </c>
      <c r="F557" s="134" t="s">
        <v>832</v>
      </c>
      <c r="G557" s="135" t="s">
        <v>267</v>
      </c>
      <c r="H557" s="136">
        <v>226.3</v>
      </c>
      <c r="I557" s="137"/>
      <c r="J557" s="138">
        <f>ROUND(I557*H557,2)</f>
        <v>0</v>
      </c>
      <c r="K557" s="134" t="s">
        <v>168</v>
      </c>
      <c r="L557" s="32"/>
      <c r="M557" s="139" t="s">
        <v>3</v>
      </c>
      <c r="N557" s="140" t="s">
        <v>40</v>
      </c>
      <c r="P557" s="141">
        <f>O557*H557</f>
        <v>0</v>
      </c>
      <c r="Q557" s="141">
        <v>0</v>
      </c>
      <c r="R557" s="141">
        <f>Q557*H557</f>
        <v>0</v>
      </c>
      <c r="S557" s="141">
        <v>0.0026</v>
      </c>
      <c r="T557" s="142">
        <f>S557*H557</f>
        <v>0.58838</v>
      </c>
      <c r="AR557" s="143" t="s">
        <v>178</v>
      </c>
      <c r="AT557" s="143" t="s">
        <v>164</v>
      </c>
      <c r="AU557" s="143" t="s">
        <v>77</v>
      </c>
      <c r="AY557" s="17" t="s">
        <v>161</v>
      </c>
      <c r="BE557" s="144">
        <f>IF(N557="základní",J557,0)</f>
        <v>0</v>
      </c>
      <c r="BF557" s="144">
        <f>IF(N557="snížená",J557,0)</f>
        <v>0</v>
      </c>
      <c r="BG557" s="144">
        <f>IF(N557="zákl. přenesená",J557,0)</f>
        <v>0</v>
      </c>
      <c r="BH557" s="144">
        <f>IF(N557="sníž. přenesená",J557,0)</f>
        <v>0</v>
      </c>
      <c r="BI557" s="144">
        <f>IF(N557="nulová",J557,0)</f>
        <v>0</v>
      </c>
      <c r="BJ557" s="17" t="s">
        <v>15</v>
      </c>
      <c r="BK557" s="144">
        <f>ROUND(I557*H557,2)</f>
        <v>0</v>
      </c>
      <c r="BL557" s="17" t="s">
        <v>178</v>
      </c>
      <c r="BM557" s="143" t="s">
        <v>833</v>
      </c>
    </row>
    <row r="558" spans="2:47" s="1" customFormat="1" ht="12">
      <c r="B558" s="32"/>
      <c r="D558" s="145" t="s">
        <v>170</v>
      </c>
      <c r="F558" s="146" t="s">
        <v>834</v>
      </c>
      <c r="I558" s="147"/>
      <c r="L558" s="32"/>
      <c r="M558" s="148"/>
      <c r="T558" s="53"/>
      <c r="AT558" s="17" t="s">
        <v>170</v>
      </c>
      <c r="AU558" s="17" t="s">
        <v>77</v>
      </c>
    </row>
    <row r="559" spans="2:51" s="12" customFormat="1" ht="12">
      <c r="B559" s="149"/>
      <c r="D559" s="150" t="s">
        <v>181</v>
      </c>
      <c r="E559" s="151" t="s">
        <v>3</v>
      </c>
      <c r="F559" s="152" t="s">
        <v>442</v>
      </c>
      <c r="H559" s="151" t="s">
        <v>3</v>
      </c>
      <c r="I559" s="153"/>
      <c r="L559" s="149"/>
      <c r="M559" s="154"/>
      <c r="T559" s="155"/>
      <c r="AT559" s="151" t="s">
        <v>181</v>
      </c>
      <c r="AU559" s="151" t="s">
        <v>77</v>
      </c>
      <c r="AV559" s="12" t="s">
        <v>15</v>
      </c>
      <c r="AW559" s="12" t="s">
        <v>31</v>
      </c>
      <c r="AX559" s="12" t="s">
        <v>69</v>
      </c>
      <c r="AY559" s="151" t="s">
        <v>161</v>
      </c>
    </row>
    <row r="560" spans="2:51" s="13" customFormat="1" ht="12">
      <c r="B560" s="156"/>
      <c r="D560" s="150" t="s">
        <v>181</v>
      </c>
      <c r="E560" s="157" t="s">
        <v>3</v>
      </c>
      <c r="F560" s="158" t="s">
        <v>835</v>
      </c>
      <c r="H560" s="159">
        <v>65.2</v>
      </c>
      <c r="I560" s="160"/>
      <c r="L560" s="156"/>
      <c r="M560" s="161"/>
      <c r="T560" s="162"/>
      <c r="AT560" s="157" t="s">
        <v>181</v>
      </c>
      <c r="AU560" s="157" t="s">
        <v>77</v>
      </c>
      <c r="AV560" s="13" t="s">
        <v>77</v>
      </c>
      <c r="AW560" s="13" t="s">
        <v>31</v>
      </c>
      <c r="AX560" s="13" t="s">
        <v>69</v>
      </c>
      <c r="AY560" s="157" t="s">
        <v>161</v>
      </c>
    </row>
    <row r="561" spans="2:51" s="12" customFormat="1" ht="12">
      <c r="B561" s="149"/>
      <c r="D561" s="150" t="s">
        <v>181</v>
      </c>
      <c r="E561" s="151" t="s">
        <v>3</v>
      </c>
      <c r="F561" s="152" t="s">
        <v>444</v>
      </c>
      <c r="H561" s="151" t="s">
        <v>3</v>
      </c>
      <c r="I561" s="153"/>
      <c r="L561" s="149"/>
      <c r="M561" s="154"/>
      <c r="T561" s="155"/>
      <c r="AT561" s="151" t="s">
        <v>181</v>
      </c>
      <c r="AU561" s="151" t="s">
        <v>77</v>
      </c>
      <c r="AV561" s="12" t="s">
        <v>15</v>
      </c>
      <c r="AW561" s="12" t="s">
        <v>31</v>
      </c>
      <c r="AX561" s="12" t="s">
        <v>69</v>
      </c>
      <c r="AY561" s="151" t="s">
        <v>161</v>
      </c>
    </row>
    <row r="562" spans="2:51" s="13" customFormat="1" ht="12">
      <c r="B562" s="156"/>
      <c r="D562" s="150" t="s">
        <v>181</v>
      </c>
      <c r="E562" s="157" t="s">
        <v>3</v>
      </c>
      <c r="F562" s="158" t="s">
        <v>836</v>
      </c>
      <c r="H562" s="159">
        <v>62.4</v>
      </c>
      <c r="I562" s="160"/>
      <c r="L562" s="156"/>
      <c r="M562" s="161"/>
      <c r="T562" s="162"/>
      <c r="AT562" s="157" t="s">
        <v>181</v>
      </c>
      <c r="AU562" s="157" t="s">
        <v>77</v>
      </c>
      <c r="AV562" s="13" t="s">
        <v>77</v>
      </c>
      <c r="AW562" s="13" t="s">
        <v>31</v>
      </c>
      <c r="AX562" s="13" t="s">
        <v>69</v>
      </c>
      <c r="AY562" s="157" t="s">
        <v>161</v>
      </c>
    </row>
    <row r="563" spans="2:51" s="12" customFormat="1" ht="12">
      <c r="B563" s="149"/>
      <c r="D563" s="150" t="s">
        <v>181</v>
      </c>
      <c r="E563" s="151" t="s">
        <v>3</v>
      </c>
      <c r="F563" s="152" t="s">
        <v>446</v>
      </c>
      <c r="H563" s="151" t="s">
        <v>3</v>
      </c>
      <c r="I563" s="153"/>
      <c r="L563" s="149"/>
      <c r="M563" s="154"/>
      <c r="T563" s="155"/>
      <c r="AT563" s="151" t="s">
        <v>181</v>
      </c>
      <c r="AU563" s="151" t="s">
        <v>77</v>
      </c>
      <c r="AV563" s="12" t="s">
        <v>15</v>
      </c>
      <c r="AW563" s="12" t="s">
        <v>31</v>
      </c>
      <c r="AX563" s="12" t="s">
        <v>69</v>
      </c>
      <c r="AY563" s="151" t="s">
        <v>161</v>
      </c>
    </row>
    <row r="564" spans="2:51" s="13" customFormat="1" ht="12">
      <c r="B564" s="156"/>
      <c r="D564" s="150" t="s">
        <v>181</v>
      </c>
      <c r="E564" s="157" t="s">
        <v>3</v>
      </c>
      <c r="F564" s="158" t="s">
        <v>837</v>
      </c>
      <c r="H564" s="159">
        <v>47.9</v>
      </c>
      <c r="I564" s="160"/>
      <c r="L564" s="156"/>
      <c r="M564" s="161"/>
      <c r="T564" s="162"/>
      <c r="AT564" s="157" t="s">
        <v>181</v>
      </c>
      <c r="AU564" s="157" t="s">
        <v>77</v>
      </c>
      <c r="AV564" s="13" t="s">
        <v>77</v>
      </c>
      <c r="AW564" s="13" t="s">
        <v>31</v>
      </c>
      <c r="AX564" s="13" t="s">
        <v>69</v>
      </c>
      <c r="AY564" s="157" t="s">
        <v>161</v>
      </c>
    </row>
    <row r="565" spans="2:51" s="12" customFormat="1" ht="12">
      <c r="B565" s="149"/>
      <c r="D565" s="150" t="s">
        <v>181</v>
      </c>
      <c r="E565" s="151" t="s">
        <v>3</v>
      </c>
      <c r="F565" s="152" t="s">
        <v>68</v>
      </c>
      <c r="H565" s="151" t="s">
        <v>3</v>
      </c>
      <c r="I565" s="153"/>
      <c r="L565" s="149"/>
      <c r="M565" s="154"/>
      <c r="T565" s="155"/>
      <c r="AT565" s="151" t="s">
        <v>181</v>
      </c>
      <c r="AU565" s="151" t="s">
        <v>77</v>
      </c>
      <c r="AV565" s="12" t="s">
        <v>15</v>
      </c>
      <c r="AW565" s="12" t="s">
        <v>31</v>
      </c>
      <c r="AX565" s="12" t="s">
        <v>69</v>
      </c>
      <c r="AY565" s="151" t="s">
        <v>161</v>
      </c>
    </row>
    <row r="566" spans="2:51" s="13" customFormat="1" ht="12">
      <c r="B566" s="156"/>
      <c r="D566" s="150" t="s">
        <v>181</v>
      </c>
      <c r="E566" s="157" t="s">
        <v>3</v>
      </c>
      <c r="F566" s="158" t="s">
        <v>838</v>
      </c>
      <c r="H566" s="159">
        <v>50.8</v>
      </c>
      <c r="I566" s="160"/>
      <c r="L566" s="156"/>
      <c r="M566" s="161"/>
      <c r="T566" s="162"/>
      <c r="AT566" s="157" t="s">
        <v>181</v>
      </c>
      <c r="AU566" s="157" t="s">
        <v>77</v>
      </c>
      <c r="AV566" s="13" t="s">
        <v>77</v>
      </c>
      <c r="AW566" s="13" t="s">
        <v>31</v>
      </c>
      <c r="AX566" s="13" t="s">
        <v>69</v>
      </c>
      <c r="AY566" s="157" t="s">
        <v>161</v>
      </c>
    </row>
    <row r="567" spans="2:51" s="14" customFormat="1" ht="12">
      <c r="B567" s="163"/>
      <c r="D567" s="150" t="s">
        <v>181</v>
      </c>
      <c r="E567" s="164" t="s">
        <v>3</v>
      </c>
      <c r="F567" s="165" t="s">
        <v>188</v>
      </c>
      <c r="H567" s="166">
        <v>226.3</v>
      </c>
      <c r="I567" s="167"/>
      <c r="L567" s="163"/>
      <c r="M567" s="168"/>
      <c r="T567" s="169"/>
      <c r="AT567" s="164" t="s">
        <v>181</v>
      </c>
      <c r="AU567" s="164" t="s">
        <v>77</v>
      </c>
      <c r="AV567" s="14" t="s">
        <v>89</v>
      </c>
      <c r="AW567" s="14" t="s">
        <v>31</v>
      </c>
      <c r="AX567" s="14" t="s">
        <v>15</v>
      </c>
      <c r="AY567" s="164" t="s">
        <v>161</v>
      </c>
    </row>
    <row r="568" spans="2:65" s="1" customFormat="1" ht="24.2" customHeight="1">
      <c r="B568" s="131"/>
      <c r="C568" s="132" t="s">
        <v>839</v>
      </c>
      <c r="D568" s="132" t="s">
        <v>164</v>
      </c>
      <c r="E568" s="133" t="s">
        <v>840</v>
      </c>
      <c r="F568" s="134" t="s">
        <v>841</v>
      </c>
      <c r="G568" s="135" t="s">
        <v>267</v>
      </c>
      <c r="H568" s="136">
        <v>48</v>
      </c>
      <c r="I568" s="137"/>
      <c r="J568" s="138">
        <f>ROUND(I568*H568,2)</f>
        <v>0</v>
      </c>
      <c r="K568" s="134" t="s">
        <v>168</v>
      </c>
      <c r="L568" s="32"/>
      <c r="M568" s="139" t="s">
        <v>3</v>
      </c>
      <c r="N568" s="140" t="s">
        <v>40</v>
      </c>
      <c r="P568" s="141">
        <f>O568*H568</f>
        <v>0</v>
      </c>
      <c r="Q568" s="141">
        <v>0</v>
      </c>
      <c r="R568" s="141">
        <f>Q568*H568</f>
        <v>0</v>
      </c>
      <c r="S568" s="141">
        <v>0.00394</v>
      </c>
      <c r="T568" s="142">
        <f>S568*H568</f>
        <v>0.18912</v>
      </c>
      <c r="AR568" s="143" t="s">
        <v>178</v>
      </c>
      <c r="AT568" s="143" t="s">
        <v>164</v>
      </c>
      <c r="AU568" s="143" t="s">
        <v>77</v>
      </c>
      <c r="AY568" s="17" t="s">
        <v>161</v>
      </c>
      <c r="BE568" s="144">
        <f>IF(N568="základní",J568,0)</f>
        <v>0</v>
      </c>
      <c r="BF568" s="144">
        <f>IF(N568="snížená",J568,0)</f>
        <v>0</v>
      </c>
      <c r="BG568" s="144">
        <f>IF(N568="zákl. přenesená",J568,0)</f>
        <v>0</v>
      </c>
      <c r="BH568" s="144">
        <f>IF(N568="sníž. přenesená",J568,0)</f>
        <v>0</v>
      </c>
      <c r="BI568" s="144">
        <f>IF(N568="nulová",J568,0)</f>
        <v>0</v>
      </c>
      <c r="BJ568" s="17" t="s">
        <v>15</v>
      </c>
      <c r="BK568" s="144">
        <f>ROUND(I568*H568,2)</f>
        <v>0</v>
      </c>
      <c r="BL568" s="17" t="s">
        <v>178</v>
      </c>
      <c r="BM568" s="143" t="s">
        <v>842</v>
      </c>
    </row>
    <row r="569" spans="2:47" s="1" customFormat="1" ht="12">
      <c r="B569" s="32"/>
      <c r="D569" s="145" t="s">
        <v>170</v>
      </c>
      <c r="F569" s="146" t="s">
        <v>843</v>
      </c>
      <c r="I569" s="147"/>
      <c r="L569" s="32"/>
      <c r="M569" s="148"/>
      <c r="T569" s="53"/>
      <c r="AT569" s="17" t="s">
        <v>170</v>
      </c>
      <c r="AU569" s="17" t="s">
        <v>77</v>
      </c>
    </row>
    <row r="570" spans="2:51" s="13" customFormat="1" ht="12">
      <c r="B570" s="156"/>
      <c r="D570" s="150" t="s">
        <v>181</v>
      </c>
      <c r="E570" s="157" t="s">
        <v>3</v>
      </c>
      <c r="F570" s="158" t="s">
        <v>844</v>
      </c>
      <c r="H570" s="159">
        <v>48</v>
      </c>
      <c r="I570" s="160"/>
      <c r="L570" s="156"/>
      <c r="M570" s="161"/>
      <c r="T570" s="162"/>
      <c r="AT570" s="157" t="s">
        <v>181</v>
      </c>
      <c r="AU570" s="157" t="s">
        <v>77</v>
      </c>
      <c r="AV570" s="13" t="s">
        <v>77</v>
      </c>
      <c r="AW570" s="13" t="s">
        <v>31</v>
      </c>
      <c r="AX570" s="13" t="s">
        <v>15</v>
      </c>
      <c r="AY570" s="157" t="s">
        <v>161</v>
      </c>
    </row>
    <row r="571" spans="2:65" s="1" customFormat="1" ht="37.9" customHeight="1">
      <c r="B571" s="131"/>
      <c r="C571" s="132" t="s">
        <v>845</v>
      </c>
      <c r="D571" s="132" t="s">
        <v>164</v>
      </c>
      <c r="E571" s="133" t="s">
        <v>846</v>
      </c>
      <c r="F571" s="134" t="s">
        <v>847</v>
      </c>
      <c r="G571" s="135" t="s">
        <v>267</v>
      </c>
      <c r="H571" s="136">
        <v>226.3</v>
      </c>
      <c r="I571" s="137"/>
      <c r="J571" s="138">
        <f>ROUND(I571*H571,2)</f>
        <v>0</v>
      </c>
      <c r="K571" s="134" t="s">
        <v>168</v>
      </c>
      <c r="L571" s="32"/>
      <c r="M571" s="139" t="s">
        <v>3</v>
      </c>
      <c r="N571" s="140" t="s">
        <v>40</v>
      </c>
      <c r="P571" s="141">
        <f>O571*H571</f>
        <v>0</v>
      </c>
      <c r="Q571" s="141">
        <v>0.00228</v>
      </c>
      <c r="R571" s="141">
        <f>Q571*H571</f>
        <v>0.515964</v>
      </c>
      <c r="S571" s="141">
        <v>0</v>
      </c>
      <c r="T571" s="142">
        <f>S571*H571</f>
        <v>0</v>
      </c>
      <c r="AR571" s="143" t="s">
        <v>178</v>
      </c>
      <c r="AT571" s="143" t="s">
        <v>164</v>
      </c>
      <c r="AU571" s="143" t="s">
        <v>77</v>
      </c>
      <c r="AY571" s="17" t="s">
        <v>161</v>
      </c>
      <c r="BE571" s="144">
        <f>IF(N571="základní",J571,0)</f>
        <v>0</v>
      </c>
      <c r="BF571" s="144">
        <f>IF(N571="snížená",J571,0)</f>
        <v>0</v>
      </c>
      <c r="BG571" s="144">
        <f>IF(N571="zákl. přenesená",J571,0)</f>
        <v>0</v>
      </c>
      <c r="BH571" s="144">
        <f>IF(N571="sníž. přenesená",J571,0)</f>
        <v>0</v>
      </c>
      <c r="BI571" s="144">
        <f>IF(N571="nulová",J571,0)</f>
        <v>0</v>
      </c>
      <c r="BJ571" s="17" t="s">
        <v>15</v>
      </c>
      <c r="BK571" s="144">
        <f>ROUND(I571*H571,2)</f>
        <v>0</v>
      </c>
      <c r="BL571" s="17" t="s">
        <v>178</v>
      </c>
      <c r="BM571" s="143" t="s">
        <v>848</v>
      </c>
    </row>
    <row r="572" spans="2:47" s="1" customFormat="1" ht="12">
      <c r="B572" s="32"/>
      <c r="D572" s="145" t="s">
        <v>170</v>
      </c>
      <c r="F572" s="146" t="s">
        <v>849</v>
      </c>
      <c r="I572" s="147"/>
      <c r="L572" s="32"/>
      <c r="M572" s="148"/>
      <c r="T572" s="53"/>
      <c r="AT572" s="17" t="s">
        <v>170</v>
      </c>
      <c r="AU572" s="17" t="s">
        <v>77</v>
      </c>
    </row>
    <row r="573" spans="2:65" s="1" customFormat="1" ht="37.9" customHeight="1">
      <c r="B573" s="131"/>
      <c r="C573" s="132" t="s">
        <v>850</v>
      </c>
      <c r="D573" s="132" t="s">
        <v>164</v>
      </c>
      <c r="E573" s="133" t="s">
        <v>851</v>
      </c>
      <c r="F573" s="134" t="s">
        <v>852</v>
      </c>
      <c r="G573" s="135" t="s">
        <v>267</v>
      </c>
      <c r="H573" s="136">
        <v>73.95</v>
      </c>
      <c r="I573" s="137"/>
      <c r="J573" s="138">
        <f>ROUND(I573*H573,2)</f>
        <v>0</v>
      </c>
      <c r="K573" s="134" t="s">
        <v>168</v>
      </c>
      <c r="L573" s="32"/>
      <c r="M573" s="139" t="s">
        <v>3</v>
      </c>
      <c r="N573" s="140" t="s">
        <v>40</v>
      </c>
      <c r="P573" s="141">
        <f>O573*H573</f>
        <v>0</v>
      </c>
      <c r="Q573" s="141">
        <v>0.00358</v>
      </c>
      <c r="R573" s="141">
        <f>Q573*H573</f>
        <v>0.264741</v>
      </c>
      <c r="S573" s="141">
        <v>0</v>
      </c>
      <c r="T573" s="142">
        <f>S573*H573</f>
        <v>0</v>
      </c>
      <c r="AR573" s="143" t="s">
        <v>178</v>
      </c>
      <c r="AT573" s="143" t="s">
        <v>164</v>
      </c>
      <c r="AU573" s="143" t="s">
        <v>77</v>
      </c>
      <c r="AY573" s="17" t="s">
        <v>161</v>
      </c>
      <c r="BE573" s="144">
        <f>IF(N573="základní",J573,0)</f>
        <v>0</v>
      </c>
      <c r="BF573" s="144">
        <f>IF(N573="snížená",J573,0)</f>
        <v>0</v>
      </c>
      <c r="BG573" s="144">
        <f>IF(N573="zákl. přenesená",J573,0)</f>
        <v>0</v>
      </c>
      <c r="BH573" s="144">
        <f>IF(N573="sníž. přenesená",J573,0)</f>
        <v>0</v>
      </c>
      <c r="BI573" s="144">
        <f>IF(N573="nulová",J573,0)</f>
        <v>0</v>
      </c>
      <c r="BJ573" s="17" t="s">
        <v>15</v>
      </c>
      <c r="BK573" s="144">
        <f>ROUND(I573*H573,2)</f>
        <v>0</v>
      </c>
      <c r="BL573" s="17" t="s">
        <v>178</v>
      </c>
      <c r="BM573" s="143" t="s">
        <v>853</v>
      </c>
    </row>
    <row r="574" spans="2:47" s="1" customFormat="1" ht="12">
      <c r="B574" s="32"/>
      <c r="D574" s="145" t="s">
        <v>170</v>
      </c>
      <c r="F574" s="146" t="s">
        <v>854</v>
      </c>
      <c r="I574" s="147"/>
      <c r="L574" s="32"/>
      <c r="M574" s="148"/>
      <c r="T574" s="53"/>
      <c r="AT574" s="17" t="s">
        <v>170</v>
      </c>
      <c r="AU574" s="17" t="s">
        <v>77</v>
      </c>
    </row>
    <row r="575" spans="2:65" s="1" customFormat="1" ht="16.5" customHeight="1">
      <c r="B575" s="131"/>
      <c r="C575" s="132" t="s">
        <v>855</v>
      </c>
      <c r="D575" s="132" t="s">
        <v>164</v>
      </c>
      <c r="E575" s="133" t="s">
        <v>856</v>
      </c>
      <c r="F575" s="134" t="s">
        <v>857</v>
      </c>
      <c r="G575" s="135" t="s">
        <v>267</v>
      </c>
      <c r="H575" s="136">
        <v>226.3</v>
      </c>
      <c r="I575" s="137"/>
      <c r="J575" s="138">
        <f>ROUND(I575*H575,2)</f>
        <v>0</v>
      </c>
      <c r="K575" s="134" t="s">
        <v>168</v>
      </c>
      <c r="L575" s="32"/>
      <c r="M575" s="139" t="s">
        <v>3</v>
      </c>
      <c r="N575" s="140" t="s">
        <v>40</v>
      </c>
      <c r="P575" s="141">
        <f>O575*H575</f>
        <v>0</v>
      </c>
      <c r="Q575" s="141">
        <v>0</v>
      </c>
      <c r="R575" s="141">
        <f>Q575*H575</f>
        <v>0</v>
      </c>
      <c r="S575" s="141">
        <v>0</v>
      </c>
      <c r="T575" s="142">
        <f>S575*H575</f>
        <v>0</v>
      </c>
      <c r="AR575" s="143" t="s">
        <v>178</v>
      </c>
      <c r="AT575" s="143" t="s">
        <v>164</v>
      </c>
      <c r="AU575" s="143" t="s">
        <v>77</v>
      </c>
      <c r="AY575" s="17" t="s">
        <v>161</v>
      </c>
      <c r="BE575" s="144">
        <f>IF(N575="základní",J575,0)</f>
        <v>0</v>
      </c>
      <c r="BF575" s="144">
        <f>IF(N575="snížená",J575,0)</f>
        <v>0</v>
      </c>
      <c r="BG575" s="144">
        <f>IF(N575="zákl. přenesená",J575,0)</f>
        <v>0</v>
      </c>
      <c r="BH575" s="144">
        <f>IF(N575="sníž. přenesená",J575,0)</f>
        <v>0</v>
      </c>
      <c r="BI575" s="144">
        <f>IF(N575="nulová",J575,0)</f>
        <v>0</v>
      </c>
      <c r="BJ575" s="17" t="s">
        <v>15</v>
      </c>
      <c r="BK575" s="144">
        <f>ROUND(I575*H575,2)</f>
        <v>0</v>
      </c>
      <c r="BL575" s="17" t="s">
        <v>178</v>
      </c>
      <c r="BM575" s="143" t="s">
        <v>858</v>
      </c>
    </row>
    <row r="576" spans="2:47" s="1" customFormat="1" ht="12">
      <c r="B576" s="32"/>
      <c r="D576" s="145" t="s">
        <v>170</v>
      </c>
      <c r="F576" s="146" t="s">
        <v>859</v>
      </c>
      <c r="I576" s="147"/>
      <c r="L576" s="32"/>
      <c r="M576" s="148"/>
      <c r="T576" s="53"/>
      <c r="AT576" s="17" t="s">
        <v>170</v>
      </c>
      <c r="AU576" s="17" t="s">
        <v>77</v>
      </c>
    </row>
    <row r="577" spans="2:65" s="1" customFormat="1" ht="16.5" customHeight="1">
      <c r="B577" s="131"/>
      <c r="C577" s="132" t="s">
        <v>860</v>
      </c>
      <c r="D577" s="132" t="s">
        <v>164</v>
      </c>
      <c r="E577" s="133" t="s">
        <v>861</v>
      </c>
      <c r="F577" s="134" t="s">
        <v>862</v>
      </c>
      <c r="G577" s="135" t="s">
        <v>267</v>
      </c>
      <c r="H577" s="136">
        <v>48</v>
      </c>
      <c r="I577" s="137"/>
      <c r="J577" s="138">
        <f>ROUND(I577*H577,2)</f>
        <v>0</v>
      </c>
      <c r="K577" s="134" t="s">
        <v>168</v>
      </c>
      <c r="L577" s="32"/>
      <c r="M577" s="139" t="s">
        <v>3</v>
      </c>
      <c r="N577" s="140" t="s">
        <v>40</v>
      </c>
      <c r="P577" s="141">
        <f>O577*H577</f>
        <v>0</v>
      </c>
      <c r="Q577" s="141">
        <v>0</v>
      </c>
      <c r="R577" s="141">
        <f>Q577*H577</f>
        <v>0</v>
      </c>
      <c r="S577" s="141">
        <v>0</v>
      </c>
      <c r="T577" s="142">
        <f>S577*H577</f>
        <v>0</v>
      </c>
      <c r="AR577" s="143" t="s">
        <v>178</v>
      </c>
      <c r="AT577" s="143" t="s">
        <v>164</v>
      </c>
      <c r="AU577" s="143" t="s">
        <v>77</v>
      </c>
      <c r="AY577" s="17" t="s">
        <v>161</v>
      </c>
      <c r="BE577" s="144">
        <f>IF(N577="základní",J577,0)</f>
        <v>0</v>
      </c>
      <c r="BF577" s="144">
        <f>IF(N577="snížená",J577,0)</f>
        <v>0</v>
      </c>
      <c r="BG577" s="144">
        <f>IF(N577="zákl. přenesená",J577,0)</f>
        <v>0</v>
      </c>
      <c r="BH577" s="144">
        <f>IF(N577="sníž. přenesená",J577,0)</f>
        <v>0</v>
      </c>
      <c r="BI577" s="144">
        <f>IF(N577="nulová",J577,0)</f>
        <v>0</v>
      </c>
      <c r="BJ577" s="17" t="s">
        <v>15</v>
      </c>
      <c r="BK577" s="144">
        <f>ROUND(I577*H577,2)</f>
        <v>0</v>
      </c>
      <c r="BL577" s="17" t="s">
        <v>178</v>
      </c>
      <c r="BM577" s="143" t="s">
        <v>863</v>
      </c>
    </row>
    <row r="578" spans="2:47" s="1" customFormat="1" ht="12">
      <c r="B578" s="32"/>
      <c r="D578" s="145" t="s">
        <v>170</v>
      </c>
      <c r="F578" s="146" t="s">
        <v>864</v>
      </c>
      <c r="I578" s="147"/>
      <c r="L578" s="32"/>
      <c r="M578" s="148"/>
      <c r="T578" s="53"/>
      <c r="AT578" s="17" t="s">
        <v>170</v>
      </c>
      <c r="AU578" s="17" t="s">
        <v>77</v>
      </c>
    </row>
    <row r="579" spans="2:65" s="1" customFormat="1" ht="16.5" customHeight="1">
      <c r="B579" s="131"/>
      <c r="C579" s="132" t="s">
        <v>865</v>
      </c>
      <c r="D579" s="132" t="s">
        <v>164</v>
      </c>
      <c r="E579" s="133" t="s">
        <v>866</v>
      </c>
      <c r="F579" s="134" t="s">
        <v>867</v>
      </c>
      <c r="G579" s="135" t="s">
        <v>868</v>
      </c>
      <c r="H579" s="136">
        <v>24</v>
      </c>
      <c r="I579" s="137"/>
      <c r="J579" s="138">
        <f>ROUND(I579*H579,2)</f>
        <v>0</v>
      </c>
      <c r="K579" s="134" t="s">
        <v>168</v>
      </c>
      <c r="L579" s="32"/>
      <c r="M579" s="139" t="s">
        <v>3</v>
      </c>
      <c r="N579" s="140" t="s">
        <v>40</v>
      </c>
      <c r="P579" s="141">
        <f>O579*H579</f>
        <v>0</v>
      </c>
      <c r="Q579" s="141">
        <v>0</v>
      </c>
      <c r="R579" s="141">
        <f>Q579*H579</f>
        <v>0</v>
      </c>
      <c r="S579" s="141">
        <v>0</v>
      </c>
      <c r="T579" s="142">
        <f>S579*H579</f>
        <v>0</v>
      </c>
      <c r="AR579" s="143" t="s">
        <v>178</v>
      </c>
      <c r="AT579" s="143" t="s">
        <v>164</v>
      </c>
      <c r="AU579" s="143" t="s">
        <v>77</v>
      </c>
      <c r="AY579" s="17" t="s">
        <v>161</v>
      </c>
      <c r="BE579" s="144">
        <f>IF(N579="základní",J579,0)</f>
        <v>0</v>
      </c>
      <c r="BF579" s="144">
        <f>IF(N579="snížená",J579,0)</f>
        <v>0</v>
      </c>
      <c r="BG579" s="144">
        <f>IF(N579="zákl. přenesená",J579,0)</f>
        <v>0</v>
      </c>
      <c r="BH579" s="144">
        <f>IF(N579="sníž. přenesená",J579,0)</f>
        <v>0</v>
      </c>
      <c r="BI579" s="144">
        <f>IF(N579="nulová",J579,0)</f>
        <v>0</v>
      </c>
      <c r="BJ579" s="17" t="s">
        <v>15</v>
      </c>
      <c r="BK579" s="144">
        <f>ROUND(I579*H579,2)</f>
        <v>0</v>
      </c>
      <c r="BL579" s="17" t="s">
        <v>178</v>
      </c>
      <c r="BM579" s="143" t="s">
        <v>869</v>
      </c>
    </row>
    <row r="580" spans="2:47" s="1" customFormat="1" ht="12">
      <c r="B580" s="32"/>
      <c r="D580" s="145" t="s">
        <v>170</v>
      </c>
      <c r="F580" s="146" t="s">
        <v>870</v>
      </c>
      <c r="I580" s="147"/>
      <c r="L580" s="32"/>
      <c r="M580" s="148"/>
      <c r="T580" s="53"/>
      <c r="AT580" s="17" t="s">
        <v>170</v>
      </c>
      <c r="AU580" s="17" t="s">
        <v>77</v>
      </c>
    </row>
    <row r="581" spans="2:65" s="1" customFormat="1" ht="16.5" customHeight="1">
      <c r="B581" s="131"/>
      <c r="C581" s="170" t="s">
        <v>871</v>
      </c>
      <c r="D581" s="170" t="s">
        <v>193</v>
      </c>
      <c r="E581" s="171" t="s">
        <v>872</v>
      </c>
      <c r="F581" s="172" t="s">
        <v>873</v>
      </c>
      <c r="G581" s="173" t="s">
        <v>868</v>
      </c>
      <c r="H581" s="174">
        <v>24</v>
      </c>
      <c r="I581" s="175"/>
      <c r="J581" s="176">
        <f>ROUND(I581*H581,2)</f>
        <v>0</v>
      </c>
      <c r="K581" s="172" t="s">
        <v>168</v>
      </c>
      <c r="L581" s="177"/>
      <c r="M581" s="178" t="s">
        <v>3</v>
      </c>
      <c r="N581" s="179" t="s">
        <v>40</v>
      </c>
      <c r="P581" s="141">
        <f>O581*H581</f>
        <v>0</v>
      </c>
      <c r="Q581" s="141">
        <v>0.0003</v>
      </c>
      <c r="R581" s="141">
        <f>Q581*H581</f>
        <v>0.0072</v>
      </c>
      <c r="S581" s="141">
        <v>0</v>
      </c>
      <c r="T581" s="142">
        <f>S581*H581</f>
        <v>0</v>
      </c>
      <c r="AR581" s="143" t="s">
        <v>196</v>
      </c>
      <c r="AT581" s="143" t="s">
        <v>193</v>
      </c>
      <c r="AU581" s="143" t="s">
        <v>77</v>
      </c>
      <c r="AY581" s="17" t="s">
        <v>161</v>
      </c>
      <c r="BE581" s="144">
        <f>IF(N581="základní",J581,0)</f>
        <v>0</v>
      </c>
      <c r="BF581" s="144">
        <f>IF(N581="snížená",J581,0)</f>
        <v>0</v>
      </c>
      <c r="BG581" s="144">
        <f>IF(N581="zákl. přenesená",J581,0)</f>
        <v>0</v>
      </c>
      <c r="BH581" s="144">
        <f>IF(N581="sníž. přenesená",J581,0)</f>
        <v>0</v>
      </c>
      <c r="BI581" s="144">
        <f>IF(N581="nulová",J581,0)</f>
        <v>0</v>
      </c>
      <c r="BJ581" s="17" t="s">
        <v>15</v>
      </c>
      <c r="BK581" s="144">
        <f>ROUND(I581*H581,2)</f>
        <v>0</v>
      </c>
      <c r="BL581" s="17" t="s">
        <v>178</v>
      </c>
      <c r="BM581" s="143" t="s">
        <v>874</v>
      </c>
    </row>
    <row r="582" spans="2:65" s="1" customFormat="1" ht="44.25" customHeight="1">
      <c r="B582" s="131"/>
      <c r="C582" s="132" t="s">
        <v>875</v>
      </c>
      <c r="D582" s="132" t="s">
        <v>164</v>
      </c>
      <c r="E582" s="133" t="s">
        <v>876</v>
      </c>
      <c r="F582" s="134" t="s">
        <v>877</v>
      </c>
      <c r="G582" s="135" t="s">
        <v>201</v>
      </c>
      <c r="H582" s="136">
        <v>0.788</v>
      </c>
      <c r="I582" s="137"/>
      <c r="J582" s="138">
        <f>ROUND(I582*H582,2)</f>
        <v>0</v>
      </c>
      <c r="K582" s="134" t="s">
        <v>168</v>
      </c>
      <c r="L582" s="32"/>
      <c r="M582" s="139" t="s">
        <v>3</v>
      </c>
      <c r="N582" s="140" t="s">
        <v>40</v>
      </c>
      <c r="P582" s="141">
        <f>O582*H582</f>
        <v>0</v>
      </c>
      <c r="Q582" s="141">
        <v>0</v>
      </c>
      <c r="R582" s="141">
        <f>Q582*H582</f>
        <v>0</v>
      </c>
      <c r="S582" s="141">
        <v>0</v>
      </c>
      <c r="T582" s="142">
        <f>S582*H582</f>
        <v>0</v>
      </c>
      <c r="AR582" s="143" t="s">
        <v>178</v>
      </c>
      <c r="AT582" s="143" t="s">
        <v>164</v>
      </c>
      <c r="AU582" s="143" t="s">
        <v>77</v>
      </c>
      <c r="AY582" s="17" t="s">
        <v>161</v>
      </c>
      <c r="BE582" s="144">
        <f>IF(N582="základní",J582,0)</f>
        <v>0</v>
      </c>
      <c r="BF582" s="144">
        <f>IF(N582="snížená",J582,0)</f>
        <v>0</v>
      </c>
      <c r="BG582" s="144">
        <f>IF(N582="zákl. přenesená",J582,0)</f>
        <v>0</v>
      </c>
      <c r="BH582" s="144">
        <f>IF(N582="sníž. přenesená",J582,0)</f>
        <v>0</v>
      </c>
      <c r="BI582" s="144">
        <f>IF(N582="nulová",J582,0)</f>
        <v>0</v>
      </c>
      <c r="BJ582" s="17" t="s">
        <v>15</v>
      </c>
      <c r="BK582" s="144">
        <f>ROUND(I582*H582,2)</f>
        <v>0</v>
      </c>
      <c r="BL582" s="17" t="s">
        <v>178</v>
      </c>
      <c r="BM582" s="143" t="s">
        <v>878</v>
      </c>
    </row>
    <row r="583" spans="2:47" s="1" customFormat="1" ht="12">
      <c r="B583" s="32"/>
      <c r="D583" s="145" t="s">
        <v>170</v>
      </c>
      <c r="F583" s="146" t="s">
        <v>879</v>
      </c>
      <c r="I583" s="147"/>
      <c r="L583" s="32"/>
      <c r="M583" s="148"/>
      <c r="T583" s="53"/>
      <c r="AT583" s="17" t="s">
        <v>170</v>
      </c>
      <c r="AU583" s="17" t="s">
        <v>77</v>
      </c>
    </row>
    <row r="584" spans="2:63" s="11" customFormat="1" ht="22.9" customHeight="1">
      <c r="B584" s="119"/>
      <c r="D584" s="120" t="s">
        <v>68</v>
      </c>
      <c r="E584" s="129" t="s">
        <v>880</v>
      </c>
      <c r="F584" s="129" t="s">
        <v>881</v>
      </c>
      <c r="I584" s="122"/>
      <c r="J584" s="130">
        <f>BK584</f>
        <v>0</v>
      </c>
      <c r="L584" s="119"/>
      <c r="M584" s="124"/>
      <c r="P584" s="125">
        <f>SUM(P585:P628)</f>
        <v>0</v>
      </c>
      <c r="R584" s="125">
        <f>SUM(R585:R628)</f>
        <v>5.542677380000001</v>
      </c>
      <c r="T584" s="126">
        <f>SUM(T585:T628)</f>
        <v>1.585485</v>
      </c>
      <c r="AR584" s="120" t="s">
        <v>77</v>
      </c>
      <c r="AT584" s="127" t="s">
        <v>68</v>
      </c>
      <c r="AU584" s="127" t="s">
        <v>15</v>
      </c>
      <c r="AY584" s="120" t="s">
        <v>161</v>
      </c>
      <c r="BK584" s="128">
        <f>SUM(BK585:BK628)</f>
        <v>0</v>
      </c>
    </row>
    <row r="585" spans="2:65" s="1" customFormat="1" ht="24.2" customHeight="1">
      <c r="B585" s="131"/>
      <c r="C585" s="132" t="s">
        <v>882</v>
      </c>
      <c r="D585" s="132" t="s">
        <v>164</v>
      </c>
      <c r="E585" s="133" t="s">
        <v>883</v>
      </c>
      <c r="F585" s="134" t="s">
        <v>884</v>
      </c>
      <c r="G585" s="135" t="s">
        <v>167</v>
      </c>
      <c r="H585" s="136">
        <v>505</v>
      </c>
      <c r="I585" s="137"/>
      <c r="J585" s="138">
        <f>ROUND(I585*H585,2)</f>
        <v>0</v>
      </c>
      <c r="K585" s="134" t="s">
        <v>168</v>
      </c>
      <c r="L585" s="32"/>
      <c r="M585" s="139" t="s">
        <v>3</v>
      </c>
      <c r="N585" s="140" t="s">
        <v>40</v>
      </c>
      <c r="P585" s="141">
        <f>O585*H585</f>
        <v>0</v>
      </c>
      <c r="Q585" s="141">
        <v>0</v>
      </c>
      <c r="R585" s="141">
        <f>Q585*H585</f>
        <v>0</v>
      </c>
      <c r="S585" s="141">
        <v>0.003</v>
      </c>
      <c r="T585" s="142">
        <f>S585*H585</f>
        <v>1.5150000000000001</v>
      </c>
      <c r="AR585" s="143" t="s">
        <v>178</v>
      </c>
      <c r="AT585" s="143" t="s">
        <v>164</v>
      </c>
      <c r="AU585" s="143" t="s">
        <v>77</v>
      </c>
      <c r="AY585" s="17" t="s">
        <v>161</v>
      </c>
      <c r="BE585" s="144">
        <f>IF(N585="základní",J585,0)</f>
        <v>0</v>
      </c>
      <c r="BF585" s="144">
        <f>IF(N585="snížená",J585,0)</f>
        <v>0</v>
      </c>
      <c r="BG585" s="144">
        <f>IF(N585="zákl. přenesená",J585,0)</f>
        <v>0</v>
      </c>
      <c r="BH585" s="144">
        <f>IF(N585="sníž. přenesená",J585,0)</f>
        <v>0</v>
      </c>
      <c r="BI585" s="144">
        <f>IF(N585="nulová",J585,0)</f>
        <v>0</v>
      </c>
      <c r="BJ585" s="17" t="s">
        <v>15</v>
      </c>
      <c r="BK585" s="144">
        <f>ROUND(I585*H585,2)</f>
        <v>0</v>
      </c>
      <c r="BL585" s="17" t="s">
        <v>178</v>
      </c>
      <c r="BM585" s="143" t="s">
        <v>885</v>
      </c>
    </row>
    <row r="586" spans="2:47" s="1" customFormat="1" ht="12">
      <c r="B586" s="32"/>
      <c r="D586" s="145" t="s">
        <v>170</v>
      </c>
      <c r="F586" s="146" t="s">
        <v>886</v>
      </c>
      <c r="I586" s="147"/>
      <c r="L586" s="32"/>
      <c r="M586" s="148"/>
      <c r="T586" s="53"/>
      <c r="AT586" s="17" t="s">
        <v>170</v>
      </c>
      <c r="AU586" s="17" t="s">
        <v>77</v>
      </c>
    </row>
    <row r="587" spans="2:51" s="12" customFormat="1" ht="12">
      <c r="B587" s="149"/>
      <c r="D587" s="150" t="s">
        <v>181</v>
      </c>
      <c r="E587" s="151" t="s">
        <v>3</v>
      </c>
      <c r="F587" s="152" t="s">
        <v>442</v>
      </c>
      <c r="H587" s="151" t="s">
        <v>3</v>
      </c>
      <c r="I587" s="153"/>
      <c r="L587" s="149"/>
      <c r="M587" s="154"/>
      <c r="T587" s="155"/>
      <c r="AT587" s="151" t="s">
        <v>181</v>
      </c>
      <c r="AU587" s="151" t="s">
        <v>77</v>
      </c>
      <c r="AV587" s="12" t="s">
        <v>15</v>
      </c>
      <c r="AW587" s="12" t="s">
        <v>31</v>
      </c>
      <c r="AX587" s="12" t="s">
        <v>69</v>
      </c>
      <c r="AY587" s="151" t="s">
        <v>161</v>
      </c>
    </row>
    <row r="588" spans="2:51" s="13" customFormat="1" ht="12">
      <c r="B588" s="156"/>
      <c r="D588" s="150" t="s">
        <v>181</v>
      </c>
      <c r="E588" s="157" t="s">
        <v>3</v>
      </c>
      <c r="F588" s="158" t="s">
        <v>637</v>
      </c>
      <c r="H588" s="159">
        <v>135</v>
      </c>
      <c r="I588" s="160"/>
      <c r="L588" s="156"/>
      <c r="M588" s="161"/>
      <c r="T588" s="162"/>
      <c r="AT588" s="157" t="s">
        <v>181</v>
      </c>
      <c r="AU588" s="157" t="s">
        <v>77</v>
      </c>
      <c r="AV588" s="13" t="s">
        <v>77</v>
      </c>
      <c r="AW588" s="13" t="s">
        <v>31</v>
      </c>
      <c r="AX588" s="13" t="s">
        <v>69</v>
      </c>
      <c r="AY588" s="157" t="s">
        <v>161</v>
      </c>
    </row>
    <row r="589" spans="2:51" s="12" customFormat="1" ht="12">
      <c r="B589" s="149"/>
      <c r="D589" s="150" t="s">
        <v>181</v>
      </c>
      <c r="E589" s="151" t="s">
        <v>3</v>
      </c>
      <c r="F589" s="152" t="s">
        <v>444</v>
      </c>
      <c r="H589" s="151" t="s">
        <v>3</v>
      </c>
      <c r="I589" s="153"/>
      <c r="L589" s="149"/>
      <c r="M589" s="154"/>
      <c r="T589" s="155"/>
      <c r="AT589" s="151" t="s">
        <v>181</v>
      </c>
      <c r="AU589" s="151" t="s">
        <v>77</v>
      </c>
      <c r="AV589" s="12" t="s">
        <v>15</v>
      </c>
      <c r="AW589" s="12" t="s">
        <v>31</v>
      </c>
      <c r="AX589" s="12" t="s">
        <v>69</v>
      </c>
      <c r="AY589" s="151" t="s">
        <v>161</v>
      </c>
    </row>
    <row r="590" spans="2:51" s="13" customFormat="1" ht="12">
      <c r="B590" s="156"/>
      <c r="D590" s="150" t="s">
        <v>181</v>
      </c>
      <c r="E590" s="157" t="s">
        <v>3</v>
      </c>
      <c r="F590" s="158" t="s">
        <v>445</v>
      </c>
      <c r="H590" s="159">
        <v>129</v>
      </c>
      <c r="I590" s="160"/>
      <c r="L590" s="156"/>
      <c r="M590" s="161"/>
      <c r="T590" s="162"/>
      <c r="AT590" s="157" t="s">
        <v>181</v>
      </c>
      <c r="AU590" s="157" t="s">
        <v>77</v>
      </c>
      <c r="AV590" s="13" t="s">
        <v>77</v>
      </c>
      <c r="AW590" s="13" t="s">
        <v>31</v>
      </c>
      <c r="AX590" s="13" t="s">
        <v>69</v>
      </c>
      <c r="AY590" s="157" t="s">
        <v>161</v>
      </c>
    </row>
    <row r="591" spans="2:51" s="12" customFormat="1" ht="12">
      <c r="B591" s="149"/>
      <c r="D591" s="150" t="s">
        <v>181</v>
      </c>
      <c r="E591" s="151" t="s">
        <v>3</v>
      </c>
      <c r="F591" s="152" t="s">
        <v>446</v>
      </c>
      <c r="H591" s="151" t="s">
        <v>3</v>
      </c>
      <c r="I591" s="153"/>
      <c r="L591" s="149"/>
      <c r="M591" s="154"/>
      <c r="T591" s="155"/>
      <c r="AT591" s="151" t="s">
        <v>181</v>
      </c>
      <c r="AU591" s="151" t="s">
        <v>77</v>
      </c>
      <c r="AV591" s="12" t="s">
        <v>15</v>
      </c>
      <c r="AW591" s="12" t="s">
        <v>31</v>
      </c>
      <c r="AX591" s="12" t="s">
        <v>69</v>
      </c>
      <c r="AY591" s="151" t="s">
        <v>161</v>
      </c>
    </row>
    <row r="592" spans="2:51" s="13" customFormat="1" ht="12">
      <c r="B592" s="156"/>
      <c r="D592" s="150" t="s">
        <v>181</v>
      </c>
      <c r="E592" s="157" t="s">
        <v>3</v>
      </c>
      <c r="F592" s="158" t="s">
        <v>447</v>
      </c>
      <c r="H592" s="159">
        <v>112</v>
      </c>
      <c r="I592" s="160"/>
      <c r="L592" s="156"/>
      <c r="M592" s="161"/>
      <c r="T592" s="162"/>
      <c r="AT592" s="157" t="s">
        <v>181</v>
      </c>
      <c r="AU592" s="157" t="s">
        <v>77</v>
      </c>
      <c r="AV592" s="13" t="s">
        <v>77</v>
      </c>
      <c r="AW592" s="13" t="s">
        <v>31</v>
      </c>
      <c r="AX592" s="13" t="s">
        <v>69</v>
      </c>
      <c r="AY592" s="157" t="s">
        <v>161</v>
      </c>
    </row>
    <row r="593" spans="2:51" s="12" customFormat="1" ht="12">
      <c r="B593" s="149"/>
      <c r="D593" s="150" t="s">
        <v>181</v>
      </c>
      <c r="E593" s="151" t="s">
        <v>3</v>
      </c>
      <c r="F593" s="152" t="s">
        <v>68</v>
      </c>
      <c r="H593" s="151" t="s">
        <v>3</v>
      </c>
      <c r="I593" s="153"/>
      <c r="L593" s="149"/>
      <c r="M593" s="154"/>
      <c r="T593" s="155"/>
      <c r="AT593" s="151" t="s">
        <v>181</v>
      </c>
      <c r="AU593" s="151" t="s">
        <v>77</v>
      </c>
      <c r="AV593" s="12" t="s">
        <v>15</v>
      </c>
      <c r="AW593" s="12" t="s">
        <v>31</v>
      </c>
      <c r="AX593" s="12" t="s">
        <v>69</v>
      </c>
      <c r="AY593" s="151" t="s">
        <v>161</v>
      </c>
    </row>
    <row r="594" spans="2:51" s="13" customFormat="1" ht="12">
      <c r="B594" s="156"/>
      <c r="D594" s="150" t="s">
        <v>181</v>
      </c>
      <c r="E594" s="157" t="s">
        <v>3</v>
      </c>
      <c r="F594" s="158" t="s">
        <v>445</v>
      </c>
      <c r="H594" s="159">
        <v>129</v>
      </c>
      <c r="I594" s="160"/>
      <c r="L594" s="156"/>
      <c r="M594" s="161"/>
      <c r="T594" s="162"/>
      <c r="AT594" s="157" t="s">
        <v>181</v>
      </c>
      <c r="AU594" s="157" t="s">
        <v>77</v>
      </c>
      <c r="AV594" s="13" t="s">
        <v>77</v>
      </c>
      <c r="AW594" s="13" t="s">
        <v>31</v>
      </c>
      <c r="AX594" s="13" t="s">
        <v>69</v>
      </c>
      <c r="AY594" s="157" t="s">
        <v>161</v>
      </c>
    </row>
    <row r="595" spans="2:51" s="14" customFormat="1" ht="12">
      <c r="B595" s="163"/>
      <c r="D595" s="150" t="s">
        <v>181</v>
      </c>
      <c r="E595" s="164" t="s">
        <v>3</v>
      </c>
      <c r="F595" s="165" t="s">
        <v>188</v>
      </c>
      <c r="H595" s="166">
        <v>505</v>
      </c>
      <c r="I595" s="167"/>
      <c r="L595" s="163"/>
      <c r="M595" s="168"/>
      <c r="T595" s="169"/>
      <c r="AT595" s="164" t="s">
        <v>181</v>
      </c>
      <c r="AU595" s="164" t="s">
        <v>77</v>
      </c>
      <c r="AV595" s="14" t="s">
        <v>89</v>
      </c>
      <c r="AW595" s="14" t="s">
        <v>31</v>
      </c>
      <c r="AX595" s="14" t="s">
        <v>15</v>
      </c>
      <c r="AY595" s="164" t="s">
        <v>161</v>
      </c>
    </row>
    <row r="596" spans="2:65" s="1" customFormat="1" ht="21.75" customHeight="1">
      <c r="B596" s="131"/>
      <c r="C596" s="132" t="s">
        <v>887</v>
      </c>
      <c r="D596" s="132" t="s">
        <v>164</v>
      </c>
      <c r="E596" s="133" t="s">
        <v>888</v>
      </c>
      <c r="F596" s="134" t="s">
        <v>889</v>
      </c>
      <c r="G596" s="135" t="s">
        <v>267</v>
      </c>
      <c r="H596" s="136">
        <v>234.95</v>
      </c>
      <c r="I596" s="137"/>
      <c r="J596" s="138">
        <f>ROUND(I596*H596,2)</f>
        <v>0</v>
      </c>
      <c r="K596" s="134" t="s">
        <v>168</v>
      </c>
      <c r="L596" s="32"/>
      <c r="M596" s="139" t="s">
        <v>3</v>
      </c>
      <c r="N596" s="140" t="s">
        <v>40</v>
      </c>
      <c r="P596" s="141">
        <f>O596*H596</f>
        <v>0</v>
      </c>
      <c r="Q596" s="141">
        <v>0</v>
      </c>
      <c r="R596" s="141">
        <f>Q596*H596</f>
        <v>0</v>
      </c>
      <c r="S596" s="141">
        <v>0.0003</v>
      </c>
      <c r="T596" s="142">
        <f>S596*H596</f>
        <v>0.07048499999999999</v>
      </c>
      <c r="AR596" s="143" t="s">
        <v>178</v>
      </c>
      <c r="AT596" s="143" t="s">
        <v>164</v>
      </c>
      <c r="AU596" s="143" t="s">
        <v>77</v>
      </c>
      <c r="AY596" s="17" t="s">
        <v>161</v>
      </c>
      <c r="BE596" s="144">
        <f>IF(N596="základní",J596,0)</f>
        <v>0</v>
      </c>
      <c r="BF596" s="144">
        <f>IF(N596="snížená",J596,0)</f>
        <v>0</v>
      </c>
      <c r="BG596" s="144">
        <f>IF(N596="zákl. přenesená",J596,0)</f>
        <v>0</v>
      </c>
      <c r="BH596" s="144">
        <f>IF(N596="sníž. přenesená",J596,0)</f>
        <v>0</v>
      </c>
      <c r="BI596" s="144">
        <f>IF(N596="nulová",J596,0)</f>
        <v>0</v>
      </c>
      <c r="BJ596" s="17" t="s">
        <v>15</v>
      </c>
      <c r="BK596" s="144">
        <f>ROUND(I596*H596,2)</f>
        <v>0</v>
      </c>
      <c r="BL596" s="17" t="s">
        <v>178</v>
      </c>
      <c r="BM596" s="143" t="s">
        <v>890</v>
      </c>
    </row>
    <row r="597" spans="2:47" s="1" customFormat="1" ht="12">
      <c r="B597" s="32"/>
      <c r="D597" s="145" t="s">
        <v>170</v>
      </c>
      <c r="F597" s="146" t="s">
        <v>891</v>
      </c>
      <c r="I597" s="147"/>
      <c r="L597" s="32"/>
      <c r="M597" s="148"/>
      <c r="T597" s="53"/>
      <c r="AT597" s="17" t="s">
        <v>170</v>
      </c>
      <c r="AU597" s="17" t="s">
        <v>77</v>
      </c>
    </row>
    <row r="598" spans="2:51" s="12" customFormat="1" ht="12">
      <c r="B598" s="149"/>
      <c r="D598" s="150" t="s">
        <v>181</v>
      </c>
      <c r="E598" s="151" t="s">
        <v>3</v>
      </c>
      <c r="F598" s="152" t="s">
        <v>442</v>
      </c>
      <c r="H598" s="151" t="s">
        <v>3</v>
      </c>
      <c r="I598" s="153"/>
      <c r="L598" s="149"/>
      <c r="M598" s="154"/>
      <c r="T598" s="155"/>
      <c r="AT598" s="151" t="s">
        <v>181</v>
      </c>
      <c r="AU598" s="151" t="s">
        <v>77</v>
      </c>
      <c r="AV598" s="12" t="s">
        <v>15</v>
      </c>
      <c r="AW598" s="12" t="s">
        <v>31</v>
      </c>
      <c r="AX598" s="12" t="s">
        <v>69</v>
      </c>
      <c r="AY598" s="151" t="s">
        <v>161</v>
      </c>
    </row>
    <row r="599" spans="2:51" s="13" customFormat="1" ht="12">
      <c r="B599" s="156"/>
      <c r="D599" s="150" t="s">
        <v>181</v>
      </c>
      <c r="E599" s="157" t="s">
        <v>3</v>
      </c>
      <c r="F599" s="158" t="s">
        <v>892</v>
      </c>
      <c r="H599" s="159">
        <v>60.85</v>
      </c>
      <c r="I599" s="160"/>
      <c r="L599" s="156"/>
      <c r="M599" s="161"/>
      <c r="T599" s="162"/>
      <c r="AT599" s="157" t="s">
        <v>181</v>
      </c>
      <c r="AU599" s="157" t="s">
        <v>77</v>
      </c>
      <c r="AV599" s="13" t="s">
        <v>77</v>
      </c>
      <c r="AW599" s="13" t="s">
        <v>31</v>
      </c>
      <c r="AX599" s="13" t="s">
        <v>69</v>
      </c>
      <c r="AY599" s="157" t="s">
        <v>161</v>
      </c>
    </row>
    <row r="600" spans="2:51" s="12" customFormat="1" ht="12">
      <c r="B600" s="149"/>
      <c r="D600" s="150" t="s">
        <v>181</v>
      </c>
      <c r="E600" s="151" t="s">
        <v>3</v>
      </c>
      <c r="F600" s="152" t="s">
        <v>444</v>
      </c>
      <c r="H600" s="151" t="s">
        <v>3</v>
      </c>
      <c r="I600" s="153"/>
      <c r="L600" s="149"/>
      <c r="M600" s="154"/>
      <c r="T600" s="155"/>
      <c r="AT600" s="151" t="s">
        <v>181</v>
      </c>
      <c r="AU600" s="151" t="s">
        <v>77</v>
      </c>
      <c r="AV600" s="12" t="s">
        <v>15</v>
      </c>
      <c r="AW600" s="12" t="s">
        <v>31</v>
      </c>
      <c r="AX600" s="12" t="s">
        <v>69</v>
      </c>
      <c r="AY600" s="151" t="s">
        <v>161</v>
      </c>
    </row>
    <row r="601" spans="2:51" s="13" customFormat="1" ht="12">
      <c r="B601" s="156"/>
      <c r="D601" s="150" t="s">
        <v>181</v>
      </c>
      <c r="E601" s="157" t="s">
        <v>3</v>
      </c>
      <c r="F601" s="158" t="s">
        <v>893</v>
      </c>
      <c r="H601" s="159">
        <v>57.9</v>
      </c>
      <c r="I601" s="160"/>
      <c r="L601" s="156"/>
      <c r="M601" s="161"/>
      <c r="T601" s="162"/>
      <c r="AT601" s="157" t="s">
        <v>181</v>
      </c>
      <c r="AU601" s="157" t="s">
        <v>77</v>
      </c>
      <c r="AV601" s="13" t="s">
        <v>77</v>
      </c>
      <c r="AW601" s="13" t="s">
        <v>31</v>
      </c>
      <c r="AX601" s="13" t="s">
        <v>69</v>
      </c>
      <c r="AY601" s="157" t="s">
        <v>161</v>
      </c>
    </row>
    <row r="602" spans="2:51" s="12" customFormat="1" ht="12">
      <c r="B602" s="149"/>
      <c r="D602" s="150" t="s">
        <v>181</v>
      </c>
      <c r="E602" s="151" t="s">
        <v>3</v>
      </c>
      <c r="F602" s="152" t="s">
        <v>446</v>
      </c>
      <c r="H602" s="151" t="s">
        <v>3</v>
      </c>
      <c r="I602" s="153"/>
      <c r="L602" s="149"/>
      <c r="M602" s="154"/>
      <c r="T602" s="155"/>
      <c r="AT602" s="151" t="s">
        <v>181</v>
      </c>
      <c r="AU602" s="151" t="s">
        <v>77</v>
      </c>
      <c r="AV602" s="12" t="s">
        <v>15</v>
      </c>
      <c r="AW602" s="12" t="s">
        <v>31</v>
      </c>
      <c r="AX602" s="12" t="s">
        <v>69</v>
      </c>
      <c r="AY602" s="151" t="s">
        <v>161</v>
      </c>
    </row>
    <row r="603" spans="2:51" s="13" customFormat="1" ht="12">
      <c r="B603" s="156"/>
      <c r="D603" s="150" t="s">
        <v>181</v>
      </c>
      <c r="E603" s="157" t="s">
        <v>3</v>
      </c>
      <c r="F603" s="158" t="s">
        <v>894</v>
      </c>
      <c r="H603" s="159">
        <v>56.7</v>
      </c>
      <c r="I603" s="160"/>
      <c r="L603" s="156"/>
      <c r="M603" s="161"/>
      <c r="T603" s="162"/>
      <c r="AT603" s="157" t="s">
        <v>181</v>
      </c>
      <c r="AU603" s="157" t="s">
        <v>77</v>
      </c>
      <c r="AV603" s="13" t="s">
        <v>77</v>
      </c>
      <c r="AW603" s="13" t="s">
        <v>31</v>
      </c>
      <c r="AX603" s="13" t="s">
        <v>69</v>
      </c>
      <c r="AY603" s="157" t="s">
        <v>161</v>
      </c>
    </row>
    <row r="604" spans="2:51" s="12" customFormat="1" ht="12">
      <c r="B604" s="149"/>
      <c r="D604" s="150" t="s">
        <v>181</v>
      </c>
      <c r="E604" s="151" t="s">
        <v>3</v>
      </c>
      <c r="F604" s="152" t="s">
        <v>68</v>
      </c>
      <c r="H604" s="151" t="s">
        <v>3</v>
      </c>
      <c r="I604" s="153"/>
      <c r="L604" s="149"/>
      <c r="M604" s="154"/>
      <c r="T604" s="155"/>
      <c r="AT604" s="151" t="s">
        <v>181</v>
      </c>
      <c r="AU604" s="151" t="s">
        <v>77</v>
      </c>
      <c r="AV604" s="12" t="s">
        <v>15</v>
      </c>
      <c r="AW604" s="12" t="s">
        <v>31</v>
      </c>
      <c r="AX604" s="12" t="s">
        <v>69</v>
      </c>
      <c r="AY604" s="151" t="s">
        <v>161</v>
      </c>
    </row>
    <row r="605" spans="2:51" s="13" customFormat="1" ht="12">
      <c r="B605" s="156"/>
      <c r="D605" s="150" t="s">
        <v>181</v>
      </c>
      <c r="E605" s="157" t="s">
        <v>3</v>
      </c>
      <c r="F605" s="158" t="s">
        <v>895</v>
      </c>
      <c r="H605" s="159">
        <v>59.5</v>
      </c>
      <c r="I605" s="160"/>
      <c r="L605" s="156"/>
      <c r="M605" s="161"/>
      <c r="T605" s="162"/>
      <c r="AT605" s="157" t="s">
        <v>181</v>
      </c>
      <c r="AU605" s="157" t="s">
        <v>77</v>
      </c>
      <c r="AV605" s="13" t="s">
        <v>77</v>
      </c>
      <c r="AW605" s="13" t="s">
        <v>31</v>
      </c>
      <c r="AX605" s="13" t="s">
        <v>69</v>
      </c>
      <c r="AY605" s="157" t="s">
        <v>161</v>
      </c>
    </row>
    <row r="606" spans="2:51" s="14" customFormat="1" ht="12">
      <c r="B606" s="163"/>
      <c r="D606" s="150" t="s">
        <v>181</v>
      </c>
      <c r="E606" s="164" t="s">
        <v>3</v>
      </c>
      <c r="F606" s="165" t="s">
        <v>188</v>
      </c>
      <c r="H606" s="166">
        <v>234.95</v>
      </c>
      <c r="I606" s="167"/>
      <c r="L606" s="163"/>
      <c r="M606" s="168"/>
      <c r="T606" s="169"/>
      <c r="AT606" s="164" t="s">
        <v>181</v>
      </c>
      <c r="AU606" s="164" t="s">
        <v>77</v>
      </c>
      <c r="AV606" s="14" t="s">
        <v>89</v>
      </c>
      <c r="AW606" s="14" t="s">
        <v>31</v>
      </c>
      <c r="AX606" s="14" t="s">
        <v>15</v>
      </c>
      <c r="AY606" s="164" t="s">
        <v>161</v>
      </c>
    </row>
    <row r="607" spans="2:65" s="1" customFormat="1" ht="24.2" customHeight="1">
      <c r="B607" s="131"/>
      <c r="C607" s="132" t="s">
        <v>896</v>
      </c>
      <c r="D607" s="132" t="s">
        <v>164</v>
      </c>
      <c r="E607" s="133" t="s">
        <v>897</v>
      </c>
      <c r="F607" s="134" t="s">
        <v>898</v>
      </c>
      <c r="G607" s="135" t="s">
        <v>167</v>
      </c>
      <c r="H607" s="136">
        <v>505</v>
      </c>
      <c r="I607" s="137"/>
      <c r="J607" s="138">
        <f>ROUND(I607*H607,2)</f>
        <v>0</v>
      </c>
      <c r="K607" s="134" t="s">
        <v>168</v>
      </c>
      <c r="L607" s="32"/>
      <c r="M607" s="139" t="s">
        <v>3</v>
      </c>
      <c r="N607" s="140" t="s">
        <v>40</v>
      </c>
      <c r="P607" s="141">
        <f>O607*H607</f>
        <v>0</v>
      </c>
      <c r="Q607" s="141">
        <v>0</v>
      </c>
      <c r="R607" s="141">
        <f>Q607*H607</f>
        <v>0</v>
      </c>
      <c r="S607" s="141">
        <v>0</v>
      </c>
      <c r="T607" s="142">
        <f>S607*H607</f>
        <v>0</v>
      </c>
      <c r="AR607" s="143" t="s">
        <v>178</v>
      </c>
      <c r="AT607" s="143" t="s">
        <v>164</v>
      </c>
      <c r="AU607" s="143" t="s">
        <v>77</v>
      </c>
      <c r="AY607" s="17" t="s">
        <v>161</v>
      </c>
      <c r="BE607" s="144">
        <f>IF(N607="základní",J607,0)</f>
        <v>0</v>
      </c>
      <c r="BF607" s="144">
        <f>IF(N607="snížená",J607,0)</f>
        <v>0</v>
      </c>
      <c r="BG607" s="144">
        <f>IF(N607="zákl. přenesená",J607,0)</f>
        <v>0</v>
      </c>
      <c r="BH607" s="144">
        <f>IF(N607="sníž. přenesená",J607,0)</f>
        <v>0</v>
      </c>
      <c r="BI607" s="144">
        <f>IF(N607="nulová",J607,0)</f>
        <v>0</v>
      </c>
      <c r="BJ607" s="17" t="s">
        <v>15</v>
      </c>
      <c r="BK607" s="144">
        <f>ROUND(I607*H607,2)</f>
        <v>0</v>
      </c>
      <c r="BL607" s="17" t="s">
        <v>178</v>
      </c>
      <c r="BM607" s="143" t="s">
        <v>899</v>
      </c>
    </row>
    <row r="608" spans="2:47" s="1" customFormat="1" ht="12">
      <c r="B608" s="32"/>
      <c r="D608" s="145" t="s">
        <v>170</v>
      </c>
      <c r="F608" s="146" t="s">
        <v>900</v>
      </c>
      <c r="I608" s="147"/>
      <c r="L608" s="32"/>
      <c r="M608" s="148"/>
      <c r="T608" s="53"/>
      <c r="AT608" s="17" t="s">
        <v>170</v>
      </c>
      <c r="AU608" s="17" t="s">
        <v>77</v>
      </c>
    </row>
    <row r="609" spans="2:65" s="1" customFormat="1" ht="16.5" customHeight="1">
      <c r="B609" s="131"/>
      <c r="C609" s="132" t="s">
        <v>901</v>
      </c>
      <c r="D609" s="132" t="s">
        <v>164</v>
      </c>
      <c r="E609" s="133" t="s">
        <v>902</v>
      </c>
      <c r="F609" s="134" t="s">
        <v>903</v>
      </c>
      <c r="G609" s="135" t="s">
        <v>167</v>
      </c>
      <c r="H609" s="136">
        <v>505</v>
      </c>
      <c r="I609" s="137"/>
      <c r="J609" s="138">
        <f>ROUND(I609*H609,2)</f>
        <v>0</v>
      </c>
      <c r="K609" s="134" t="s">
        <v>168</v>
      </c>
      <c r="L609" s="32"/>
      <c r="M609" s="139" t="s">
        <v>3</v>
      </c>
      <c r="N609" s="140" t="s">
        <v>40</v>
      </c>
      <c r="P609" s="141">
        <f>O609*H609</f>
        <v>0</v>
      </c>
      <c r="Q609" s="141">
        <v>0</v>
      </c>
      <c r="R609" s="141">
        <f>Q609*H609</f>
        <v>0</v>
      </c>
      <c r="S609" s="141">
        <v>0</v>
      </c>
      <c r="T609" s="142">
        <f>S609*H609</f>
        <v>0</v>
      </c>
      <c r="AR609" s="143" t="s">
        <v>178</v>
      </c>
      <c r="AT609" s="143" t="s">
        <v>164</v>
      </c>
      <c r="AU609" s="143" t="s">
        <v>77</v>
      </c>
      <c r="AY609" s="17" t="s">
        <v>161</v>
      </c>
      <c r="BE609" s="144">
        <f>IF(N609="základní",J609,0)</f>
        <v>0</v>
      </c>
      <c r="BF609" s="144">
        <f>IF(N609="snížená",J609,0)</f>
        <v>0</v>
      </c>
      <c r="BG609" s="144">
        <f>IF(N609="zákl. přenesená",J609,0)</f>
        <v>0</v>
      </c>
      <c r="BH609" s="144">
        <f>IF(N609="sníž. přenesená",J609,0)</f>
        <v>0</v>
      </c>
      <c r="BI609" s="144">
        <f>IF(N609="nulová",J609,0)</f>
        <v>0</v>
      </c>
      <c r="BJ609" s="17" t="s">
        <v>15</v>
      </c>
      <c r="BK609" s="144">
        <f>ROUND(I609*H609,2)</f>
        <v>0</v>
      </c>
      <c r="BL609" s="17" t="s">
        <v>178</v>
      </c>
      <c r="BM609" s="143" t="s">
        <v>904</v>
      </c>
    </row>
    <row r="610" spans="2:47" s="1" customFormat="1" ht="12">
      <c r="B610" s="32"/>
      <c r="D610" s="145" t="s">
        <v>170</v>
      </c>
      <c r="F610" s="146" t="s">
        <v>905</v>
      </c>
      <c r="I610" s="147"/>
      <c r="L610" s="32"/>
      <c r="M610" s="148"/>
      <c r="T610" s="53"/>
      <c r="AT610" s="17" t="s">
        <v>170</v>
      </c>
      <c r="AU610" s="17" t="s">
        <v>77</v>
      </c>
    </row>
    <row r="611" spans="2:65" s="1" customFormat="1" ht="21.75" customHeight="1">
      <c r="B611" s="131"/>
      <c r="C611" s="132" t="s">
        <v>906</v>
      </c>
      <c r="D611" s="132" t="s">
        <v>164</v>
      </c>
      <c r="E611" s="133" t="s">
        <v>907</v>
      </c>
      <c r="F611" s="134" t="s">
        <v>908</v>
      </c>
      <c r="G611" s="135" t="s">
        <v>167</v>
      </c>
      <c r="H611" s="136">
        <v>505</v>
      </c>
      <c r="I611" s="137"/>
      <c r="J611" s="138">
        <f>ROUND(I611*H611,2)</f>
        <v>0</v>
      </c>
      <c r="K611" s="134" t="s">
        <v>168</v>
      </c>
      <c r="L611" s="32"/>
      <c r="M611" s="139" t="s">
        <v>3</v>
      </c>
      <c r="N611" s="140" t="s">
        <v>40</v>
      </c>
      <c r="P611" s="141">
        <f>O611*H611</f>
        <v>0</v>
      </c>
      <c r="Q611" s="141">
        <v>3E-05</v>
      </c>
      <c r="R611" s="141">
        <f>Q611*H611</f>
        <v>0.01515</v>
      </c>
      <c r="S611" s="141">
        <v>0</v>
      </c>
      <c r="T611" s="142">
        <f>S611*H611</f>
        <v>0</v>
      </c>
      <c r="AR611" s="143" t="s">
        <v>178</v>
      </c>
      <c r="AT611" s="143" t="s">
        <v>164</v>
      </c>
      <c r="AU611" s="143" t="s">
        <v>77</v>
      </c>
      <c r="AY611" s="17" t="s">
        <v>161</v>
      </c>
      <c r="BE611" s="144">
        <f>IF(N611="základní",J611,0)</f>
        <v>0</v>
      </c>
      <c r="BF611" s="144">
        <f>IF(N611="snížená",J611,0)</f>
        <v>0</v>
      </c>
      <c r="BG611" s="144">
        <f>IF(N611="zákl. přenesená",J611,0)</f>
        <v>0</v>
      </c>
      <c r="BH611" s="144">
        <f>IF(N611="sníž. přenesená",J611,0)</f>
        <v>0</v>
      </c>
      <c r="BI611" s="144">
        <f>IF(N611="nulová",J611,0)</f>
        <v>0</v>
      </c>
      <c r="BJ611" s="17" t="s">
        <v>15</v>
      </c>
      <c r="BK611" s="144">
        <f>ROUND(I611*H611,2)</f>
        <v>0</v>
      </c>
      <c r="BL611" s="17" t="s">
        <v>178</v>
      </c>
      <c r="BM611" s="143" t="s">
        <v>909</v>
      </c>
    </row>
    <row r="612" spans="2:47" s="1" customFormat="1" ht="12">
      <c r="B612" s="32"/>
      <c r="D612" s="145" t="s">
        <v>170</v>
      </c>
      <c r="F612" s="146" t="s">
        <v>910</v>
      </c>
      <c r="I612" s="147"/>
      <c r="L612" s="32"/>
      <c r="M612" s="148"/>
      <c r="T612" s="53"/>
      <c r="AT612" s="17" t="s">
        <v>170</v>
      </c>
      <c r="AU612" s="17" t="s">
        <v>77</v>
      </c>
    </row>
    <row r="613" spans="2:65" s="1" customFormat="1" ht="33" customHeight="1">
      <c r="B613" s="131"/>
      <c r="C613" s="132" t="s">
        <v>911</v>
      </c>
      <c r="D613" s="132" t="s">
        <v>164</v>
      </c>
      <c r="E613" s="133" t="s">
        <v>912</v>
      </c>
      <c r="F613" s="134" t="s">
        <v>913</v>
      </c>
      <c r="G613" s="135" t="s">
        <v>167</v>
      </c>
      <c r="H613" s="136">
        <v>505</v>
      </c>
      <c r="I613" s="137"/>
      <c r="J613" s="138">
        <f>ROUND(I613*H613,2)</f>
        <v>0</v>
      </c>
      <c r="K613" s="134" t="s">
        <v>168</v>
      </c>
      <c r="L613" s="32"/>
      <c r="M613" s="139" t="s">
        <v>3</v>
      </c>
      <c r="N613" s="140" t="s">
        <v>40</v>
      </c>
      <c r="P613" s="141">
        <f>O613*H613</f>
        <v>0</v>
      </c>
      <c r="Q613" s="141">
        <v>0.00758</v>
      </c>
      <c r="R613" s="141">
        <f>Q613*H613</f>
        <v>3.8279</v>
      </c>
      <c r="S613" s="141">
        <v>0</v>
      </c>
      <c r="T613" s="142">
        <f>S613*H613</f>
        <v>0</v>
      </c>
      <c r="AR613" s="143" t="s">
        <v>178</v>
      </c>
      <c r="AT613" s="143" t="s">
        <v>164</v>
      </c>
      <c r="AU613" s="143" t="s">
        <v>77</v>
      </c>
      <c r="AY613" s="17" t="s">
        <v>161</v>
      </c>
      <c r="BE613" s="144">
        <f>IF(N613="základní",J613,0)</f>
        <v>0</v>
      </c>
      <c r="BF613" s="144">
        <f>IF(N613="snížená",J613,0)</f>
        <v>0</v>
      </c>
      <c r="BG613" s="144">
        <f>IF(N613="zákl. přenesená",J613,0)</f>
        <v>0</v>
      </c>
      <c r="BH613" s="144">
        <f>IF(N613="sníž. přenesená",J613,0)</f>
        <v>0</v>
      </c>
      <c r="BI613" s="144">
        <f>IF(N613="nulová",J613,0)</f>
        <v>0</v>
      </c>
      <c r="BJ613" s="17" t="s">
        <v>15</v>
      </c>
      <c r="BK613" s="144">
        <f>ROUND(I613*H613,2)</f>
        <v>0</v>
      </c>
      <c r="BL613" s="17" t="s">
        <v>178</v>
      </c>
      <c r="BM613" s="143" t="s">
        <v>914</v>
      </c>
    </row>
    <row r="614" spans="2:47" s="1" customFormat="1" ht="12">
      <c r="B614" s="32"/>
      <c r="D614" s="145" t="s">
        <v>170</v>
      </c>
      <c r="F614" s="146" t="s">
        <v>915</v>
      </c>
      <c r="I614" s="147"/>
      <c r="L614" s="32"/>
      <c r="M614" s="148"/>
      <c r="T614" s="53"/>
      <c r="AT614" s="17" t="s">
        <v>170</v>
      </c>
      <c r="AU614" s="17" t="s">
        <v>77</v>
      </c>
    </row>
    <row r="615" spans="2:65" s="1" customFormat="1" ht="33" customHeight="1">
      <c r="B615" s="131"/>
      <c r="C615" s="132" t="s">
        <v>916</v>
      </c>
      <c r="D615" s="132" t="s">
        <v>164</v>
      </c>
      <c r="E615" s="133" t="s">
        <v>917</v>
      </c>
      <c r="F615" s="134" t="s">
        <v>918</v>
      </c>
      <c r="G615" s="135" t="s">
        <v>167</v>
      </c>
      <c r="H615" s="136">
        <v>505</v>
      </c>
      <c r="I615" s="137"/>
      <c r="J615" s="138">
        <f>ROUND(I615*H615,2)</f>
        <v>0</v>
      </c>
      <c r="K615" s="134" t="s">
        <v>168</v>
      </c>
      <c r="L615" s="32"/>
      <c r="M615" s="139" t="s">
        <v>3</v>
      </c>
      <c r="N615" s="140" t="s">
        <v>40</v>
      </c>
      <c r="P615" s="141">
        <f>O615*H615</f>
        <v>0</v>
      </c>
      <c r="Q615" s="141">
        <v>0.0004</v>
      </c>
      <c r="R615" s="141">
        <f>Q615*H615</f>
        <v>0.202</v>
      </c>
      <c r="S615" s="141">
        <v>0</v>
      </c>
      <c r="T615" s="142">
        <f>S615*H615</f>
        <v>0</v>
      </c>
      <c r="AR615" s="143" t="s">
        <v>178</v>
      </c>
      <c r="AT615" s="143" t="s">
        <v>164</v>
      </c>
      <c r="AU615" s="143" t="s">
        <v>77</v>
      </c>
      <c r="AY615" s="17" t="s">
        <v>161</v>
      </c>
      <c r="BE615" s="144">
        <f>IF(N615="základní",J615,0)</f>
        <v>0</v>
      </c>
      <c r="BF615" s="144">
        <f>IF(N615="snížená",J615,0)</f>
        <v>0</v>
      </c>
      <c r="BG615" s="144">
        <f>IF(N615="zákl. přenesená",J615,0)</f>
        <v>0</v>
      </c>
      <c r="BH615" s="144">
        <f>IF(N615="sníž. přenesená",J615,0)</f>
        <v>0</v>
      </c>
      <c r="BI615" s="144">
        <f>IF(N615="nulová",J615,0)</f>
        <v>0</v>
      </c>
      <c r="BJ615" s="17" t="s">
        <v>15</v>
      </c>
      <c r="BK615" s="144">
        <f>ROUND(I615*H615,2)</f>
        <v>0</v>
      </c>
      <c r="BL615" s="17" t="s">
        <v>178</v>
      </c>
      <c r="BM615" s="143" t="s">
        <v>919</v>
      </c>
    </row>
    <row r="616" spans="2:47" s="1" customFormat="1" ht="12">
      <c r="B616" s="32"/>
      <c r="D616" s="145" t="s">
        <v>170</v>
      </c>
      <c r="F616" s="146" t="s">
        <v>920</v>
      </c>
      <c r="I616" s="147"/>
      <c r="L616" s="32"/>
      <c r="M616" s="148"/>
      <c r="T616" s="53"/>
      <c r="AT616" s="17" t="s">
        <v>170</v>
      </c>
      <c r="AU616" s="17" t="s">
        <v>77</v>
      </c>
    </row>
    <row r="617" spans="2:65" s="1" customFormat="1" ht="16.5" customHeight="1">
      <c r="B617" s="131"/>
      <c r="C617" s="170" t="s">
        <v>921</v>
      </c>
      <c r="D617" s="170" t="s">
        <v>193</v>
      </c>
      <c r="E617" s="171" t="s">
        <v>922</v>
      </c>
      <c r="F617" s="172" t="s">
        <v>923</v>
      </c>
      <c r="G617" s="173" t="s">
        <v>167</v>
      </c>
      <c r="H617" s="174">
        <v>555.5</v>
      </c>
      <c r="I617" s="175"/>
      <c r="J617" s="176">
        <f>ROUND(I617*H617,2)</f>
        <v>0</v>
      </c>
      <c r="K617" s="172" t="s">
        <v>3</v>
      </c>
      <c r="L617" s="177"/>
      <c r="M617" s="178" t="s">
        <v>3</v>
      </c>
      <c r="N617" s="179" t="s">
        <v>40</v>
      </c>
      <c r="P617" s="141">
        <f>O617*H617</f>
        <v>0</v>
      </c>
      <c r="Q617" s="141">
        <v>0.00264</v>
      </c>
      <c r="R617" s="141">
        <f>Q617*H617</f>
        <v>1.46652</v>
      </c>
      <c r="S617" s="141">
        <v>0</v>
      </c>
      <c r="T617" s="142">
        <f>S617*H617</f>
        <v>0</v>
      </c>
      <c r="AR617" s="143" t="s">
        <v>196</v>
      </c>
      <c r="AT617" s="143" t="s">
        <v>193</v>
      </c>
      <c r="AU617" s="143" t="s">
        <v>77</v>
      </c>
      <c r="AY617" s="17" t="s">
        <v>161</v>
      </c>
      <c r="BE617" s="144">
        <f>IF(N617="základní",J617,0)</f>
        <v>0</v>
      </c>
      <c r="BF617" s="144">
        <f>IF(N617="snížená",J617,0)</f>
        <v>0</v>
      </c>
      <c r="BG617" s="144">
        <f>IF(N617="zákl. přenesená",J617,0)</f>
        <v>0</v>
      </c>
      <c r="BH617" s="144">
        <f>IF(N617="sníž. přenesená",J617,0)</f>
        <v>0</v>
      </c>
      <c r="BI617" s="144">
        <f>IF(N617="nulová",J617,0)</f>
        <v>0</v>
      </c>
      <c r="BJ617" s="17" t="s">
        <v>15</v>
      </c>
      <c r="BK617" s="144">
        <f>ROUND(I617*H617,2)</f>
        <v>0</v>
      </c>
      <c r="BL617" s="17" t="s">
        <v>178</v>
      </c>
      <c r="BM617" s="143" t="s">
        <v>924</v>
      </c>
    </row>
    <row r="618" spans="2:51" s="13" customFormat="1" ht="12">
      <c r="B618" s="156"/>
      <c r="D618" s="150" t="s">
        <v>181</v>
      </c>
      <c r="F618" s="158" t="s">
        <v>925</v>
      </c>
      <c r="H618" s="159">
        <v>555.5</v>
      </c>
      <c r="I618" s="160"/>
      <c r="L618" s="156"/>
      <c r="M618" s="161"/>
      <c r="T618" s="162"/>
      <c r="AT618" s="157" t="s">
        <v>181</v>
      </c>
      <c r="AU618" s="157" t="s">
        <v>77</v>
      </c>
      <c r="AV618" s="13" t="s">
        <v>77</v>
      </c>
      <c r="AW618" s="13" t="s">
        <v>4</v>
      </c>
      <c r="AX618" s="13" t="s">
        <v>15</v>
      </c>
      <c r="AY618" s="157" t="s">
        <v>161</v>
      </c>
    </row>
    <row r="619" spans="2:65" s="1" customFormat="1" ht="24.2" customHeight="1">
      <c r="B619" s="131"/>
      <c r="C619" s="132" t="s">
        <v>926</v>
      </c>
      <c r="D619" s="132" t="s">
        <v>164</v>
      </c>
      <c r="E619" s="133" t="s">
        <v>927</v>
      </c>
      <c r="F619" s="134" t="s">
        <v>928</v>
      </c>
      <c r="G619" s="135" t="s">
        <v>267</v>
      </c>
      <c r="H619" s="136">
        <v>75</v>
      </c>
      <c r="I619" s="137"/>
      <c r="J619" s="138">
        <f>ROUND(I619*H619,2)</f>
        <v>0</v>
      </c>
      <c r="K619" s="134" t="s">
        <v>168</v>
      </c>
      <c r="L619" s="32"/>
      <c r="M619" s="139" t="s">
        <v>3</v>
      </c>
      <c r="N619" s="140" t="s">
        <v>40</v>
      </c>
      <c r="P619" s="141">
        <f>O619*H619</f>
        <v>0</v>
      </c>
      <c r="Q619" s="141">
        <v>0</v>
      </c>
      <c r="R619" s="141">
        <f>Q619*H619</f>
        <v>0</v>
      </c>
      <c r="S619" s="141">
        <v>0</v>
      </c>
      <c r="T619" s="142">
        <f>S619*H619</f>
        <v>0</v>
      </c>
      <c r="AR619" s="143" t="s">
        <v>178</v>
      </c>
      <c r="AT619" s="143" t="s">
        <v>164</v>
      </c>
      <c r="AU619" s="143" t="s">
        <v>77</v>
      </c>
      <c r="AY619" s="17" t="s">
        <v>161</v>
      </c>
      <c r="BE619" s="144">
        <f>IF(N619="základní",J619,0)</f>
        <v>0</v>
      </c>
      <c r="BF619" s="144">
        <f>IF(N619="snížená",J619,0)</f>
        <v>0</v>
      </c>
      <c r="BG619" s="144">
        <f>IF(N619="zákl. přenesená",J619,0)</f>
        <v>0</v>
      </c>
      <c r="BH619" s="144">
        <f>IF(N619="sníž. přenesená",J619,0)</f>
        <v>0</v>
      </c>
      <c r="BI619" s="144">
        <f>IF(N619="nulová",J619,0)</f>
        <v>0</v>
      </c>
      <c r="BJ619" s="17" t="s">
        <v>15</v>
      </c>
      <c r="BK619" s="144">
        <f>ROUND(I619*H619,2)</f>
        <v>0</v>
      </c>
      <c r="BL619" s="17" t="s">
        <v>178</v>
      </c>
      <c r="BM619" s="143" t="s">
        <v>929</v>
      </c>
    </row>
    <row r="620" spans="2:47" s="1" customFormat="1" ht="12">
      <c r="B620" s="32"/>
      <c r="D620" s="145" t="s">
        <v>170</v>
      </c>
      <c r="F620" s="146" t="s">
        <v>930</v>
      </c>
      <c r="I620" s="147"/>
      <c r="L620" s="32"/>
      <c r="M620" s="148"/>
      <c r="T620" s="53"/>
      <c r="AT620" s="17" t="s">
        <v>170</v>
      </c>
      <c r="AU620" s="17" t="s">
        <v>77</v>
      </c>
    </row>
    <row r="621" spans="2:51" s="12" customFormat="1" ht="12">
      <c r="B621" s="149"/>
      <c r="D621" s="150" t="s">
        <v>181</v>
      </c>
      <c r="E621" s="151" t="s">
        <v>3</v>
      </c>
      <c r="F621" s="152" t="s">
        <v>931</v>
      </c>
      <c r="H621" s="151" t="s">
        <v>3</v>
      </c>
      <c r="I621" s="153"/>
      <c r="L621" s="149"/>
      <c r="M621" s="154"/>
      <c r="T621" s="155"/>
      <c r="AT621" s="151" t="s">
        <v>181</v>
      </c>
      <c r="AU621" s="151" t="s">
        <v>77</v>
      </c>
      <c r="AV621" s="12" t="s">
        <v>15</v>
      </c>
      <c r="AW621" s="12" t="s">
        <v>31</v>
      </c>
      <c r="AX621" s="12" t="s">
        <v>69</v>
      </c>
      <c r="AY621" s="151" t="s">
        <v>161</v>
      </c>
    </row>
    <row r="622" spans="2:51" s="13" customFormat="1" ht="12">
      <c r="B622" s="156"/>
      <c r="D622" s="150" t="s">
        <v>181</v>
      </c>
      <c r="E622" s="157" t="s">
        <v>3</v>
      </c>
      <c r="F622" s="158" t="s">
        <v>932</v>
      </c>
      <c r="H622" s="159">
        <v>75</v>
      </c>
      <c r="I622" s="160"/>
      <c r="L622" s="156"/>
      <c r="M622" s="161"/>
      <c r="T622" s="162"/>
      <c r="AT622" s="157" t="s">
        <v>181</v>
      </c>
      <c r="AU622" s="157" t="s">
        <v>77</v>
      </c>
      <c r="AV622" s="13" t="s">
        <v>77</v>
      </c>
      <c r="AW622" s="13" t="s">
        <v>31</v>
      </c>
      <c r="AX622" s="13" t="s">
        <v>15</v>
      </c>
      <c r="AY622" s="157" t="s">
        <v>161</v>
      </c>
    </row>
    <row r="623" spans="2:65" s="1" customFormat="1" ht="16.5" customHeight="1">
      <c r="B623" s="131"/>
      <c r="C623" s="132" t="s">
        <v>933</v>
      </c>
      <c r="D623" s="132" t="s">
        <v>164</v>
      </c>
      <c r="E623" s="133" t="s">
        <v>934</v>
      </c>
      <c r="F623" s="134" t="s">
        <v>935</v>
      </c>
      <c r="G623" s="135" t="s">
        <v>267</v>
      </c>
      <c r="H623" s="136">
        <v>234.95</v>
      </c>
      <c r="I623" s="137"/>
      <c r="J623" s="138">
        <f>ROUND(I623*H623,2)</f>
        <v>0</v>
      </c>
      <c r="K623" s="134" t="s">
        <v>168</v>
      </c>
      <c r="L623" s="32"/>
      <c r="M623" s="139" t="s">
        <v>3</v>
      </c>
      <c r="N623" s="140" t="s">
        <v>40</v>
      </c>
      <c r="P623" s="141">
        <f>O623*H623</f>
        <v>0</v>
      </c>
      <c r="Q623" s="141">
        <v>1E-05</v>
      </c>
      <c r="R623" s="141">
        <f>Q623*H623</f>
        <v>0.0023495</v>
      </c>
      <c r="S623" s="141">
        <v>0</v>
      </c>
      <c r="T623" s="142">
        <f>S623*H623</f>
        <v>0</v>
      </c>
      <c r="AR623" s="143" t="s">
        <v>178</v>
      </c>
      <c r="AT623" s="143" t="s">
        <v>164</v>
      </c>
      <c r="AU623" s="143" t="s">
        <v>77</v>
      </c>
      <c r="AY623" s="17" t="s">
        <v>161</v>
      </c>
      <c r="BE623" s="144">
        <f>IF(N623="základní",J623,0)</f>
        <v>0</v>
      </c>
      <c r="BF623" s="144">
        <f>IF(N623="snížená",J623,0)</f>
        <v>0</v>
      </c>
      <c r="BG623" s="144">
        <f>IF(N623="zákl. přenesená",J623,0)</f>
        <v>0</v>
      </c>
      <c r="BH623" s="144">
        <f>IF(N623="sníž. přenesená",J623,0)</f>
        <v>0</v>
      </c>
      <c r="BI623" s="144">
        <f>IF(N623="nulová",J623,0)</f>
        <v>0</v>
      </c>
      <c r="BJ623" s="17" t="s">
        <v>15</v>
      </c>
      <c r="BK623" s="144">
        <f>ROUND(I623*H623,2)</f>
        <v>0</v>
      </c>
      <c r="BL623" s="17" t="s">
        <v>178</v>
      </c>
      <c r="BM623" s="143" t="s">
        <v>936</v>
      </c>
    </row>
    <row r="624" spans="2:47" s="1" customFormat="1" ht="12">
      <c r="B624" s="32"/>
      <c r="D624" s="145" t="s">
        <v>170</v>
      </c>
      <c r="F624" s="146" t="s">
        <v>937</v>
      </c>
      <c r="I624" s="147"/>
      <c r="L624" s="32"/>
      <c r="M624" s="148"/>
      <c r="T624" s="53"/>
      <c r="AT624" s="17" t="s">
        <v>170</v>
      </c>
      <c r="AU624" s="17" t="s">
        <v>77</v>
      </c>
    </row>
    <row r="625" spans="2:65" s="1" customFormat="1" ht="16.5" customHeight="1">
      <c r="B625" s="131"/>
      <c r="C625" s="170" t="s">
        <v>938</v>
      </c>
      <c r="D625" s="170" t="s">
        <v>193</v>
      </c>
      <c r="E625" s="171" t="s">
        <v>939</v>
      </c>
      <c r="F625" s="172" t="s">
        <v>940</v>
      </c>
      <c r="G625" s="173" t="s">
        <v>267</v>
      </c>
      <c r="H625" s="174">
        <v>239.649</v>
      </c>
      <c r="I625" s="175"/>
      <c r="J625" s="176">
        <f>ROUND(I625*H625,2)</f>
        <v>0</v>
      </c>
      <c r="K625" s="172" t="s">
        <v>3</v>
      </c>
      <c r="L625" s="177"/>
      <c r="M625" s="178" t="s">
        <v>3</v>
      </c>
      <c r="N625" s="179" t="s">
        <v>40</v>
      </c>
      <c r="P625" s="141">
        <f>O625*H625</f>
        <v>0</v>
      </c>
      <c r="Q625" s="141">
        <v>0.00012</v>
      </c>
      <c r="R625" s="141">
        <f>Q625*H625</f>
        <v>0.02875788</v>
      </c>
      <c r="S625" s="141">
        <v>0</v>
      </c>
      <c r="T625" s="142">
        <f>S625*H625</f>
        <v>0</v>
      </c>
      <c r="AR625" s="143" t="s">
        <v>196</v>
      </c>
      <c r="AT625" s="143" t="s">
        <v>193</v>
      </c>
      <c r="AU625" s="143" t="s">
        <v>77</v>
      </c>
      <c r="AY625" s="17" t="s">
        <v>161</v>
      </c>
      <c r="BE625" s="144">
        <f>IF(N625="základní",J625,0)</f>
        <v>0</v>
      </c>
      <c r="BF625" s="144">
        <f>IF(N625="snížená",J625,0)</f>
        <v>0</v>
      </c>
      <c r="BG625" s="144">
        <f>IF(N625="zákl. přenesená",J625,0)</f>
        <v>0</v>
      </c>
      <c r="BH625" s="144">
        <f>IF(N625="sníž. přenesená",J625,0)</f>
        <v>0</v>
      </c>
      <c r="BI625" s="144">
        <f>IF(N625="nulová",J625,0)</f>
        <v>0</v>
      </c>
      <c r="BJ625" s="17" t="s">
        <v>15</v>
      </c>
      <c r="BK625" s="144">
        <f>ROUND(I625*H625,2)</f>
        <v>0</v>
      </c>
      <c r="BL625" s="17" t="s">
        <v>178</v>
      </c>
      <c r="BM625" s="143" t="s">
        <v>941</v>
      </c>
    </row>
    <row r="626" spans="2:51" s="13" customFormat="1" ht="12">
      <c r="B626" s="156"/>
      <c r="D626" s="150" t="s">
        <v>181</v>
      </c>
      <c r="F626" s="158" t="s">
        <v>942</v>
      </c>
      <c r="H626" s="159">
        <v>239.649</v>
      </c>
      <c r="I626" s="160"/>
      <c r="L626" s="156"/>
      <c r="M626" s="161"/>
      <c r="T626" s="162"/>
      <c r="AT626" s="157" t="s">
        <v>181</v>
      </c>
      <c r="AU626" s="157" t="s">
        <v>77</v>
      </c>
      <c r="AV626" s="13" t="s">
        <v>77</v>
      </c>
      <c r="AW626" s="13" t="s">
        <v>4</v>
      </c>
      <c r="AX626" s="13" t="s">
        <v>15</v>
      </c>
      <c r="AY626" s="157" t="s">
        <v>161</v>
      </c>
    </row>
    <row r="627" spans="2:65" s="1" customFormat="1" ht="44.25" customHeight="1">
      <c r="B627" s="131"/>
      <c r="C627" s="132" t="s">
        <v>943</v>
      </c>
      <c r="D627" s="132" t="s">
        <v>164</v>
      </c>
      <c r="E627" s="133" t="s">
        <v>944</v>
      </c>
      <c r="F627" s="134" t="s">
        <v>945</v>
      </c>
      <c r="G627" s="135" t="s">
        <v>201</v>
      </c>
      <c r="H627" s="136">
        <v>5.543</v>
      </c>
      <c r="I627" s="137"/>
      <c r="J627" s="138">
        <f>ROUND(I627*H627,2)</f>
        <v>0</v>
      </c>
      <c r="K627" s="134" t="s">
        <v>168</v>
      </c>
      <c r="L627" s="32"/>
      <c r="M627" s="139" t="s">
        <v>3</v>
      </c>
      <c r="N627" s="140" t="s">
        <v>40</v>
      </c>
      <c r="P627" s="141">
        <f>O627*H627</f>
        <v>0</v>
      </c>
      <c r="Q627" s="141">
        <v>0</v>
      </c>
      <c r="R627" s="141">
        <f>Q627*H627</f>
        <v>0</v>
      </c>
      <c r="S627" s="141">
        <v>0</v>
      </c>
      <c r="T627" s="142">
        <f>S627*H627</f>
        <v>0</v>
      </c>
      <c r="AR627" s="143" t="s">
        <v>178</v>
      </c>
      <c r="AT627" s="143" t="s">
        <v>164</v>
      </c>
      <c r="AU627" s="143" t="s">
        <v>77</v>
      </c>
      <c r="AY627" s="17" t="s">
        <v>161</v>
      </c>
      <c r="BE627" s="144">
        <f>IF(N627="základní",J627,0)</f>
        <v>0</v>
      </c>
      <c r="BF627" s="144">
        <f>IF(N627="snížená",J627,0)</f>
        <v>0</v>
      </c>
      <c r="BG627" s="144">
        <f>IF(N627="zákl. přenesená",J627,0)</f>
        <v>0</v>
      </c>
      <c r="BH627" s="144">
        <f>IF(N627="sníž. přenesená",J627,0)</f>
        <v>0</v>
      </c>
      <c r="BI627" s="144">
        <f>IF(N627="nulová",J627,0)</f>
        <v>0</v>
      </c>
      <c r="BJ627" s="17" t="s">
        <v>15</v>
      </c>
      <c r="BK627" s="144">
        <f>ROUND(I627*H627,2)</f>
        <v>0</v>
      </c>
      <c r="BL627" s="17" t="s">
        <v>178</v>
      </c>
      <c r="BM627" s="143" t="s">
        <v>946</v>
      </c>
    </row>
    <row r="628" spans="2:47" s="1" customFormat="1" ht="12">
      <c r="B628" s="32"/>
      <c r="D628" s="145" t="s">
        <v>170</v>
      </c>
      <c r="F628" s="146" t="s">
        <v>947</v>
      </c>
      <c r="I628" s="147"/>
      <c r="L628" s="32"/>
      <c r="M628" s="148"/>
      <c r="T628" s="53"/>
      <c r="AT628" s="17" t="s">
        <v>170</v>
      </c>
      <c r="AU628" s="17" t="s">
        <v>77</v>
      </c>
    </row>
    <row r="629" spans="2:63" s="11" customFormat="1" ht="22.9" customHeight="1">
      <c r="B629" s="119"/>
      <c r="D629" s="120" t="s">
        <v>68</v>
      </c>
      <c r="E629" s="129" t="s">
        <v>241</v>
      </c>
      <c r="F629" s="129" t="s">
        <v>242</v>
      </c>
      <c r="I629" s="122"/>
      <c r="J629" s="130">
        <f>BK629</f>
        <v>0</v>
      </c>
      <c r="L629" s="119"/>
      <c r="M629" s="124"/>
      <c r="P629" s="125">
        <f>SUM(P630:P687)</f>
        <v>0</v>
      </c>
      <c r="R629" s="125">
        <f>SUM(R630:R687)</f>
        <v>1.0278995</v>
      </c>
      <c r="T629" s="126">
        <f>SUM(T630:T687)</f>
        <v>0.16180450000000002</v>
      </c>
      <c r="AR629" s="120" t="s">
        <v>77</v>
      </c>
      <c r="AT629" s="127" t="s">
        <v>68</v>
      </c>
      <c r="AU629" s="127" t="s">
        <v>15</v>
      </c>
      <c r="AY629" s="120" t="s">
        <v>161</v>
      </c>
      <c r="BK629" s="128">
        <f>SUM(BK630:BK687)</f>
        <v>0</v>
      </c>
    </row>
    <row r="630" spans="2:65" s="1" customFormat="1" ht="16.5" customHeight="1">
      <c r="B630" s="131"/>
      <c r="C630" s="132" t="s">
        <v>948</v>
      </c>
      <c r="D630" s="132" t="s">
        <v>164</v>
      </c>
      <c r="E630" s="133" t="s">
        <v>244</v>
      </c>
      <c r="F630" s="134" t="s">
        <v>245</v>
      </c>
      <c r="G630" s="135" t="s">
        <v>167</v>
      </c>
      <c r="H630" s="136">
        <v>521.95</v>
      </c>
      <c r="I630" s="137"/>
      <c r="J630" s="138">
        <f>ROUND(I630*H630,2)</f>
        <v>0</v>
      </c>
      <c r="K630" s="134" t="s">
        <v>168</v>
      </c>
      <c r="L630" s="32"/>
      <c r="M630" s="139" t="s">
        <v>3</v>
      </c>
      <c r="N630" s="140" t="s">
        <v>40</v>
      </c>
      <c r="P630" s="141">
        <f>O630*H630</f>
        <v>0</v>
      </c>
      <c r="Q630" s="141">
        <v>0.001</v>
      </c>
      <c r="R630" s="141">
        <f>Q630*H630</f>
        <v>0.52195</v>
      </c>
      <c r="S630" s="141">
        <v>0.00031</v>
      </c>
      <c r="T630" s="142">
        <f>S630*H630</f>
        <v>0.16180450000000002</v>
      </c>
      <c r="AR630" s="143" t="s">
        <v>178</v>
      </c>
      <c r="AT630" s="143" t="s">
        <v>164</v>
      </c>
      <c r="AU630" s="143" t="s">
        <v>77</v>
      </c>
      <c r="AY630" s="17" t="s">
        <v>161</v>
      </c>
      <c r="BE630" s="144">
        <f>IF(N630="základní",J630,0)</f>
        <v>0</v>
      </c>
      <c r="BF630" s="144">
        <f>IF(N630="snížená",J630,0)</f>
        <v>0</v>
      </c>
      <c r="BG630" s="144">
        <f>IF(N630="zákl. přenesená",J630,0)</f>
        <v>0</v>
      </c>
      <c r="BH630" s="144">
        <f>IF(N630="sníž. přenesená",J630,0)</f>
        <v>0</v>
      </c>
      <c r="BI630" s="144">
        <f>IF(N630="nulová",J630,0)</f>
        <v>0</v>
      </c>
      <c r="BJ630" s="17" t="s">
        <v>15</v>
      </c>
      <c r="BK630" s="144">
        <f>ROUND(I630*H630,2)</f>
        <v>0</v>
      </c>
      <c r="BL630" s="17" t="s">
        <v>178</v>
      </c>
      <c r="BM630" s="143" t="s">
        <v>949</v>
      </c>
    </row>
    <row r="631" spans="2:47" s="1" customFormat="1" ht="12">
      <c r="B631" s="32"/>
      <c r="D631" s="145" t="s">
        <v>170</v>
      </c>
      <c r="F631" s="146" t="s">
        <v>247</v>
      </c>
      <c r="I631" s="147"/>
      <c r="L631" s="32"/>
      <c r="M631" s="148"/>
      <c r="T631" s="53"/>
      <c r="AT631" s="17" t="s">
        <v>170</v>
      </c>
      <c r="AU631" s="17" t="s">
        <v>77</v>
      </c>
    </row>
    <row r="632" spans="2:51" s="12" customFormat="1" ht="12">
      <c r="B632" s="149"/>
      <c r="D632" s="150" t="s">
        <v>181</v>
      </c>
      <c r="E632" s="151" t="s">
        <v>3</v>
      </c>
      <c r="F632" s="152" t="s">
        <v>442</v>
      </c>
      <c r="H632" s="151" t="s">
        <v>3</v>
      </c>
      <c r="I632" s="153"/>
      <c r="L632" s="149"/>
      <c r="M632" s="154"/>
      <c r="T632" s="155"/>
      <c r="AT632" s="151" t="s">
        <v>181</v>
      </c>
      <c r="AU632" s="151" t="s">
        <v>77</v>
      </c>
      <c r="AV632" s="12" t="s">
        <v>15</v>
      </c>
      <c r="AW632" s="12" t="s">
        <v>31</v>
      </c>
      <c r="AX632" s="12" t="s">
        <v>69</v>
      </c>
      <c r="AY632" s="151" t="s">
        <v>161</v>
      </c>
    </row>
    <row r="633" spans="2:51" s="13" customFormat="1" ht="12">
      <c r="B633" s="156"/>
      <c r="D633" s="150" t="s">
        <v>181</v>
      </c>
      <c r="E633" s="157" t="s">
        <v>3</v>
      </c>
      <c r="F633" s="158" t="s">
        <v>950</v>
      </c>
      <c r="H633" s="159">
        <v>187</v>
      </c>
      <c r="I633" s="160"/>
      <c r="L633" s="156"/>
      <c r="M633" s="161"/>
      <c r="T633" s="162"/>
      <c r="AT633" s="157" t="s">
        <v>181</v>
      </c>
      <c r="AU633" s="157" t="s">
        <v>77</v>
      </c>
      <c r="AV633" s="13" t="s">
        <v>77</v>
      </c>
      <c r="AW633" s="13" t="s">
        <v>31</v>
      </c>
      <c r="AX633" s="13" t="s">
        <v>69</v>
      </c>
      <c r="AY633" s="157" t="s">
        <v>161</v>
      </c>
    </row>
    <row r="634" spans="2:51" s="12" customFormat="1" ht="12">
      <c r="B634" s="149"/>
      <c r="D634" s="150" t="s">
        <v>181</v>
      </c>
      <c r="E634" s="151" t="s">
        <v>3</v>
      </c>
      <c r="F634" s="152" t="s">
        <v>444</v>
      </c>
      <c r="H634" s="151" t="s">
        <v>3</v>
      </c>
      <c r="I634" s="153"/>
      <c r="L634" s="149"/>
      <c r="M634" s="154"/>
      <c r="T634" s="155"/>
      <c r="AT634" s="151" t="s">
        <v>181</v>
      </c>
      <c r="AU634" s="151" t="s">
        <v>77</v>
      </c>
      <c r="AV634" s="12" t="s">
        <v>15</v>
      </c>
      <c r="AW634" s="12" t="s">
        <v>31</v>
      </c>
      <c r="AX634" s="12" t="s">
        <v>69</v>
      </c>
      <c r="AY634" s="151" t="s">
        <v>161</v>
      </c>
    </row>
    <row r="635" spans="2:51" s="13" customFormat="1" ht="12">
      <c r="B635" s="156"/>
      <c r="D635" s="150" t="s">
        <v>181</v>
      </c>
      <c r="E635" s="157" t="s">
        <v>3</v>
      </c>
      <c r="F635" s="158" t="s">
        <v>951</v>
      </c>
      <c r="H635" s="159">
        <v>156</v>
      </c>
      <c r="I635" s="160"/>
      <c r="L635" s="156"/>
      <c r="M635" s="161"/>
      <c r="T635" s="162"/>
      <c r="AT635" s="157" t="s">
        <v>181</v>
      </c>
      <c r="AU635" s="157" t="s">
        <v>77</v>
      </c>
      <c r="AV635" s="13" t="s">
        <v>77</v>
      </c>
      <c r="AW635" s="13" t="s">
        <v>31</v>
      </c>
      <c r="AX635" s="13" t="s">
        <v>69</v>
      </c>
      <c r="AY635" s="157" t="s">
        <v>161</v>
      </c>
    </row>
    <row r="636" spans="2:51" s="12" customFormat="1" ht="12">
      <c r="B636" s="149"/>
      <c r="D636" s="150" t="s">
        <v>181</v>
      </c>
      <c r="E636" s="151" t="s">
        <v>3</v>
      </c>
      <c r="F636" s="152" t="s">
        <v>446</v>
      </c>
      <c r="H636" s="151" t="s">
        <v>3</v>
      </c>
      <c r="I636" s="153"/>
      <c r="L636" s="149"/>
      <c r="M636" s="154"/>
      <c r="T636" s="155"/>
      <c r="AT636" s="151" t="s">
        <v>181</v>
      </c>
      <c r="AU636" s="151" t="s">
        <v>77</v>
      </c>
      <c r="AV636" s="12" t="s">
        <v>15</v>
      </c>
      <c r="AW636" s="12" t="s">
        <v>31</v>
      </c>
      <c r="AX636" s="12" t="s">
        <v>69</v>
      </c>
      <c r="AY636" s="151" t="s">
        <v>161</v>
      </c>
    </row>
    <row r="637" spans="2:51" s="13" customFormat="1" ht="12">
      <c r="B637" s="156"/>
      <c r="D637" s="150" t="s">
        <v>181</v>
      </c>
      <c r="E637" s="157" t="s">
        <v>3</v>
      </c>
      <c r="F637" s="158" t="s">
        <v>952</v>
      </c>
      <c r="H637" s="159">
        <v>149</v>
      </c>
      <c r="I637" s="160"/>
      <c r="L637" s="156"/>
      <c r="M637" s="161"/>
      <c r="T637" s="162"/>
      <c r="AT637" s="157" t="s">
        <v>181</v>
      </c>
      <c r="AU637" s="157" t="s">
        <v>77</v>
      </c>
      <c r="AV637" s="13" t="s">
        <v>77</v>
      </c>
      <c r="AW637" s="13" t="s">
        <v>31</v>
      </c>
      <c r="AX637" s="13" t="s">
        <v>69</v>
      </c>
      <c r="AY637" s="157" t="s">
        <v>161</v>
      </c>
    </row>
    <row r="638" spans="2:51" s="12" customFormat="1" ht="12">
      <c r="B638" s="149"/>
      <c r="D638" s="150" t="s">
        <v>181</v>
      </c>
      <c r="E638" s="151" t="s">
        <v>3</v>
      </c>
      <c r="F638" s="152" t="s">
        <v>68</v>
      </c>
      <c r="H638" s="151" t="s">
        <v>3</v>
      </c>
      <c r="I638" s="153"/>
      <c r="L638" s="149"/>
      <c r="M638" s="154"/>
      <c r="T638" s="155"/>
      <c r="AT638" s="151" t="s">
        <v>181</v>
      </c>
      <c r="AU638" s="151" t="s">
        <v>77</v>
      </c>
      <c r="AV638" s="12" t="s">
        <v>15</v>
      </c>
      <c r="AW638" s="12" t="s">
        <v>31</v>
      </c>
      <c r="AX638" s="12" t="s">
        <v>69</v>
      </c>
      <c r="AY638" s="151" t="s">
        <v>161</v>
      </c>
    </row>
    <row r="639" spans="2:51" s="13" customFormat="1" ht="12">
      <c r="B639" s="156"/>
      <c r="D639" s="150" t="s">
        <v>181</v>
      </c>
      <c r="E639" s="157" t="s">
        <v>3</v>
      </c>
      <c r="F639" s="158" t="s">
        <v>951</v>
      </c>
      <c r="H639" s="159">
        <v>156</v>
      </c>
      <c r="I639" s="160"/>
      <c r="L639" s="156"/>
      <c r="M639" s="161"/>
      <c r="T639" s="162"/>
      <c r="AT639" s="157" t="s">
        <v>181</v>
      </c>
      <c r="AU639" s="157" t="s">
        <v>77</v>
      </c>
      <c r="AV639" s="13" t="s">
        <v>77</v>
      </c>
      <c r="AW639" s="13" t="s">
        <v>31</v>
      </c>
      <c r="AX639" s="13" t="s">
        <v>69</v>
      </c>
      <c r="AY639" s="157" t="s">
        <v>161</v>
      </c>
    </row>
    <row r="640" spans="2:51" s="12" customFormat="1" ht="12">
      <c r="B640" s="149"/>
      <c r="D640" s="150" t="s">
        <v>181</v>
      </c>
      <c r="E640" s="151" t="s">
        <v>3</v>
      </c>
      <c r="F640" s="152" t="s">
        <v>491</v>
      </c>
      <c r="H640" s="151" t="s">
        <v>3</v>
      </c>
      <c r="I640" s="153"/>
      <c r="L640" s="149"/>
      <c r="M640" s="154"/>
      <c r="T640" s="155"/>
      <c r="AT640" s="151" t="s">
        <v>181</v>
      </c>
      <c r="AU640" s="151" t="s">
        <v>77</v>
      </c>
      <c r="AV640" s="12" t="s">
        <v>15</v>
      </c>
      <c r="AW640" s="12" t="s">
        <v>31</v>
      </c>
      <c r="AX640" s="12" t="s">
        <v>69</v>
      </c>
      <c r="AY640" s="151" t="s">
        <v>161</v>
      </c>
    </row>
    <row r="641" spans="2:51" s="12" customFormat="1" ht="12">
      <c r="B641" s="149"/>
      <c r="D641" s="150" t="s">
        <v>181</v>
      </c>
      <c r="E641" s="151" t="s">
        <v>3</v>
      </c>
      <c r="F641" s="152" t="s">
        <v>442</v>
      </c>
      <c r="H641" s="151" t="s">
        <v>3</v>
      </c>
      <c r="I641" s="153"/>
      <c r="L641" s="149"/>
      <c r="M641" s="154"/>
      <c r="T641" s="155"/>
      <c r="AT641" s="151" t="s">
        <v>181</v>
      </c>
      <c r="AU641" s="151" t="s">
        <v>77</v>
      </c>
      <c r="AV641" s="12" t="s">
        <v>15</v>
      </c>
      <c r="AW641" s="12" t="s">
        <v>31</v>
      </c>
      <c r="AX641" s="12" t="s">
        <v>69</v>
      </c>
      <c r="AY641" s="151" t="s">
        <v>161</v>
      </c>
    </row>
    <row r="642" spans="2:51" s="13" customFormat="1" ht="12">
      <c r="B642" s="156"/>
      <c r="D642" s="150" t="s">
        <v>181</v>
      </c>
      <c r="E642" s="157" t="s">
        <v>3</v>
      </c>
      <c r="F642" s="158" t="s">
        <v>953</v>
      </c>
      <c r="H642" s="159">
        <v>-6.525</v>
      </c>
      <c r="I642" s="160"/>
      <c r="L642" s="156"/>
      <c r="M642" s="161"/>
      <c r="T642" s="162"/>
      <c r="AT642" s="157" t="s">
        <v>181</v>
      </c>
      <c r="AU642" s="157" t="s">
        <v>77</v>
      </c>
      <c r="AV642" s="13" t="s">
        <v>77</v>
      </c>
      <c r="AW642" s="13" t="s">
        <v>31</v>
      </c>
      <c r="AX642" s="13" t="s">
        <v>69</v>
      </c>
      <c r="AY642" s="157" t="s">
        <v>161</v>
      </c>
    </row>
    <row r="643" spans="2:51" s="13" customFormat="1" ht="12">
      <c r="B643" s="156"/>
      <c r="D643" s="150" t="s">
        <v>181</v>
      </c>
      <c r="E643" s="157" t="s">
        <v>3</v>
      </c>
      <c r="F643" s="158" t="s">
        <v>954</v>
      </c>
      <c r="H643" s="159">
        <v>-21.75</v>
      </c>
      <c r="I643" s="160"/>
      <c r="L643" s="156"/>
      <c r="M643" s="161"/>
      <c r="T643" s="162"/>
      <c r="AT643" s="157" t="s">
        <v>181</v>
      </c>
      <c r="AU643" s="157" t="s">
        <v>77</v>
      </c>
      <c r="AV643" s="13" t="s">
        <v>77</v>
      </c>
      <c r="AW643" s="13" t="s">
        <v>31</v>
      </c>
      <c r="AX643" s="13" t="s">
        <v>69</v>
      </c>
      <c r="AY643" s="157" t="s">
        <v>161</v>
      </c>
    </row>
    <row r="644" spans="2:51" s="13" customFormat="1" ht="12">
      <c r="B644" s="156"/>
      <c r="D644" s="150" t="s">
        <v>181</v>
      </c>
      <c r="E644" s="157" t="s">
        <v>3</v>
      </c>
      <c r="F644" s="158" t="s">
        <v>955</v>
      </c>
      <c r="H644" s="159">
        <v>-10.8</v>
      </c>
      <c r="I644" s="160"/>
      <c r="L644" s="156"/>
      <c r="M644" s="161"/>
      <c r="T644" s="162"/>
      <c r="AT644" s="157" t="s">
        <v>181</v>
      </c>
      <c r="AU644" s="157" t="s">
        <v>77</v>
      </c>
      <c r="AV644" s="13" t="s">
        <v>77</v>
      </c>
      <c r="AW644" s="13" t="s">
        <v>31</v>
      </c>
      <c r="AX644" s="13" t="s">
        <v>69</v>
      </c>
      <c r="AY644" s="157" t="s">
        <v>161</v>
      </c>
    </row>
    <row r="645" spans="2:51" s="12" customFormat="1" ht="12">
      <c r="B645" s="149"/>
      <c r="D645" s="150" t="s">
        <v>181</v>
      </c>
      <c r="E645" s="151" t="s">
        <v>3</v>
      </c>
      <c r="F645" s="152" t="s">
        <v>444</v>
      </c>
      <c r="H645" s="151" t="s">
        <v>3</v>
      </c>
      <c r="I645" s="153"/>
      <c r="L645" s="149"/>
      <c r="M645" s="154"/>
      <c r="T645" s="155"/>
      <c r="AT645" s="151" t="s">
        <v>181</v>
      </c>
      <c r="AU645" s="151" t="s">
        <v>77</v>
      </c>
      <c r="AV645" s="12" t="s">
        <v>15</v>
      </c>
      <c r="AW645" s="12" t="s">
        <v>31</v>
      </c>
      <c r="AX645" s="12" t="s">
        <v>69</v>
      </c>
      <c r="AY645" s="151" t="s">
        <v>161</v>
      </c>
    </row>
    <row r="646" spans="2:51" s="13" customFormat="1" ht="12">
      <c r="B646" s="156"/>
      <c r="D646" s="150" t="s">
        <v>181</v>
      </c>
      <c r="E646" s="157" t="s">
        <v>3</v>
      </c>
      <c r="F646" s="158" t="s">
        <v>953</v>
      </c>
      <c r="H646" s="159">
        <v>-6.525</v>
      </c>
      <c r="I646" s="160"/>
      <c r="L646" s="156"/>
      <c r="M646" s="161"/>
      <c r="T646" s="162"/>
      <c r="AT646" s="157" t="s">
        <v>181</v>
      </c>
      <c r="AU646" s="157" t="s">
        <v>77</v>
      </c>
      <c r="AV646" s="13" t="s">
        <v>77</v>
      </c>
      <c r="AW646" s="13" t="s">
        <v>31</v>
      </c>
      <c r="AX646" s="13" t="s">
        <v>69</v>
      </c>
      <c r="AY646" s="157" t="s">
        <v>161</v>
      </c>
    </row>
    <row r="647" spans="2:51" s="13" customFormat="1" ht="12">
      <c r="B647" s="156"/>
      <c r="D647" s="150" t="s">
        <v>181</v>
      </c>
      <c r="E647" s="157" t="s">
        <v>3</v>
      </c>
      <c r="F647" s="158" t="s">
        <v>956</v>
      </c>
      <c r="H647" s="159">
        <v>-3.6</v>
      </c>
      <c r="I647" s="160"/>
      <c r="L647" s="156"/>
      <c r="M647" s="161"/>
      <c r="T647" s="162"/>
      <c r="AT647" s="157" t="s">
        <v>181</v>
      </c>
      <c r="AU647" s="157" t="s">
        <v>77</v>
      </c>
      <c r="AV647" s="13" t="s">
        <v>77</v>
      </c>
      <c r="AW647" s="13" t="s">
        <v>31</v>
      </c>
      <c r="AX647" s="13" t="s">
        <v>69</v>
      </c>
      <c r="AY647" s="157" t="s">
        <v>161</v>
      </c>
    </row>
    <row r="648" spans="2:51" s="13" customFormat="1" ht="12">
      <c r="B648" s="156"/>
      <c r="D648" s="150" t="s">
        <v>181</v>
      </c>
      <c r="E648" s="157" t="s">
        <v>3</v>
      </c>
      <c r="F648" s="158" t="s">
        <v>957</v>
      </c>
      <c r="H648" s="159">
        <v>-11.6</v>
      </c>
      <c r="I648" s="160"/>
      <c r="L648" s="156"/>
      <c r="M648" s="161"/>
      <c r="T648" s="162"/>
      <c r="AT648" s="157" t="s">
        <v>181</v>
      </c>
      <c r="AU648" s="157" t="s">
        <v>77</v>
      </c>
      <c r="AV648" s="13" t="s">
        <v>77</v>
      </c>
      <c r="AW648" s="13" t="s">
        <v>31</v>
      </c>
      <c r="AX648" s="13" t="s">
        <v>69</v>
      </c>
      <c r="AY648" s="157" t="s">
        <v>161</v>
      </c>
    </row>
    <row r="649" spans="2:51" s="12" customFormat="1" ht="12">
      <c r="B649" s="149"/>
      <c r="D649" s="150" t="s">
        <v>181</v>
      </c>
      <c r="E649" s="151" t="s">
        <v>3</v>
      </c>
      <c r="F649" s="152" t="s">
        <v>446</v>
      </c>
      <c r="H649" s="151" t="s">
        <v>3</v>
      </c>
      <c r="I649" s="153"/>
      <c r="L649" s="149"/>
      <c r="M649" s="154"/>
      <c r="T649" s="155"/>
      <c r="AT649" s="151" t="s">
        <v>181</v>
      </c>
      <c r="AU649" s="151" t="s">
        <v>77</v>
      </c>
      <c r="AV649" s="12" t="s">
        <v>15</v>
      </c>
      <c r="AW649" s="12" t="s">
        <v>31</v>
      </c>
      <c r="AX649" s="12" t="s">
        <v>69</v>
      </c>
      <c r="AY649" s="151" t="s">
        <v>161</v>
      </c>
    </row>
    <row r="650" spans="2:51" s="13" customFormat="1" ht="12">
      <c r="B650" s="156"/>
      <c r="D650" s="150" t="s">
        <v>181</v>
      </c>
      <c r="E650" s="157" t="s">
        <v>3</v>
      </c>
      <c r="F650" s="158" t="s">
        <v>958</v>
      </c>
      <c r="H650" s="159">
        <v>-26.1</v>
      </c>
      <c r="I650" s="160"/>
      <c r="L650" s="156"/>
      <c r="M650" s="161"/>
      <c r="T650" s="162"/>
      <c r="AT650" s="157" t="s">
        <v>181</v>
      </c>
      <c r="AU650" s="157" t="s">
        <v>77</v>
      </c>
      <c r="AV650" s="13" t="s">
        <v>77</v>
      </c>
      <c r="AW650" s="13" t="s">
        <v>31</v>
      </c>
      <c r="AX650" s="13" t="s">
        <v>69</v>
      </c>
      <c r="AY650" s="157" t="s">
        <v>161</v>
      </c>
    </row>
    <row r="651" spans="2:51" s="13" customFormat="1" ht="12">
      <c r="B651" s="156"/>
      <c r="D651" s="150" t="s">
        <v>181</v>
      </c>
      <c r="E651" s="157" t="s">
        <v>3</v>
      </c>
      <c r="F651" s="158" t="s">
        <v>953</v>
      </c>
      <c r="H651" s="159">
        <v>-6.525</v>
      </c>
      <c r="I651" s="160"/>
      <c r="L651" s="156"/>
      <c r="M651" s="161"/>
      <c r="T651" s="162"/>
      <c r="AT651" s="157" t="s">
        <v>181</v>
      </c>
      <c r="AU651" s="157" t="s">
        <v>77</v>
      </c>
      <c r="AV651" s="13" t="s">
        <v>77</v>
      </c>
      <c r="AW651" s="13" t="s">
        <v>31</v>
      </c>
      <c r="AX651" s="13" t="s">
        <v>69</v>
      </c>
      <c r="AY651" s="157" t="s">
        <v>161</v>
      </c>
    </row>
    <row r="652" spans="2:51" s="12" customFormat="1" ht="12">
      <c r="B652" s="149"/>
      <c r="D652" s="150" t="s">
        <v>181</v>
      </c>
      <c r="E652" s="151" t="s">
        <v>3</v>
      </c>
      <c r="F652" s="152" t="s">
        <v>68</v>
      </c>
      <c r="H652" s="151" t="s">
        <v>3</v>
      </c>
      <c r="I652" s="153"/>
      <c r="L652" s="149"/>
      <c r="M652" s="154"/>
      <c r="T652" s="155"/>
      <c r="AT652" s="151" t="s">
        <v>181</v>
      </c>
      <c r="AU652" s="151" t="s">
        <v>77</v>
      </c>
      <c r="AV652" s="12" t="s">
        <v>15</v>
      </c>
      <c r="AW652" s="12" t="s">
        <v>31</v>
      </c>
      <c r="AX652" s="12" t="s">
        <v>69</v>
      </c>
      <c r="AY652" s="151" t="s">
        <v>161</v>
      </c>
    </row>
    <row r="653" spans="2:51" s="13" customFormat="1" ht="12">
      <c r="B653" s="156"/>
      <c r="D653" s="150" t="s">
        <v>181</v>
      </c>
      <c r="E653" s="157" t="s">
        <v>3</v>
      </c>
      <c r="F653" s="158" t="s">
        <v>958</v>
      </c>
      <c r="H653" s="159">
        <v>-26.1</v>
      </c>
      <c r="I653" s="160"/>
      <c r="L653" s="156"/>
      <c r="M653" s="161"/>
      <c r="T653" s="162"/>
      <c r="AT653" s="157" t="s">
        <v>181</v>
      </c>
      <c r="AU653" s="157" t="s">
        <v>77</v>
      </c>
      <c r="AV653" s="13" t="s">
        <v>77</v>
      </c>
      <c r="AW653" s="13" t="s">
        <v>31</v>
      </c>
      <c r="AX653" s="13" t="s">
        <v>69</v>
      </c>
      <c r="AY653" s="157" t="s">
        <v>161</v>
      </c>
    </row>
    <row r="654" spans="2:51" s="13" customFormat="1" ht="12">
      <c r="B654" s="156"/>
      <c r="D654" s="150" t="s">
        <v>181</v>
      </c>
      <c r="E654" s="157" t="s">
        <v>3</v>
      </c>
      <c r="F654" s="158" t="s">
        <v>953</v>
      </c>
      <c r="H654" s="159">
        <v>-6.525</v>
      </c>
      <c r="I654" s="160"/>
      <c r="L654" s="156"/>
      <c r="M654" s="161"/>
      <c r="T654" s="162"/>
      <c r="AT654" s="157" t="s">
        <v>181</v>
      </c>
      <c r="AU654" s="157" t="s">
        <v>77</v>
      </c>
      <c r="AV654" s="13" t="s">
        <v>77</v>
      </c>
      <c r="AW654" s="13" t="s">
        <v>31</v>
      </c>
      <c r="AX654" s="13" t="s">
        <v>69</v>
      </c>
      <c r="AY654" s="157" t="s">
        <v>161</v>
      </c>
    </row>
    <row r="655" spans="2:51" s="14" customFormat="1" ht="12">
      <c r="B655" s="163"/>
      <c r="D655" s="150" t="s">
        <v>181</v>
      </c>
      <c r="E655" s="164" t="s">
        <v>3</v>
      </c>
      <c r="F655" s="165" t="s">
        <v>188</v>
      </c>
      <c r="H655" s="166">
        <v>521.95</v>
      </c>
      <c r="I655" s="167"/>
      <c r="L655" s="163"/>
      <c r="M655" s="168"/>
      <c r="T655" s="169"/>
      <c r="AT655" s="164" t="s">
        <v>181</v>
      </c>
      <c r="AU655" s="164" t="s">
        <v>77</v>
      </c>
      <c r="AV655" s="14" t="s">
        <v>89</v>
      </c>
      <c r="AW655" s="14" t="s">
        <v>31</v>
      </c>
      <c r="AX655" s="14" t="s">
        <v>15</v>
      </c>
      <c r="AY655" s="164" t="s">
        <v>161</v>
      </c>
    </row>
    <row r="656" spans="2:65" s="1" customFormat="1" ht="33" customHeight="1">
      <c r="B656" s="131"/>
      <c r="C656" s="132" t="s">
        <v>959</v>
      </c>
      <c r="D656" s="132" t="s">
        <v>164</v>
      </c>
      <c r="E656" s="133" t="s">
        <v>253</v>
      </c>
      <c r="F656" s="134" t="s">
        <v>254</v>
      </c>
      <c r="G656" s="135" t="s">
        <v>167</v>
      </c>
      <c r="H656" s="136">
        <v>1032.55</v>
      </c>
      <c r="I656" s="137"/>
      <c r="J656" s="138">
        <f>ROUND(I656*H656,2)</f>
        <v>0</v>
      </c>
      <c r="K656" s="134" t="s">
        <v>168</v>
      </c>
      <c r="L656" s="32"/>
      <c r="M656" s="139" t="s">
        <v>3</v>
      </c>
      <c r="N656" s="140" t="s">
        <v>40</v>
      </c>
      <c r="P656" s="141">
        <f>O656*H656</f>
        <v>0</v>
      </c>
      <c r="Q656" s="141">
        <v>0.0002</v>
      </c>
      <c r="R656" s="141">
        <f>Q656*H656</f>
        <v>0.20651</v>
      </c>
      <c r="S656" s="141">
        <v>0</v>
      </c>
      <c r="T656" s="142">
        <f>S656*H656</f>
        <v>0</v>
      </c>
      <c r="AR656" s="143" t="s">
        <v>178</v>
      </c>
      <c r="AT656" s="143" t="s">
        <v>164</v>
      </c>
      <c r="AU656" s="143" t="s">
        <v>77</v>
      </c>
      <c r="AY656" s="17" t="s">
        <v>161</v>
      </c>
      <c r="BE656" s="144">
        <f>IF(N656="základní",J656,0)</f>
        <v>0</v>
      </c>
      <c r="BF656" s="144">
        <f>IF(N656="snížená",J656,0)</f>
        <v>0</v>
      </c>
      <c r="BG656" s="144">
        <f>IF(N656="zákl. přenesená",J656,0)</f>
        <v>0</v>
      </c>
      <c r="BH656" s="144">
        <f>IF(N656="sníž. přenesená",J656,0)</f>
        <v>0</v>
      </c>
      <c r="BI656" s="144">
        <f>IF(N656="nulová",J656,0)</f>
        <v>0</v>
      </c>
      <c r="BJ656" s="17" t="s">
        <v>15</v>
      </c>
      <c r="BK656" s="144">
        <f>ROUND(I656*H656,2)</f>
        <v>0</v>
      </c>
      <c r="BL656" s="17" t="s">
        <v>178</v>
      </c>
      <c r="BM656" s="143" t="s">
        <v>960</v>
      </c>
    </row>
    <row r="657" spans="2:47" s="1" customFormat="1" ht="12">
      <c r="B657" s="32"/>
      <c r="D657" s="145" t="s">
        <v>170</v>
      </c>
      <c r="F657" s="146" t="s">
        <v>256</v>
      </c>
      <c r="I657" s="147"/>
      <c r="L657" s="32"/>
      <c r="M657" s="148"/>
      <c r="T657" s="53"/>
      <c r="AT657" s="17" t="s">
        <v>170</v>
      </c>
      <c r="AU657" s="17" t="s">
        <v>77</v>
      </c>
    </row>
    <row r="658" spans="2:51" s="12" customFormat="1" ht="12">
      <c r="B658" s="149"/>
      <c r="D658" s="150" t="s">
        <v>181</v>
      </c>
      <c r="E658" s="151" t="s">
        <v>3</v>
      </c>
      <c r="F658" s="152" t="s">
        <v>442</v>
      </c>
      <c r="H658" s="151" t="s">
        <v>3</v>
      </c>
      <c r="I658" s="153"/>
      <c r="L658" s="149"/>
      <c r="M658" s="154"/>
      <c r="T658" s="155"/>
      <c r="AT658" s="151" t="s">
        <v>181</v>
      </c>
      <c r="AU658" s="151" t="s">
        <v>77</v>
      </c>
      <c r="AV658" s="12" t="s">
        <v>15</v>
      </c>
      <c r="AW658" s="12" t="s">
        <v>31</v>
      </c>
      <c r="AX658" s="12" t="s">
        <v>69</v>
      </c>
      <c r="AY658" s="151" t="s">
        <v>161</v>
      </c>
    </row>
    <row r="659" spans="2:51" s="13" customFormat="1" ht="12">
      <c r="B659" s="156"/>
      <c r="D659" s="150" t="s">
        <v>181</v>
      </c>
      <c r="E659" s="157" t="s">
        <v>3</v>
      </c>
      <c r="F659" s="158" t="s">
        <v>443</v>
      </c>
      <c r="H659" s="159">
        <v>140.6</v>
      </c>
      <c r="I659" s="160"/>
      <c r="L659" s="156"/>
      <c r="M659" s="161"/>
      <c r="T659" s="162"/>
      <c r="AT659" s="157" t="s">
        <v>181</v>
      </c>
      <c r="AU659" s="157" t="s">
        <v>77</v>
      </c>
      <c r="AV659" s="13" t="s">
        <v>77</v>
      </c>
      <c r="AW659" s="13" t="s">
        <v>31</v>
      </c>
      <c r="AX659" s="13" t="s">
        <v>69</v>
      </c>
      <c r="AY659" s="157" t="s">
        <v>161</v>
      </c>
    </row>
    <row r="660" spans="2:51" s="13" customFormat="1" ht="12">
      <c r="B660" s="156"/>
      <c r="D660" s="150" t="s">
        <v>181</v>
      </c>
      <c r="E660" s="157" t="s">
        <v>3</v>
      </c>
      <c r="F660" s="158" t="s">
        <v>950</v>
      </c>
      <c r="H660" s="159">
        <v>187</v>
      </c>
      <c r="I660" s="160"/>
      <c r="L660" s="156"/>
      <c r="M660" s="161"/>
      <c r="T660" s="162"/>
      <c r="AT660" s="157" t="s">
        <v>181</v>
      </c>
      <c r="AU660" s="157" t="s">
        <v>77</v>
      </c>
      <c r="AV660" s="13" t="s">
        <v>77</v>
      </c>
      <c r="AW660" s="13" t="s">
        <v>31</v>
      </c>
      <c r="AX660" s="13" t="s">
        <v>69</v>
      </c>
      <c r="AY660" s="157" t="s">
        <v>161</v>
      </c>
    </row>
    <row r="661" spans="2:51" s="12" customFormat="1" ht="12">
      <c r="B661" s="149"/>
      <c r="D661" s="150" t="s">
        <v>181</v>
      </c>
      <c r="E661" s="151" t="s">
        <v>3</v>
      </c>
      <c r="F661" s="152" t="s">
        <v>444</v>
      </c>
      <c r="H661" s="151" t="s">
        <v>3</v>
      </c>
      <c r="I661" s="153"/>
      <c r="L661" s="149"/>
      <c r="M661" s="154"/>
      <c r="T661" s="155"/>
      <c r="AT661" s="151" t="s">
        <v>181</v>
      </c>
      <c r="AU661" s="151" t="s">
        <v>77</v>
      </c>
      <c r="AV661" s="12" t="s">
        <v>15</v>
      </c>
      <c r="AW661" s="12" t="s">
        <v>31</v>
      </c>
      <c r="AX661" s="12" t="s">
        <v>69</v>
      </c>
      <c r="AY661" s="151" t="s">
        <v>161</v>
      </c>
    </row>
    <row r="662" spans="2:51" s="13" customFormat="1" ht="12">
      <c r="B662" s="156"/>
      <c r="D662" s="150" t="s">
        <v>181</v>
      </c>
      <c r="E662" s="157" t="s">
        <v>3</v>
      </c>
      <c r="F662" s="158" t="s">
        <v>445</v>
      </c>
      <c r="H662" s="159">
        <v>129</v>
      </c>
      <c r="I662" s="160"/>
      <c r="L662" s="156"/>
      <c r="M662" s="161"/>
      <c r="T662" s="162"/>
      <c r="AT662" s="157" t="s">
        <v>181</v>
      </c>
      <c r="AU662" s="157" t="s">
        <v>77</v>
      </c>
      <c r="AV662" s="13" t="s">
        <v>77</v>
      </c>
      <c r="AW662" s="13" t="s">
        <v>31</v>
      </c>
      <c r="AX662" s="13" t="s">
        <v>69</v>
      </c>
      <c r="AY662" s="157" t="s">
        <v>161</v>
      </c>
    </row>
    <row r="663" spans="2:51" s="13" customFormat="1" ht="12">
      <c r="B663" s="156"/>
      <c r="D663" s="150" t="s">
        <v>181</v>
      </c>
      <c r="E663" s="157" t="s">
        <v>3</v>
      </c>
      <c r="F663" s="158" t="s">
        <v>951</v>
      </c>
      <c r="H663" s="159">
        <v>156</v>
      </c>
      <c r="I663" s="160"/>
      <c r="L663" s="156"/>
      <c r="M663" s="161"/>
      <c r="T663" s="162"/>
      <c r="AT663" s="157" t="s">
        <v>181</v>
      </c>
      <c r="AU663" s="157" t="s">
        <v>77</v>
      </c>
      <c r="AV663" s="13" t="s">
        <v>77</v>
      </c>
      <c r="AW663" s="13" t="s">
        <v>31</v>
      </c>
      <c r="AX663" s="13" t="s">
        <v>69</v>
      </c>
      <c r="AY663" s="157" t="s">
        <v>161</v>
      </c>
    </row>
    <row r="664" spans="2:51" s="12" customFormat="1" ht="12">
      <c r="B664" s="149"/>
      <c r="D664" s="150" t="s">
        <v>181</v>
      </c>
      <c r="E664" s="151" t="s">
        <v>3</v>
      </c>
      <c r="F664" s="152" t="s">
        <v>446</v>
      </c>
      <c r="H664" s="151" t="s">
        <v>3</v>
      </c>
      <c r="I664" s="153"/>
      <c r="L664" s="149"/>
      <c r="M664" s="154"/>
      <c r="T664" s="155"/>
      <c r="AT664" s="151" t="s">
        <v>181</v>
      </c>
      <c r="AU664" s="151" t="s">
        <v>77</v>
      </c>
      <c r="AV664" s="12" t="s">
        <v>15</v>
      </c>
      <c r="AW664" s="12" t="s">
        <v>31</v>
      </c>
      <c r="AX664" s="12" t="s">
        <v>69</v>
      </c>
      <c r="AY664" s="151" t="s">
        <v>161</v>
      </c>
    </row>
    <row r="665" spans="2:51" s="13" customFormat="1" ht="12">
      <c r="B665" s="156"/>
      <c r="D665" s="150" t="s">
        <v>181</v>
      </c>
      <c r="E665" s="157" t="s">
        <v>3</v>
      </c>
      <c r="F665" s="158" t="s">
        <v>447</v>
      </c>
      <c r="H665" s="159">
        <v>112</v>
      </c>
      <c r="I665" s="160"/>
      <c r="L665" s="156"/>
      <c r="M665" s="161"/>
      <c r="T665" s="162"/>
      <c r="AT665" s="157" t="s">
        <v>181</v>
      </c>
      <c r="AU665" s="157" t="s">
        <v>77</v>
      </c>
      <c r="AV665" s="13" t="s">
        <v>77</v>
      </c>
      <c r="AW665" s="13" t="s">
        <v>31</v>
      </c>
      <c r="AX665" s="13" t="s">
        <v>69</v>
      </c>
      <c r="AY665" s="157" t="s">
        <v>161</v>
      </c>
    </row>
    <row r="666" spans="2:51" s="13" customFormat="1" ht="12">
      <c r="B666" s="156"/>
      <c r="D666" s="150" t="s">
        <v>181</v>
      </c>
      <c r="E666" s="157" t="s">
        <v>3</v>
      </c>
      <c r="F666" s="158" t="s">
        <v>952</v>
      </c>
      <c r="H666" s="159">
        <v>149</v>
      </c>
      <c r="I666" s="160"/>
      <c r="L666" s="156"/>
      <c r="M666" s="161"/>
      <c r="T666" s="162"/>
      <c r="AT666" s="157" t="s">
        <v>181</v>
      </c>
      <c r="AU666" s="157" t="s">
        <v>77</v>
      </c>
      <c r="AV666" s="13" t="s">
        <v>77</v>
      </c>
      <c r="AW666" s="13" t="s">
        <v>31</v>
      </c>
      <c r="AX666" s="13" t="s">
        <v>69</v>
      </c>
      <c r="AY666" s="157" t="s">
        <v>161</v>
      </c>
    </row>
    <row r="667" spans="2:51" s="12" customFormat="1" ht="12">
      <c r="B667" s="149"/>
      <c r="D667" s="150" t="s">
        <v>181</v>
      </c>
      <c r="E667" s="151" t="s">
        <v>3</v>
      </c>
      <c r="F667" s="152" t="s">
        <v>68</v>
      </c>
      <c r="H667" s="151" t="s">
        <v>3</v>
      </c>
      <c r="I667" s="153"/>
      <c r="L667" s="149"/>
      <c r="M667" s="154"/>
      <c r="T667" s="155"/>
      <c r="AT667" s="151" t="s">
        <v>181</v>
      </c>
      <c r="AU667" s="151" t="s">
        <v>77</v>
      </c>
      <c r="AV667" s="12" t="s">
        <v>15</v>
      </c>
      <c r="AW667" s="12" t="s">
        <v>31</v>
      </c>
      <c r="AX667" s="12" t="s">
        <v>69</v>
      </c>
      <c r="AY667" s="151" t="s">
        <v>161</v>
      </c>
    </row>
    <row r="668" spans="2:51" s="13" customFormat="1" ht="12">
      <c r="B668" s="156"/>
      <c r="D668" s="150" t="s">
        <v>181</v>
      </c>
      <c r="E668" s="157" t="s">
        <v>3</v>
      </c>
      <c r="F668" s="158" t="s">
        <v>445</v>
      </c>
      <c r="H668" s="159">
        <v>129</v>
      </c>
      <c r="I668" s="160"/>
      <c r="L668" s="156"/>
      <c r="M668" s="161"/>
      <c r="T668" s="162"/>
      <c r="AT668" s="157" t="s">
        <v>181</v>
      </c>
      <c r="AU668" s="157" t="s">
        <v>77</v>
      </c>
      <c r="AV668" s="13" t="s">
        <v>77</v>
      </c>
      <c r="AW668" s="13" t="s">
        <v>31</v>
      </c>
      <c r="AX668" s="13" t="s">
        <v>69</v>
      </c>
      <c r="AY668" s="157" t="s">
        <v>161</v>
      </c>
    </row>
    <row r="669" spans="2:51" s="13" customFormat="1" ht="12">
      <c r="B669" s="156"/>
      <c r="D669" s="150" t="s">
        <v>181</v>
      </c>
      <c r="E669" s="157" t="s">
        <v>3</v>
      </c>
      <c r="F669" s="158" t="s">
        <v>951</v>
      </c>
      <c r="H669" s="159">
        <v>156</v>
      </c>
      <c r="I669" s="160"/>
      <c r="L669" s="156"/>
      <c r="M669" s="161"/>
      <c r="T669" s="162"/>
      <c r="AT669" s="157" t="s">
        <v>181</v>
      </c>
      <c r="AU669" s="157" t="s">
        <v>77</v>
      </c>
      <c r="AV669" s="13" t="s">
        <v>77</v>
      </c>
      <c r="AW669" s="13" t="s">
        <v>31</v>
      </c>
      <c r="AX669" s="13" t="s">
        <v>69</v>
      </c>
      <c r="AY669" s="157" t="s">
        <v>161</v>
      </c>
    </row>
    <row r="670" spans="2:51" s="12" customFormat="1" ht="12">
      <c r="B670" s="149"/>
      <c r="D670" s="150" t="s">
        <v>181</v>
      </c>
      <c r="E670" s="151" t="s">
        <v>3</v>
      </c>
      <c r="F670" s="152" t="s">
        <v>491</v>
      </c>
      <c r="H670" s="151" t="s">
        <v>3</v>
      </c>
      <c r="I670" s="153"/>
      <c r="L670" s="149"/>
      <c r="M670" s="154"/>
      <c r="T670" s="155"/>
      <c r="AT670" s="151" t="s">
        <v>181</v>
      </c>
      <c r="AU670" s="151" t="s">
        <v>77</v>
      </c>
      <c r="AV670" s="12" t="s">
        <v>15</v>
      </c>
      <c r="AW670" s="12" t="s">
        <v>31</v>
      </c>
      <c r="AX670" s="12" t="s">
        <v>69</v>
      </c>
      <c r="AY670" s="151" t="s">
        <v>161</v>
      </c>
    </row>
    <row r="671" spans="2:51" s="12" customFormat="1" ht="12">
      <c r="B671" s="149"/>
      <c r="D671" s="150" t="s">
        <v>181</v>
      </c>
      <c r="E671" s="151" t="s">
        <v>3</v>
      </c>
      <c r="F671" s="152" t="s">
        <v>442</v>
      </c>
      <c r="H671" s="151" t="s">
        <v>3</v>
      </c>
      <c r="I671" s="153"/>
      <c r="L671" s="149"/>
      <c r="M671" s="154"/>
      <c r="T671" s="155"/>
      <c r="AT671" s="151" t="s">
        <v>181</v>
      </c>
      <c r="AU671" s="151" t="s">
        <v>77</v>
      </c>
      <c r="AV671" s="12" t="s">
        <v>15</v>
      </c>
      <c r="AW671" s="12" t="s">
        <v>31</v>
      </c>
      <c r="AX671" s="12" t="s">
        <v>69</v>
      </c>
      <c r="AY671" s="151" t="s">
        <v>161</v>
      </c>
    </row>
    <row r="672" spans="2:51" s="13" customFormat="1" ht="12">
      <c r="B672" s="156"/>
      <c r="D672" s="150" t="s">
        <v>181</v>
      </c>
      <c r="E672" s="157" t="s">
        <v>3</v>
      </c>
      <c r="F672" s="158" t="s">
        <v>953</v>
      </c>
      <c r="H672" s="159">
        <v>-6.525</v>
      </c>
      <c r="I672" s="160"/>
      <c r="L672" s="156"/>
      <c r="M672" s="161"/>
      <c r="T672" s="162"/>
      <c r="AT672" s="157" t="s">
        <v>181</v>
      </c>
      <c r="AU672" s="157" t="s">
        <v>77</v>
      </c>
      <c r="AV672" s="13" t="s">
        <v>77</v>
      </c>
      <c r="AW672" s="13" t="s">
        <v>31</v>
      </c>
      <c r="AX672" s="13" t="s">
        <v>69</v>
      </c>
      <c r="AY672" s="157" t="s">
        <v>161</v>
      </c>
    </row>
    <row r="673" spans="2:51" s="13" customFormat="1" ht="12">
      <c r="B673" s="156"/>
      <c r="D673" s="150" t="s">
        <v>181</v>
      </c>
      <c r="E673" s="157" t="s">
        <v>3</v>
      </c>
      <c r="F673" s="158" t="s">
        <v>954</v>
      </c>
      <c r="H673" s="159">
        <v>-21.75</v>
      </c>
      <c r="I673" s="160"/>
      <c r="L673" s="156"/>
      <c r="M673" s="161"/>
      <c r="T673" s="162"/>
      <c r="AT673" s="157" t="s">
        <v>181</v>
      </c>
      <c r="AU673" s="157" t="s">
        <v>77</v>
      </c>
      <c r="AV673" s="13" t="s">
        <v>77</v>
      </c>
      <c r="AW673" s="13" t="s">
        <v>31</v>
      </c>
      <c r="AX673" s="13" t="s">
        <v>69</v>
      </c>
      <c r="AY673" s="157" t="s">
        <v>161</v>
      </c>
    </row>
    <row r="674" spans="2:51" s="13" customFormat="1" ht="12">
      <c r="B674" s="156"/>
      <c r="D674" s="150" t="s">
        <v>181</v>
      </c>
      <c r="E674" s="157" t="s">
        <v>3</v>
      </c>
      <c r="F674" s="158" t="s">
        <v>955</v>
      </c>
      <c r="H674" s="159">
        <v>-10.8</v>
      </c>
      <c r="I674" s="160"/>
      <c r="L674" s="156"/>
      <c r="M674" s="161"/>
      <c r="T674" s="162"/>
      <c r="AT674" s="157" t="s">
        <v>181</v>
      </c>
      <c r="AU674" s="157" t="s">
        <v>77</v>
      </c>
      <c r="AV674" s="13" t="s">
        <v>77</v>
      </c>
      <c r="AW674" s="13" t="s">
        <v>31</v>
      </c>
      <c r="AX674" s="13" t="s">
        <v>69</v>
      </c>
      <c r="AY674" s="157" t="s">
        <v>161</v>
      </c>
    </row>
    <row r="675" spans="2:51" s="12" customFormat="1" ht="12">
      <c r="B675" s="149"/>
      <c r="D675" s="150" t="s">
        <v>181</v>
      </c>
      <c r="E675" s="151" t="s">
        <v>3</v>
      </c>
      <c r="F675" s="152" t="s">
        <v>444</v>
      </c>
      <c r="H675" s="151" t="s">
        <v>3</v>
      </c>
      <c r="I675" s="153"/>
      <c r="L675" s="149"/>
      <c r="M675" s="154"/>
      <c r="T675" s="155"/>
      <c r="AT675" s="151" t="s">
        <v>181</v>
      </c>
      <c r="AU675" s="151" t="s">
        <v>77</v>
      </c>
      <c r="AV675" s="12" t="s">
        <v>15</v>
      </c>
      <c r="AW675" s="12" t="s">
        <v>31</v>
      </c>
      <c r="AX675" s="12" t="s">
        <v>69</v>
      </c>
      <c r="AY675" s="151" t="s">
        <v>161</v>
      </c>
    </row>
    <row r="676" spans="2:51" s="13" customFormat="1" ht="12">
      <c r="B676" s="156"/>
      <c r="D676" s="150" t="s">
        <v>181</v>
      </c>
      <c r="E676" s="157" t="s">
        <v>3</v>
      </c>
      <c r="F676" s="158" t="s">
        <v>953</v>
      </c>
      <c r="H676" s="159">
        <v>-6.525</v>
      </c>
      <c r="I676" s="160"/>
      <c r="L676" s="156"/>
      <c r="M676" s="161"/>
      <c r="T676" s="162"/>
      <c r="AT676" s="157" t="s">
        <v>181</v>
      </c>
      <c r="AU676" s="157" t="s">
        <v>77</v>
      </c>
      <c r="AV676" s="13" t="s">
        <v>77</v>
      </c>
      <c r="AW676" s="13" t="s">
        <v>31</v>
      </c>
      <c r="AX676" s="13" t="s">
        <v>69</v>
      </c>
      <c r="AY676" s="157" t="s">
        <v>161</v>
      </c>
    </row>
    <row r="677" spans="2:51" s="13" customFormat="1" ht="12">
      <c r="B677" s="156"/>
      <c r="D677" s="150" t="s">
        <v>181</v>
      </c>
      <c r="E677" s="157" t="s">
        <v>3</v>
      </c>
      <c r="F677" s="158" t="s">
        <v>956</v>
      </c>
      <c r="H677" s="159">
        <v>-3.6</v>
      </c>
      <c r="I677" s="160"/>
      <c r="L677" s="156"/>
      <c r="M677" s="161"/>
      <c r="T677" s="162"/>
      <c r="AT677" s="157" t="s">
        <v>181</v>
      </c>
      <c r="AU677" s="157" t="s">
        <v>77</v>
      </c>
      <c r="AV677" s="13" t="s">
        <v>77</v>
      </c>
      <c r="AW677" s="13" t="s">
        <v>31</v>
      </c>
      <c r="AX677" s="13" t="s">
        <v>69</v>
      </c>
      <c r="AY677" s="157" t="s">
        <v>161</v>
      </c>
    </row>
    <row r="678" spans="2:51" s="13" customFormat="1" ht="12">
      <c r="B678" s="156"/>
      <c r="D678" s="150" t="s">
        <v>181</v>
      </c>
      <c r="E678" s="157" t="s">
        <v>3</v>
      </c>
      <c r="F678" s="158" t="s">
        <v>957</v>
      </c>
      <c r="H678" s="159">
        <v>-11.6</v>
      </c>
      <c r="I678" s="160"/>
      <c r="L678" s="156"/>
      <c r="M678" s="161"/>
      <c r="T678" s="162"/>
      <c r="AT678" s="157" t="s">
        <v>181</v>
      </c>
      <c r="AU678" s="157" t="s">
        <v>77</v>
      </c>
      <c r="AV678" s="13" t="s">
        <v>77</v>
      </c>
      <c r="AW678" s="13" t="s">
        <v>31</v>
      </c>
      <c r="AX678" s="13" t="s">
        <v>69</v>
      </c>
      <c r="AY678" s="157" t="s">
        <v>161</v>
      </c>
    </row>
    <row r="679" spans="2:51" s="12" customFormat="1" ht="12">
      <c r="B679" s="149"/>
      <c r="D679" s="150" t="s">
        <v>181</v>
      </c>
      <c r="E679" s="151" t="s">
        <v>3</v>
      </c>
      <c r="F679" s="152" t="s">
        <v>446</v>
      </c>
      <c r="H679" s="151" t="s">
        <v>3</v>
      </c>
      <c r="I679" s="153"/>
      <c r="L679" s="149"/>
      <c r="M679" s="154"/>
      <c r="T679" s="155"/>
      <c r="AT679" s="151" t="s">
        <v>181</v>
      </c>
      <c r="AU679" s="151" t="s">
        <v>77</v>
      </c>
      <c r="AV679" s="12" t="s">
        <v>15</v>
      </c>
      <c r="AW679" s="12" t="s">
        <v>31</v>
      </c>
      <c r="AX679" s="12" t="s">
        <v>69</v>
      </c>
      <c r="AY679" s="151" t="s">
        <v>161</v>
      </c>
    </row>
    <row r="680" spans="2:51" s="13" customFormat="1" ht="12">
      <c r="B680" s="156"/>
      <c r="D680" s="150" t="s">
        <v>181</v>
      </c>
      <c r="E680" s="157" t="s">
        <v>3</v>
      </c>
      <c r="F680" s="158" t="s">
        <v>958</v>
      </c>
      <c r="H680" s="159">
        <v>-26.1</v>
      </c>
      <c r="I680" s="160"/>
      <c r="L680" s="156"/>
      <c r="M680" s="161"/>
      <c r="T680" s="162"/>
      <c r="AT680" s="157" t="s">
        <v>181</v>
      </c>
      <c r="AU680" s="157" t="s">
        <v>77</v>
      </c>
      <c r="AV680" s="13" t="s">
        <v>77</v>
      </c>
      <c r="AW680" s="13" t="s">
        <v>31</v>
      </c>
      <c r="AX680" s="13" t="s">
        <v>69</v>
      </c>
      <c r="AY680" s="157" t="s">
        <v>161</v>
      </c>
    </row>
    <row r="681" spans="2:51" s="13" customFormat="1" ht="12">
      <c r="B681" s="156"/>
      <c r="D681" s="150" t="s">
        <v>181</v>
      </c>
      <c r="E681" s="157" t="s">
        <v>3</v>
      </c>
      <c r="F681" s="158" t="s">
        <v>953</v>
      </c>
      <c r="H681" s="159">
        <v>-6.525</v>
      </c>
      <c r="I681" s="160"/>
      <c r="L681" s="156"/>
      <c r="M681" s="161"/>
      <c r="T681" s="162"/>
      <c r="AT681" s="157" t="s">
        <v>181</v>
      </c>
      <c r="AU681" s="157" t="s">
        <v>77</v>
      </c>
      <c r="AV681" s="13" t="s">
        <v>77</v>
      </c>
      <c r="AW681" s="13" t="s">
        <v>31</v>
      </c>
      <c r="AX681" s="13" t="s">
        <v>69</v>
      </c>
      <c r="AY681" s="157" t="s">
        <v>161</v>
      </c>
    </row>
    <row r="682" spans="2:51" s="12" customFormat="1" ht="12">
      <c r="B682" s="149"/>
      <c r="D682" s="150" t="s">
        <v>181</v>
      </c>
      <c r="E682" s="151" t="s">
        <v>3</v>
      </c>
      <c r="F682" s="152" t="s">
        <v>68</v>
      </c>
      <c r="H682" s="151" t="s">
        <v>3</v>
      </c>
      <c r="I682" s="153"/>
      <c r="L682" s="149"/>
      <c r="M682" s="154"/>
      <c r="T682" s="155"/>
      <c r="AT682" s="151" t="s">
        <v>181</v>
      </c>
      <c r="AU682" s="151" t="s">
        <v>77</v>
      </c>
      <c r="AV682" s="12" t="s">
        <v>15</v>
      </c>
      <c r="AW682" s="12" t="s">
        <v>31</v>
      </c>
      <c r="AX682" s="12" t="s">
        <v>69</v>
      </c>
      <c r="AY682" s="151" t="s">
        <v>161</v>
      </c>
    </row>
    <row r="683" spans="2:51" s="13" customFormat="1" ht="12">
      <c r="B683" s="156"/>
      <c r="D683" s="150" t="s">
        <v>181</v>
      </c>
      <c r="E683" s="157" t="s">
        <v>3</v>
      </c>
      <c r="F683" s="158" t="s">
        <v>958</v>
      </c>
      <c r="H683" s="159">
        <v>-26.1</v>
      </c>
      <c r="I683" s="160"/>
      <c r="L683" s="156"/>
      <c r="M683" s="161"/>
      <c r="T683" s="162"/>
      <c r="AT683" s="157" t="s">
        <v>181</v>
      </c>
      <c r="AU683" s="157" t="s">
        <v>77</v>
      </c>
      <c r="AV683" s="13" t="s">
        <v>77</v>
      </c>
      <c r="AW683" s="13" t="s">
        <v>31</v>
      </c>
      <c r="AX683" s="13" t="s">
        <v>69</v>
      </c>
      <c r="AY683" s="157" t="s">
        <v>161</v>
      </c>
    </row>
    <row r="684" spans="2:51" s="13" customFormat="1" ht="12">
      <c r="B684" s="156"/>
      <c r="D684" s="150" t="s">
        <v>181</v>
      </c>
      <c r="E684" s="157" t="s">
        <v>3</v>
      </c>
      <c r="F684" s="158" t="s">
        <v>953</v>
      </c>
      <c r="H684" s="159">
        <v>-6.525</v>
      </c>
      <c r="I684" s="160"/>
      <c r="L684" s="156"/>
      <c r="M684" s="161"/>
      <c r="T684" s="162"/>
      <c r="AT684" s="157" t="s">
        <v>181</v>
      </c>
      <c r="AU684" s="157" t="s">
        <v>77</v>
      </c>
      <c r="AV684" s="13" t="s">
        <v>77</v>
      </c>
      <c r="AW684" s="13" t="s">
        <v>31</v>
      </c>
      <c r="AX684" s="13" t="s">
        <v>69</v>
      </c>
      <c r="AY684" s="157" t="s">
        <v>161</v>
      </c>
    </row>
    <row r="685" spans="2:51" s="14" customFormat="1" ht="12">
      <c r="B685" s="163"/>
      <c r="D685" s="150" t="s">
        <v>181</v>
      </c>
      <c r="E685" s="164" t="s">
        <v>3</v>
      </c>
      <c r="F685" s="165" t="s">
        <v>188</v>
      </c>
      <c r="H685" s="166">
        <v>1032.55</v>
      </c>
      <c r="I685" s="167"/>
      <c r="L685" s="163"/>
      <c r="M685" s="168"/>
      <c r="T685" s="169"/>
      <c r="AT685" s="164" t="s">
        <v>181</v>
      </c>
      <c r="AU685" s="164" t="s">
        <v>77</v>
      </c>
      <c r="AV685" s="14" t="s">
        <v>89</v>
      </c>
      <c r="AW685" s="14" t="s">
        <v>31</v>
      </c>
      <c r="AX685" s="14" t="s">
        <v>15</v>
      </c>
      <c r="AY685" s="164" t="s">
        <v>161</v>
      </c>
    </row>
    <row r="686" spans="2:65" s="1" customFormat="1" ht="37.9" customHeight="1">
      <c r="B686" s="131"/>
      <c r="C686" s="132" t="s">
        <v>633</v>
      </c>
      <c r="D686" s="132" t="s">
        <v>164</v>
      </c>
      <c r="E686" s="133" t="s">
        <v>258</v>
      </c>
      <c r="F686" s="134" t="s">
        <v>259</v>
      </c>
      <c r="G686" s="135" t="s">
        <v>167</v>
      </c>
      <c r="H686" s="136">
        <v>1032.55</v>
      </c>
      <c r="I686" s="137"/>
      <c r="J686" s="138">
        <f>ROUND(I686*H686,2)</f>
        <v>0</v>
      </c>
      <c r="K686" s="134" t="s">
        <v>168</v>
      </c>
      <c r="L686" s="32"/>
      <c r="M686" s="139" t="s">
        <v>3</v>
      </c>
      <c r="N686" s="140" t="s">
        <v>40</v>
      </c>
      <c r="P686" s="141">
        <f>O686*H686</f>
        <v>0</v>
      </c>
      <c r="Q686" s="141">
        <v>0.00029</v>
      </c>
      <c r="R686" s="141">
        <f>Q686*H686</f>
        <v>0.29943949999999997</v>
      </c>
      <c r="S686" s="141">
        <v>0</v>
      </c>
      <c r="T686" s="142">
        <f>S686*H686</f>
        <v>0</v>
      </c>
      <c r="AR686" s="143" t="s">
        <v>178</v>
      </c>
      <c r="AT686" s="143" t="s">
        <v>164</v>
      </c>
      <c r="AU686" s="143" t="s">
        <v>77</v>
      </c>
      <c r="AY686" s="17" t="s">
        <v>161</v>
      </c>
      <c r="BE686" s="144">
        <f>IF(N686="základní",J686,0)</f>
        <v>0</v>
      </c>
      <c r="BF686" s="144">
        <f>IF(N686="snížená",J686,0)</f>
        <v>0</v>
      </c>
      <c r="BG686" s="144">
        <f>IF(N686="zákl. přenesená",J686,0)</f>
        <v>0</v>
      </c>
      <c r="BH686" s="144">
        <f>IF(N686="sníž. přenesená",J686,0)</f>
        <v>0</v>
      </c>
      <c r="BI686" s="144">
        <f>IF(N686="nulová",J686,0)</f>
        <v>0</v>
      </c>
      <c r="BJ686" s="17" t="s">
        <v>15</v>
      </c>
      <c r="BK686" s="144">
        <f>ROUND(I686*H686,2)</f>
        <v>0</v>
      </c>
      <c r="BL686" s="17" t="s">
        <v>178</v>
      </c>
      <c r="BM686" s="143" t="s">
        <v>961</v>
      </c>
    </row>
    <row r="687" spans="2:47" s="1" customFormat="1" ht="12">
      <c r="B687" s="32"/>
      <c r="D687" s="145" t="s">
        <v>170</v>
      </c>
      <c r="F687" s="146" t="s">
        <v>261</v>
      </c>
      <c r="I687" s="147"/>
      <c r="L687" s="32"/>
      <c r="M687" s="180"/>
      <c r="N687" s="181"/>
      <c r="O687" s="181"/>
      <c r="P687" s="181"/>
      <c r="Q687" s="181"/>
      <c r="R687" s="181"/>
      <c r="S687" s="181"/>
      <c r="T687" s="182"/>
      <c r="AT687" s="17" t="s">
        <v>170</v>
      </c>
      <c r="AU687" s="17" t="s">
        <v>77</v>
      </c>
    </row>
    <row r="688" spans="2:12" s="1" customFormat="1" ht="6.95" customHeight="1">
      <c r="B688" s="41"/>
      <c r="C688" s="42"/>
      <c r="D688" s="42"/>
      <c r="E688" s="42"/>
      <c r="F688" s="42"/>
      <c r="G688" s="42"/>
      <c r="H688" s="42"/>
      <c r="I688" s="42"/>
      <c r="J688" s="42"/>
      <c r="K688" s="42"/>
      <c r="L688" s="32"/>
    </row>
  </sheetData>
  <autoFilter ref="C109:K687"/>
  <mergeCells count="15">
    <mergeCell ref="E96:H96"/>
    <mergeCell ref="E100:H100"/>
    <mergeCell ref="E98:H98"/>
    <mergeCell ref="E102:H102"/>
    <mergeCell ref="L2:V2"/>
    <mergeCell ref="E31:H31"/>
    <mergeCell ref="E52:H52"/>
    <mergeCell ref="E56:H56"/>
    <mergeCell ref="E54:H54"/>
    <mergeCell ref="E58:H58"/>
    <mergeCell ref="E7:H7"/>
    <mergeCell ref="E11:H11"/>
    <mergeCell ref="E9:H9"/>
    <mergeCell ref="E13:H13"/>
    <mergeCell ref="E22:H22"/>
  </mergeCells>
  <hyperlinks>
    <hyperlink ref="F115" r:id="rId1" display="https://podminky.urs.cz/item/CS_URS_2022_02/619991001"/>
    <hyperlink ref="F126" r:id="rId2" display="https://podminky.urs.cz/item/CS_URS_2022_02/629991011"/>
    <hyperlink ref="F144" r:id="rId3" display="https://podminky.urs.cz/item/CS_URS_2022_02/629995101"/>
    <hyperlink ref="F146" r:id="rId4" display="https://podminky.urs.cz/item/CS_URS_2022_02/622325102"/>
    <hyperlink ref="F148" r:id="rId5" display="https://podminky.urs.cz/item/CS_URS_2022_02/622131121"/>
    <hyperlink ref="F152" r:id="rId6" display="https://podminky.urs.cz/item/CS_URS_2022_02/622211011"/>
    <hyperlink ref="F165" r:id="rId7" display="https://podminky.urs.cz/item/CS_URS_2022_02/622211031"/>
    <hyperlink ref="F180" r:id="rId8" display="https://podminky.urs.cz/item/CS_URS_2022_02/622251101"/>
    <hyperlink ref="F183" r:id="rId9" display="https://podminky.urs.cz/item/CS_URS_2022_02/622212051"/>
    <hyperlink ref="F198" r:id="rId10" display="https://podminky.urs.cz/item/CS_URS_2022_02/622212051"/>
    <hyperlink ref="F205" r:id="rId11" display="https://podminky.urs.cz/item/CS_URS_2022_02/622151021"/>
    <hyperlink ref="F216" r:id="rId12" display="https://podminky.urs.cz/item/CS_URS_2022_02/622511112"/>
    <hyperlink ref="F218" r:id="rId13" display="https://podminky.urs.cz/item/CS_URS_2022_02/622151001"/>
    <hyperlink ref="F225" r:id="rId14" display="https://podminky.urs.cz/item/CS_URS_2022_02/622531012"/>
    <hyperlink ref="F227" r:id="rId15" display="https://podminky.urs.cz/item/CS_URS_2022_02/629991001"/>
    <hyperlink ref="F238" r:id="rId16" display="https://podminky.urs.cz/item/CS_URS_2022_02/629991011"/>
    <hyperlink ref="F255" r:id="rId17" display="https://podminky.urs.cz/item/CS_URS_2022_02/622143003"/>
    <hyperlink ref="F264" r:id="rId18" display="https://podminky.urs.cz/item/CS_URS_2022_02/622143004"/>
    <hyperlink ref="F283" r:id="rId19" display="https://podminky.urs.cz/item/CS_URS_2022_02/622252001"/>
    <hyperlink ref="F296" r:id="rId20" display="https://podminky.urs.cz/item/CS_URS_2022_02/622252002"/>
    <hyperlink ref="F310" r:id="rId21" display="https://podminky.urs.cz/item/CS_URS_2022_02/631311114"/>
    <hyperlink ref="F321" r:id="rId22" display="https://podminky.urs.cz/item/CS_URS_2022_02/631319011"/>
    <hyperlink ref="F323" r:id="rId23" display="https://podminky.urs.cz/item/CS_URS_2022_02/631319171"/>
    <hyperlink ref="F325" r:id="rId24" display="https://podminky.urs.cz/item/CS_URS_2022_02/631362021"/>
    <hyperlink ref="F336" r:id="rId25" display="https://podminky.urs.cz/item/CS_URS_2022_02/634112113"/>
    <hyperlink ref="F349" r:id="rId26" display="https://podminky.urs.cz/item/CS_URS_2022_02/949101111"/>
    <hyperlink ref="F360" r:id="rId27" display="https://podminky.urs.cz/item/CS_URS_2022_02/941211111"/>
    <hyperlink ref="F371" r:id="rId28" display="https://podminky.urs.cz/item/CS_URS_2022_02/941211211"/>
    <hyperlink ref="F374" r:id="rId29" display="https://podminky.urs.cz/item/CS_URS_2022_02/941211811"/>
    <hyperlink ref="F376" r:id="rId30" display="https://podminky.urs.cz/item/CS_URS_2022_02/944511111"/>
    <hyperlink ref="F378" r:id="rId31" display="https://podminky.urs.cz/item/CS_URS_2022_02/944511211"/>
    <hyperlink ref="F380" r:id="rId32" display="https://podminky.urs.cz/item/CS_URS_2022_02/944511811"/>
    <hyperlink ref="F383" r:id="rId33" display="https://podminky.urs.cz/item/CS_URS_2022_02/952901111"/>
    <hyperlink ref="F395" r:id="rId34" display="https://podminky.urs.cz/item/CS_URS_2022_02/965042141"/>
    <hyperlink ref="F406" r:id="rId35" display="https://podminky.urs.cz/item/CS_URS_2022_02/965049111"/>
    <hyperlink ref="F408" r:id="rId36" display="https://podminky.urs.cz/item/CS_URS_2022_02/978015341"/>
    <hyperlink ref="F412" r:id="rId37" display="https://podminky.urs.cz/item/CS_URS_2022_02/965041341"/>
    <hyperlink ref="F425" r:id="rId38" display="https://podminky.urs.cz/item/CS_URS_2022_02/997013211"/>
    <hyperlink ref="F427" r:id="rId39" display="https://podminky.urs.cz/item/CS_URS_2022_02/997013501"/>
    <hyperlink ref="F429" r:id="rId40" display="https://podminky.urs.cz/item/CS_URS_2022_02/997013509"/>
    <hyperlink ref="F432" r:id="rId41" display="https://podminky.urs.cz/item/CS_URS_2022_02/997013631"/>
    <hyperlink ref="F435" r:id="rId42" display="https://podminky.urs.cz/item/CS_URS_2022_02/998018001"/>
    <hyperlink ref="F439" r:id="rId43" display="https://podminky.urs.cz/item/CS_URS_2022_02/712340832"/>
    <hyperlink ref="F450" r:id="rId44" display="https://podminky.urs.cz/item/CS_URS_2022_02/712331111"/>
    <hyperlink ref="F463" r:id="rId45" display="https://podminky.urs.cz/item/CS_URS_2022_02/712341559"/>
    <hyperlink ref="F467" r:id="rId46" display="https://podminky.urs.cz/item/CS_URS_2022_02/998712101"/>
    <hyperlink ref="F470" r:id="rId47" display="https://podminky.urs.cz/item/CS_URS_2022_02/713140821"/>
    <hyperlink ref="F481" r:id="rId48" display="https://podminky.urs.cz/item/CS_URS_2022_02/713141135"/>
    <hyperlink ref="F495" r:id="rId49" display="https://podminky.urs.cz/item/CS_URS_2022_02/713141253"/>
    <hyperlink ref="F497" r:id="rId50" display="https://podminky.urs.cz/item/CS_URS_2022_02/713141335"/>
    <hyperlink ref="F511" r:id="rId51" display="https://podminky.urs.cz/item/CS_URS_2022_02/998713101"/>
    <hyperlink ref="F514" r:id="rId52" display="https://podminky.urs.cz/item/CS_URS_2022_02/762361313"/>
    <hyperlink ref="F526" r:id="rId53" display="https://podminky.urs.cz/item/CS_URS_2022_02/998762101"/>
    <hyperlink ref="F529" r:id="rId54" display="https://podminky.urs.cz/item/CS_URS_2022_02/763131532"/>
    <hyperlink ref="F540" r:id="rId55" display="https://podminky.urs.cz/item/CS_URS_2022_02/763131752"/>
    <hyperlink ref="F544" r:id="rId56" display="https://podminky.urs.cz/item/CS_URS_2022_02/998763302"/>
    <hyperlink ref="F547" r:id="rId57" display="https://podminky.urs.cz/item/CS_URS_2022_02/764002851"/>
    <hyperlink ref="F558" r:id="rId58" display="https://podminky.urs.cz/item/CS_URS_2022_02/764004803"/>
    <hyperlink ref="F569" r:id="rId59" display="https://podminky.urs.cz/item/CS_URS_2022_02/764004863"/>
    <hyperlink ref="F572" r:id="rId60" display="https://podminky.urs.cz/item/CS_URS_2022_02/764212663"/>
    <hyperlink ref="F574" r:id="rId61" display="https://podminky.urs.cz/item/CS_URS_2022_02/764216644"/>
    <hyperlink ref="F576" r:id="rId62" display="https://podminky.urs.cz/item/CS_URS_2022_02/764501103"/>
    <hyperlink ref="F578" r:id="rId63" display="https://podminky.urs.cz/item/CS_URS_2022_02/764508131"/>
    <hyperlink ref="F580" r:id="rId64" display="https://podminky.urs.cz/item/CS_URS_2022_02/764508132"/>
    <hyperlink ref="F583" r:id="rId65" display="https://podminky.urs.cz/item/CS_URS_2022_02/998764101"/>
    <hyperlink ref="F586" r:id="rId66" display="https://podminky.urs.cz/item/CS_URS_2022_02/776201812"/>
    <hyperlink ref="F597" r:id="rId67" display="https://podminky.urs.cz/item/CS_URS_2022_02/776410811"/>
    <hyperlink ref="F608" r:id="rId68" display="https://podminky.urs.cz/item/CS_URS_2022_02/776111112"/>
    <hyperlink ref="F610" r:id="rId69" display="https://podminky.urs.cz/item/CS_URS_2022_02/776111311"/>
    <hyperlink ref="F612" r:id="rId70" display="https://podminky.urs.cz/item/CS_URS_2022_02/776121112"/>
    <hyperlink ref="F614" r:id="rId71" display="https://podminky.urs.cz/item/CS_URS_2022_02/776141112"/>
    <hyperlink ref="F616" r:id="rId72" display="https://podminky.urs.cz/item/CS_URS_2022_02/776251111"/>
    <hyperlink ref="F620" r:id="rId73" display="https://podminky.urs.cz/item/CS_URS_2022_02/776223112"/>
    <hyperlink ref="F624" r:id="rId74" display="https://podminky.urs.cz/item/CS_URS_2022_02/776421111"/>
    <hyperlink ref="F628" r:id="rId75" display="https://podminky.urs.cz/item/CS_URS_2022_02/998776101"/>
    <hyperlink ref="F631" r:id="rId76" display="https://podminky.urs.cz/item/CS_URS_2022_02/784121001"/>
    <hyperlink ref="F657" r:id="rId77" display="https://podminky.urs.cz/item/CS_URS_2022_02/784181101"/>
    <hyperlink ref="F687" r:id="rId78" display="https://podminky.urs.cz/item/CS_URS_2022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97</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135</v>
      </c>
      <c r="F11" s="315"/>
      <c r="G11" s="315"/>
      <c r="H11" s="315"/>
      <c r="L11" s="32"/>
    </row>
    <row r="12" spans="2:12" s="1" customFormat="1" ht="12" customHeight="1">
      <c r="B12" s="32"/>
      <c r="D12" s="27" t="s">
        <v>136</v>
      </c>
      <c r="L12" s="32"/>
    </row>
    <row r="13" spans="2:12" s="1" customFormat="1" ht="16.5" customHeight="1">
      <c r="B13" s="32"/>
      <c r="E13" s="309" t="s">
        <v>962</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ROUND(J93,2)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ROUND((SUM(BE93:BE106)),2)</f>
        <v>0</v>
      </c>
      <c r="I37" s="93">
        <v>0.21</v>
      </c>
      <c r="J37" s="82">
        <f>ROUND(((SUM(BE93:BE106))*I37),2)</f>
        <v>0</v>
      </c>
      <c r="L37" s="32"/>
    </row>
    <row r="38" spans="2:12" s="1" customFormat="1" ht="14.45" customHeight="1">
      <c r="B38" s="32"/>
      <c r="E38" s="27" t="s">
        <v>41</v>
      </c>
      <c r="F38" s="82">
        <f>ROUND((SUM(BF93:BF106)),2)</f>
        <v>0</v>
      </c>
      <c r="I38" s="93">
        <v>0.15</v>
      </c>
      <c r="J38" s="82">
        <f>ROUND(((SUM(BF93:BF106))*I38),2)</f>
        <v>0</v>
      </c>
      <c r="L38" s="32"/>
    </row>
    <row r="39" spans="2:12" s="1" customFormat="1" ht="14.45" customHeight="1" hidden="1">
      <c r="B39" s="32"/>
      <c r="E39" s="27" t="s">
        <v>42</v>
      </c>
      <c r="F39" s="82">
        <f>ROUND((SUM(BG93:BG106)),2)</f>
        <v>0</v>
      </c>
      <c r="I39" s="93">
        <v>0.21</v>
      </c>
      <c r="J39" s="82">
        <f>0</f>
        <v>0</v>
      </c>
      <c r="L39" s="32"/>
    </row>
    <row r="40" spans="2:12" s="1" customFormat="1" ht="14.45" customHeight="1" hidden="1">
      <c r="B40" s="32"/>
      <c r="E40" s="27" t="s">
        <v>43</v>
      </c>
      <c r="F40" s="82">
        <f>ROUND((SUM(BH93:BH106)),2)</f>
        <v>0</v>
      </c>
      <c r="I40" s="93">
        <v>0.15</v>
      </c>
      <c r="J40" s="82">
        <f>0</f>
        <v>0</v>
      </c>
      <c r="L40" s="32"/>
    </row>
    <row r="41" spans="2:12" s="1" customFormat="1" ht="14.45" customHeight="1" hidden="1">
      <c r="B41" s="32"/>
      <c r="E41" s="27" t="s">
        <v>44</v>
      </c>
      <c r="F41" s="82">
        <f>ROUND((SUM(BI93:BI106)),2)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135</v>
      </c>
      <c r="F56" s="315"/>
      <c r="G56" s="315"/>
      <c r="H56" s="315"/>
      <c r="L56" s="32"/>
    </row>
    <row r="57" spans="2:12" s="1" customFormat="1" ht="12" customHeight="1">
      <c r="B57" s="32"/>
      <c r="C57" s="27" t="s">
        <v>136</v>
      </c>
      <c r="L57" s="32"/>
    </row>
    <row r="58" spans="2:12" s="1" customFormat="1" ht="16.5" customHeight="1">
      <c r="B58" s="32"/>
      <c r="E58" s="309" t="str">
        <f>E13</f>
        <v>6 - Vyčištění budov</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J93</f>
        <v>0</v>
      </c>
      <c r="L67" s="32"/>
      <c r="AU67" s="17" t="s">
        <v>141</v>
      </c>
    </row>
    <row r="68" spans="2:12" s="8" customFormat="1" ht="24.95" customHeight="1">
      <c r="B68" s="103"/>
      <c r="D68" s="104" t="s">
        <v>142</v>
      </c>
      <c r="E68" s="105"/>
      <c r="F68" s="105"/>
      <c r="G68" s="105"/>
      <c r="H68" s="105"/>
      <c r="I68" s="105"/>
      <c r="J68" s="106">
        <f>J94</f>
        <v>0</v>
      </c>
      <c r="L68" s="103"/>
    </row>
    <row r="69" spans="2:12" s="9" customFormat="1" ht="19.9" customHeight="1">
      <c r="B69" s="107"/>
      <c r="D69" s="108" t="s">
        <v>143</v>
      </c>
      <c r="E69" s="109"/>
      <c r="F69" s="109"/>
      <c r="G69" s="109"/>
      <c r="H69" s="109"/>
      <c r="I69" s="109"/>
      <c r="J69" s="110">
        <f>J95</f>
        <v>0</v>
      </c>
      <c r="L69" s="107"/>
    </row>
    <row r="70" spans="2:12" s="1" customFormat="1" ht="21.75" customHeight="1">
      <c r="B70" s="32"/>
      <c r="L70" s="32"/>
    </row>
    <row r="71" spans="2:12" s="1" customFormat="1" ht="6.95" customHeight="1">
      <c r="B71" s="41"/>
      <c r="C71" s="42"/>
      <c r="D71" s="42"/>
      <c r="E71" s="42"/>
      <c r="F71" s="42"/>
      <c r="G71" s="42"/>
      <c r="H71" s="42"/>
      <c r="I71" s="42"/>
      <c r="J71" s="42"/>
      <c r="K71" s="42"/>
      <c r="L71" s="32"/>
    </row>
    <row r="75" spans="2:12" s="1" customFormat="1" ht="6.95" customHeight="1">
      <c r="B75" s="43"/>
      <c r="C75" s="44"/>
      <c r="D75" s="44"/>
      <c r="E75" s="44"/>
      <c r="F75" s="44"/>
      <c r="G75" s="44"/>
      <c r="H75" s="44"/>
      <c r="I75" s="44"/>
      <c r="J75" s="44"/>
      <c r="K75" s="44"/>
      <c r="L75" s="32"/>
    </row>
    <row r="76" spans="2:12" s="1" customFormat="1" ht="24.95" customHeight="1">
      <c r="B76" s="32"/>
      <c r="C76" s="21" t="s">
        <v>146</v>
      </c>
      <c r="L76" s="32"/>
    </row>
    <row r="77" spans="2:12" s="1" customFormat="1" ht="6.95" customHeight="1">
      <c r="B77" s="32"/>
      <c r="L77" s="32"/>
    </row>
    <row r="78" spans="2:12" s="1" customFormat="1" ht="12" customHeight="1">
      <c r="B78" s="32"/>
      <c r="C78" s="27" t="s">
        <v>17</v>
      </c>
      <c r="L78" s="32"/>
    </row>
    <row r="79" spans="2:12" s="1" customFormat="1" ht="16.5" customHeight="1">
      <c r="B79" s="32"/>
      <c r="E79" s="313" t="str">
        <f>E7</f>
        <v>Pozemní (stavební) objekt Koleje Jarov</v>
      </c>
      <c r="F79" s="314"/>
      <c r="G79" s="314"/>
      <c r="H79" s="314"/>
      <c r="L79" s="32"/>
    </row>
    <row r="80" spans="2:12" ht="12" customHeight="1">
      <c r="B80" s="20"/>
      <c r="C80" s="27" t="s">
        <v>132</v>
      </c>
      <c r="L80" s="20"/>
    </row>
    <row r="81" spans="2:12" ht="16.5" customHeight="1">
      <c r="B81" s="20"/>
      <c r="E81" s="313" t="s">
        <v>133</v>
      </c>
      <c r="F81" s="282"/>
      <c r="G81" s="282"/>
      <c r="H81" s="282"/>
      <c r="L81" s="20"/>
    </row>
    <row r="82" spans="2:12" ht="12" customHeight="1">
      <c r="B82" s="20"/>
      <c r="C82" s="27" t="s">
        <v>134</v>
      </c>
      <c r="L82" s="20"/>
    </row>
    <row r="83" spans="2:12" s="1" customFormat="1" ht="16.5" customHeight="1">
      <c r="B83" s="32"/>
      <c r="E83" s="300" t="s">
        <v>135</v>
      </c>
      <c r="F83" s="315"/>
      <c r="G83" s="315"/>
      <c r="H83" s="315"/>
      <c r="L83" s="32"/>
    </row>
    <row r="84" spans="2:12" s="1" customFormat="1" ht="12" customHeight="1">
      <c r="B84" s="32"/>
      <c r="C84" s="27" t="s">
        <v>136</v>
      </c>
      <c r="L84" s="32"/>
    </row>
    <row r="85" spans="2:12" s="1" customFormat="1" ht="16.5" customHeight="1">
      <c r="B85" s="32"/>
      <c r="E85" s="309" t="str">
        <f>E13</f>
        <v>6 - Vyčištění budov</v>
      </c>
      <c r="F85" s="315"/>
      <c r="G85" s="315"/>
      <c r="H85" s="315"/>
      <c r="L85" s="32"/>
    </row>
    <row r="86" spans="2:12" s="1" customFormat="1" ht="6.95" customHeight="1">
      <c r="B86" s="32"/>
      <c r="L86" s="32"/>
    </row>
    <row r="87" spans="2:12" s="1" customFormat="1" ht="12" customHeight="1">
      <c r="B87" s="32"/>
      <c r="C87" s="27" t="s">
        <v>21</v>
      </c>
      <c r="F87" s="25" t="str">
        <f>F16</f>
        <v xml:space="preserve"> </v>
      </c>
      <c r="I87" s="27" t="s">
        <v>23</v>
      </c>
      <c r="J87" s="49" t="str">
        <f>IF(J16="","",J16)</f>
        <v>9. 11. 2022</v>
      </c>
      <c r="L87" s="32"/>
    </row>
    <row r="88" spans="2:12" s="1" customFormat="1" ht="6.95" customHeight="1">
      <c r="B88" s="32"/>
      <c r="L88" s="32"/>
    </row>
    <row r="89" spans="2:12" s="1" customFormat="1" ht="15.2" customHeight="1">
      <c r="B89" s="32"/>
      <c r="C89" s="27" t="s">
        <v>25</v>
      </c>
      <c r="F89" s="25" t="str">
        <f>E19</f>
        <v xml:space="preserve"> </v>
      </c>
      <c r="I89" s="27" t="s">
        <v>30</v>
      </c>
      <c r="J89" s="30" t="str">
        <f>E25</f>
        <v xml:space="preserve"> </v>
      </c>
      <c r="L89" s="32"/>
    </row>
    <row r="90" spans="2:12" s="1" customFormat="1" ht="15.2" customHeight="1">
      <c r="B90" s="32"/>
      <c r="C90" s="27" t="s">
        <v>28</v>
      </c>
      <c r="F90" s="25" t="str">
        <f>IF(E22="","",E22)</f>
        <v>Vyplň údaj</v>
      </c>
      <c r="I90" s="27" t="s">
        <v>32</v>
      </c>
      <c r="J90" s="30" t="str">
        <f>E28</f>
        <v xml:space="preserve"> </v>
      </c>
      <c r="L90" s="32"/>
    </row>
    <row r="91" spans="2:12" s="1" customFormat="1" ht="10.35" customHeight="1">
      <c r="B91" s="32"/>
      <c r="L91" s="32"/>
    </row>
    <row r="92" spans="2:20" s="10" customFormat="1" ht="29.25" customHeight="1">
      <c r="B92" s="111"/>
      <c r="C92" s="112" t="s">
        <v>147</v>
      </c>
      <c r="D92" s="113" t="s">
        <v>54</v>
      </c>
      <c r="E92" s="113" t="s">
        <v>50</v>
      </c>
      <c r="F92" s="113" t="s">
        <v>51</v>
      </c>
      <c r="G92" s="113" t="s">
        <v>148</v>
      </c>
      <c r="H92" s="113" t="s">
        <v>149</v>
      </c>
      <c r="I92" s="113" t="s">
        <v>150</v>
      </c>
      <c r="J92" s="113" t="s">
        <v>140</v>
      </c>
      <c r="K92" s="114" t="s">
        <v>151</v>
      </c>
      <c r="L92" s="111"/>
      <c r="M92" s="56" t="s">
        <v>3</v>
      </c>
      <c r="N92" s="57" t="s">
        <v>39</v>
      </c>
      <c r="O92" s="57" t="s">
        <v>152</v>
      </c>
      <c r="P92" s="57" t="s">
        <v>153</v>
      </c>
      <c r="Q92" s="57" t="s">
        <v>154</v>
      </c>
      <c r="R92" s="57" t="s">
        <v>155</v>
      </c>
      <c r="S92" s="57" t="s">
        <v>156</v>
      </c>
      <c r="T92" s="58" t="s">
        <v>157</v>
      </c>
    </row>
    <row r="93" spans="2:63" s="1" customFormat="1" ht="22.9" customHeight="1">
      <c r="B93" s="32"/>
      <c r="C93" s="61" t="s">
        <v>158</v>
      </c>
      <c r="J93" s="115">
        <f>BK93</f>
        <v>0</v>
      </c>
      <c r="L93" s="32"/>
      <c r="M93" s="59"/>
      <c r="N93" s="50"/>
      <c r="O93" s="50"/>
      <c r="P93" s="116">
        <f>P94</f>
        <v>0</v>
      </c>
      <c r="Q93" s="50"/>
      <c r="R93" s="116">
        <f>R94</f>
        <v>0.020676</v>
      </c>
      <c r="S93" s="50"/>
      <c r="T93" s="117">
        <f>T94</f>
        <v>0</v>
      </c>
      <c r="AT93" s="17" t="s">
        <v>68</v>
      </c>
      <c r="AU93" s="17" t="s">
        <v>141</v>
      </c>
      <c r="BK93" s="118">
        <f>BK94</f>
        <v>0</v>
      </c>
    </row>
    <row r="94" spans="2:63" s="11" customFormat="1" ht="25.9" customHeight="1">
      <c r="B94" s="119"/>
      <c r="D94" s="120" t="s">
        <v>68</v>
      </c>
      <c r="E94" s="121" t="s">
        <v>159</v>
      </c>
      <c r="F94" s="121" t="s">
        <v>160</v>
      </c>
      <c r="I94" s="122"/>
      <c r="J94" s="123">
        <f>BK94</f>
        <v>0</v>
      </c>
      <c r="L94" s="119"/>
      <c r="M94" s="124"/>
      <c r="P94" s="125">
        <f>P95</f>
        <v>0</v>
      </c>
      <c r="R94" s="125">
        <f>R95</f>
        <v>0.020676</v>
      </c>
      <c r="T94" s="126">
        <f>T95</f>
        <v>0</v>
      </c>
      <c r="AR94" s="120" t="s">
        <v>15</v>
      </c>
      <c r="AT94" s="127" t="s">
        <v>68</v>
      </c>
      <c r="AU94" s="127" t="s">
        <v>69</v>
      </c>
      <c r="AY94" s="120" t="s">
        <v>161</v>
      </c>
      <c r="BK94" s="128">
        <f>BK95</f>
        <v>0</v>
      </c>
    </row>
    <row r="95" spans="2:63" s="11" customFormat="1" ht="22.9" customHeight="1">
      <c r="B95" s="119"/>
      <c r="D95" s="120" t="s">
        <v>68</v>
      </c>
      <c r="E95" s="129" t="s">
        <v>162</v>
      </c>
      <c r="F95" s="129" t="s">
        <v>163</v>
      </c>
      <c r="I95" s="122"/>
      <c r="J95" s="130">
        <f>BK95</f>
        <v>0</v>
      </c>
      <c r="L95" s="119"/>
      <c r="M95" s="124"/>
      <c r="P95" s="125">
        <f>SUM(P96:P106)</f>
        <v>0</v>
      </c>
      <c r="R95" s="125">
        <f>SUM(R96:R106)</f>
        <v>0.020676</v>
      </c>
      <c r="T95" s="126">
        <f>SUM(T96:T106)</f>
        <v>0</v>
      </c>
      <c r="AR95" s="120" t="s">
        <v>15</v>
      </c>
      <c r="AT95" s="127" t="s">
        <v>68</v>
      </c>
      <c r="AU95" s="127" t="s">
        <v>15</v>
      </c>
      <c r="AY95" s="120" t="s">
        <v>161</v>
      </c>
      <c r="BK95" s="128">
        <f>SUM(BK96:BK106)</f>
        <v>0</v>
      </c>
    </row>
    <row r="96" spans="2:65" s="1" customFormat="1" ht="37.9" customHeight="1">
      <c r="B96" s="131"/>
      <c r="C96" s="132" t="s">
        <v>15</v>
      </c>
      <c r="D96" s="132" t="s">
        <v>164</v>
      </c>
      <c r="E96" s="133" t="s">
        <v>676</v>
      </c>
      <c r="F96" s="134" t="s">
        <v>677</v>
      </c>
      <c r="G96" s="135" t="s">
        <v>167</v>
      </c>
      <c r="H96" s="136">
        <v>516.9</v>
      </c>
      <c r="I96" s="137"/>
      <c r="J96" s="138">
        <f>ROUND(I96*H96,2)</f>
        <v>0</v>
      </c>
      <c r="K96" s="134" t="s">
        <v>168</v>
      </c>
      <c r="L96" s="32"/>
      <c r="M96" s="139" t="s">
        <v>3</v>
      </c>
      <c r="N96" s="140" t="s">
        <v>40</v>
      </c>
      <c r="P96" s="141">
        <f>O96*H96</f>
        <v>0</v>
      </c>
      <c r="Q96" s="141">
        <v>4E-05</v>
      </c>
      <c r="R96" s="141">
        <f>Q96*H96</f>
        <v>0.020676</v>
      </c>
      <c r="S96" s="141">
        <v>0</v>
      </c>
      <c r="T96" s="142">
        <f>S96*H96</f>
        <v>0</v>
      </c>
      <c r="AR96" s="143" t="s">
        <v>89</v>
      </c>
      <c r="AT96" s="143" t="s">
        <v>164</v>
      </c>
      <c r="AU96" s="143" t="s">
        <v>77</v>
      </c>
      <c r="AY96" s="17" t="s">
        <v>161</v>
      </c>
      <c r="BE96" s="144">
        <f>IF(N96="základní",J96,0)</f>
        <v>0</v>
      </c>
      <c r="BF96" s="144">
        <f>IF(N96="snížená",J96,0)</f>
        <v>0</v>
      </c>
      <c r="BG96" s="144">
        <f>IF(N96="zákl. přenesená",J96,0)</f>
        <v>0</v>
      </c>
      <c r="BH96" s="144">
        <f>IF(N96="sníž. přenesená",J96,0)</f>
        <v>0</v>
      </c>
      <c r="BI96" s="144">
        <f>IF(N96="nulová",J96,0)</f>
        <v>0</v>
      </c>
      <c r="BJ96" s="17" t="s">
        <v>15</v>
      </c>
      <c r="BK96" s="144">
        <f>ROUND(I96*H96,2)</f>
        <v>0</v>
      </c>
      <c r="BL96" s="17" t="s">
        <v>89</v>
      </c>
      <c r="BM96" s="143" t="s">
        <v>963</v>
      </c>
    </row>
    <row r="97" spans="2:47" s="1" customFormat="1" ht="12">
      <c r="B97" s="32"/>
      <c r="D97" s="145" t="s">
        <v>170</v>
      </c>
      <c r="F97" s="146" t="s">
        <v>679</v>
      </c>
      <c r="I97" s="147"/>
      <c r="L97" s="32"/>
      <c r="M97" s="148"/>
      <c r="T97" s="53"/>
      <c r="AT97" s="17" t="s">
        <v>170</v>
      </c>
      <c r="AU97" s="17" t="s">
        <v>77</v>
      </c>
    </row>
    <row r="98" spans="2:51" s="12" customFormat="1" ht="12">
      <c r="B98" s="149"/>
      <c r="D98" s="150" t="s">
        <v>181</v>
      </c>
      <c r="E98" s="151" t="s">
        <v>3</v>
      </c>
      <c r="F98" s="152" t="s">
        <v>182</v>
      </c>
      <c r="H98" s="151" t="s">
        <v>3</v>
      </c>
      <c r="I98" s="153"/>
      <c r="L98" s="149"/>
      <c r="M98" s="154"/>
      <c r="T98" s="155"/>
      <c r="AT98" s="151" t="s">
        <v>181</v>
      </c>
      <c r="AU98" s="151" t="s">
        <v>77</v>
      </c>
      <c r="AV98" s="12" t="s">
        <v>15</v>
      </c>
      <c r="AW98" s="12" t="s">
        <v>31</v>
      </c>
      <c r="AX98" s="12" t="s">
        <v>69</v>
      </c>
      <c r="AY98" s="151" t="s">
        <v>161</v>
      </c>
    </row>
    <row r="99" spans="2:51" s="13" customFormat="1" ht="12">
      <c r="B99" s="156"/>
      <c r="D99" s="150" t="s">
        <v>181</v>
      </c>
      <c r="E99" s="157" t="s">
        <v>3</v>
      </c>
      <c r="F99" s="158" t="s">
        <v>964</v>
      </c>
      <c r="H99" s="159">
        <v>115.5</v>
      </c>
      <c r="I99" s="160"/>
      <c r="L99" s="156"/>
      <c r="M99" s="161"/>
      <c r="T99" s="162"/>
      <c r="AT99" s="157" t="s">
        <v>181</v>
      </c>
      <c r="AU99" s="157" t="s">
        <v>77</v>
      </c>
      <c r="AV99" s="13" t="s">
        <v>77</v>
      </c>
      <c r="AW99" s="13" t="s">
        <v>31</v>
      </c>
      <c r="AX99" s="13" t="s">
        <v>69</v>
      </c>
      <c r="AY99" s="157" t="s">
        <v>161</v>
      </c>
    </row>
    <row r="100" spans="2:51" s="12" customFormat="1" ht="12">
      <c r="B100" s="149"/>
      <c r="D100" s="150" t="s">
        <v>181</v>
      </c>
      <c r="E100" s="151" t="s">
        <v>3</v>
      </c>
      <c r="F100" s="152" t="s">
        <v>184</v>
      </c>
      <c r="H100" s="151" t="s">
        <v>3</v>
      </c>
      <c r="I100" s="153"/>
      <c r="L100" s="149"/>
      <c r="M100" s="154"/>
      <c r="T100" s="155"/>
      <c r="AT100" s="151" t="s">
        <v>181</v>
      </c>
      <c r="AU100" s="151" t="s">
        <v>77</v>
      </c>
      <c r="AV100" s="12" t="s">
        <v>15</v>
      </c>
      <c r="AW100" s="12" t="s">
        <v>31</v>
      </c>
      <c r="AX100" s="12" t="s">
        <v>69</v>
      </c>
      <c r="AY100" s="151" t="s">
        <v>161</v>
      </c>
    </row>
    <row r="101" spans="2:51" s="13" customFormat="1" ht="12">
      <c r="B101" s="156"/>
      <c r="D101" s="150" t="s">
        <v>181</v>
      </c>
      <c r="E101" s="157" t="s">
        <v>3</v>
      </c>
      <c r="F101" s="158" t="s">
        <v>965</v>
      </c>
      <c r="H101" s="159">
        <v>133.8</v>
      </c>
      <c r="I101" s="160"/>
      <c r="L101" s="156"/>
      <c r="M101" s="161"/>
      <c r="T101" s="162"/>
      <c r="AT101" s="157" t="s">
        <v>181</v>
      </c>
      <c r="AU101" s="157" t="s">
        <v>77</v>
      </c>
      <c r="AV101" s="13" t="s">
        <v>77</v>
      </c>
      <c r="AW101" s="13" t="s">
        <v>31</v>
      </c>
      <c r="AX101" s="13" t="s">
        <v>69</v>
      </c>
      <c r="AY101" s="157" t="s">
        <v>161</v>
      </c>
    </row>
    <row r="102" spans="2:51" s="12" customFormat="1" ht="12">
      <c r="B102" s="149"/>
      <c r="D102" s="150" t="s">
        <v>181</v>
      </c>
      <c r="E102" s="151" t="s">
        <v>3</v>
      </c>
      <c r="F102" s="152" t="s">
        <v>186</v>
      </c>
      <c r="H102" s="151" t="s">
        <v>3</v>
      </c>
      <c r="I102" s="153"/>
      <c r="L102" s="149"/>
      <c r="M102" s="154"/>
      <c r="T102" s="155"/>
      <c r="AT102" s="151" t="s">
        <v>181</v>
      </c>
      <c r="AU102" s="151" t="s">
        <v>77</v>
      </c>
      <c r="AV102" s="12" t="s">
        <v>15</v>
      </c>
      <c r="AW102" s="12" t="s">
        <v>31</v>
      </c>
      <c r="AX102" s="12" t="s">
        <v>69</v>
      </c>
      <c r="AY102" s="151" t="s">
        <v>161</v>
      </c>
    </row>
    <row r="103" spans="2:51" s="13" customFormat="1" ht="12">
      <c r="B103" s="156"/>
      <c r="D103" s="150" t="s">
        <v>181</v>
      </c>
      <c r="E103" s="157" t="s">
        <v>3</v>
      </c>
      <c r="F103" s="158" t="s">
        <v>965</v>
      </c>
      <c r="H103" s="159">
        <v>133.8</v>
      </c>
      <c r="I103" s="160"/>
      <c r="L103" s="156"/>
      <c r="M103" s="161"/>
      <c r="T103" s="162"/>
      <c r="AT103" s="157" t="s">
        <v>181</v>
      </c>
      <c r="AU103" s="157" t="s">
        <v>77</v>
      </c>
      <c r="AV103" s="13" t="s">
        <v>77</v>
      </c>
      <c r="AW103" s="13" t="s">
        <v>31</v>
      </c>
      <c r="AX103" s="13" t="s">
        <v>69</v>
      </c>
      <c r="AY103" s="157" t="s">
        <v>161</v>
      </c>
    </row>
    <row r="104" spans="2:51" s="12" customFormat="1" ht="12">
      <c r="B104" s="149"/>
      <c r="D104" s="150" t="s">
        <v>181</v>
      </c>
      <c r="E104" s="151" t="s">
        <v>3</v>
      </c>
      <c r="F104" s="152" t="s">
        <v>187</v>
      </c>
      <c r="H104" s="151" t="s">
        <v>3</v>
      </c>
      <c r="I104" s="153"/>
      <c r="L104" s="149"/>
      <c r="M104" s="154"/>
      <c r="T104" s="155"/>
      <c r="AT104" s="151" t="s">
        <v>181</v>
      </c>
      <c r="AU104" s="151" t="s">
        <v>77</v>
      </c>
      <c r="AV104" s="12" t="s">
        <v>15</v>
      </c>
      <c r="AW104" s="12" t="s">
        <v>31</v>
      </c>
      <c r="AX104" s="12" t="s">
        <v>69</v>
      </c>
      <c r="AY104" s="151" t="s">
        <v>161</v>
      </c>
    </row>
    <row r="105" spans="2:51" s="13" customFormat="1" ht="12">
      <c r="B105" s="156"/>
      <c r="D105" s="150" t="s">
        <v>181</v>
      </c>
      <c r="E105" s="157" t="s">
        <v>3</v>
      </c>
      <c r="F105" s="158" t="s">
        <v>965</v>
      </c>
      <c r="H105" s="159">
        <v>133.8</v>
      </c>
      <c r="I105" s="160"/>
      <c r="L105" s="156"/>
      <c r="M105" s="161"/>
      <c r="T105" s="162"/>
      <c r="AT105" s="157" t="s">
        <v>181</v>
      </c>
      <c r="AU105" s="157" t="s">
        <v>77</v>
      </c>
      <c r="AV105" s="13" t="s">
        <v>77</v>
      </c>
      <c r="AW105" s="13" t="s">
        <v>31</v>
      </c>
      <c r="AX105" s="13" t="s">
        <v>69</v>
      </c>
      <c r="AY105" s="157" t="s">
        <v>161</v>
      </c>
    </row>
    <row r="106" spans="2:51" s="14" customFormat="1" ht="12">
      <c r="B106" s="163"/>
      <c r="D106" s="150" t="s">
        <v>181</v>
      </c>
      <c r="E106" s="164" t="s">
        <v>3</v>
      </c>
      <c r="F106" s="165" t="s">
        <v>188</v>
      </c>
      <c r="H106" s="166">
        <v>516.9000000000001</v>
      </c>
      <c r="I106" s="167"/>
      <c r="L106" s="163"/>
      <c r="M106" s="183"/>
      <c r="N106" s="184"/>
      <c r="O106" s="184"/>
      <c r="P106" s="184"/>
      <c r="Q106" s="184"/>
      <c r="R106" s="184"/>
      <c r="S106" s="184"/>
      <c r="T106" s="185"/>
      <c r="AT106" s="164" t="s">
        <v>181</v>
      </c>
      <c r="AU106" s="164" t="s">
        <v>77</v>
      </c>
      <c r="AV106" s="14" t="s">
        <v>89</v>
      </c>
      <c r="AW106" s="14" t="s">
        <v>31</v>
      </c>
      <c r="AX106" s="14" t="s">
        <v>15</v>
      </c>
      <c r="AY106" s="164" t="s">
        <v>161</v>
      </c>
    </row>
    <row r="107" spans="2:12" s="1" customFormat="1" ht="6.95" customHeight="1">
      <c r="B107" s="41"/>
      <c r="C107" s="42"/>
      <c r="D107" s="42"/>
      <c r="E107" s="42"/>
      <c r="F107" s="42"/>
      <c r="G107" s="42"/>
      <c r="H107" s="42"/>
      <c r="I107" s="42"/>
      <c r="J107" s="42"/>
      <c r="K107" s="42"/>
      <c r="L107" s="32"/>
    </row>
  </sheetData>
  <autoFilter ref="C92:K106"/>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hyperlinks>
    <hyperlink ref="F97" r:id="rId1" display="https://podminky.urs.cz/item/CS_URS_2022_02/95290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1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101</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966</v>
      </c>
      <c r="F11" s="315"/>
      <c r="G11" s="315"/>
      <c r="H11" s="315"/>
      <c r="L11" s="32"/>
    </row>
    <row r="12" spans="2:12" s="1" customFormat="1" ht="12" customHeight="1">
      <c r="B12" s="32"/>
      <c r="D12" s="27" t="s">
        <v>136</v>
      </c>
      <c r="L12" s="32"/>
    </row>
    <row r="13" spans="2:12" s="1" customFormat="1" ht="16.5" customHeight="1">
      <c r="B13" s="32"/>
      <c r="E13" s="309" t="s">
        <v>967</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ROUND(J95,2)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ROUND((SUM(BE95:BE214)),2)</f>
        <v>0</v>
      </c>
      <c r="I37" s="93">
        <v>0.21</v>
      </c>
      <c r="J37" s="82">
        <f>ROUND(((SUM(BE95:BE214))*I37),2)</f>
        <v>0</v>
      </c>
      <c r="L37" s="32"/>
    </row>
    <row r="38" spans="2:12" s="1" customFormat="1" ht="14.45" customHeight="1">
      <c r="B38" s="32"/>
      <c r="E38" s="27" t="s">
        <v>41</v>
      </c>
      <c r="F38" s="82">
        <f>ROUND((SUM(BF95:BF214)),2)</f>
        <v>0</v>
      </c>
      <c r="I38" s="93">
        <v>0.15</v>
      </c>
      <c r="J38" s="82">
        <f>ROUND(((SUM(BF95:BF214))*I38),2)</f>
        <v>0</v>
      </c>
      <c r="L38" s="32"/>
    </row>
    <row r="39" spans="2:12" s="1" customFormat="1" ht="14.45" customHeight="1" hidden="1">
      <c r="B39" s="32"/>
      <c r="E39" s="27" t="s">
        <v>42</v>
      </c>
      <c r="F39" s="82">
        <f>ROUND((SUM(BG95:BG214)),2)</f>
        <v>0</v>
      </c>
      <c r="I39" s="93">
        <v>0.21</v>
      </c>
      <c r="J39" s="82">
        <f>0</f>
        <v>0</v>
      </c>
      <c r="L39" s="32"/>
    </row>
    <row r="40" spans="2:12" s="1" customFormat="1" ht="14.45" customHeight="1" hidden="1">
      <c r="B40" s="32"/>
      <c r="E40" s="27" t="s">
        <v>43</v>
      </c>
      <c r="F40" s="82">
        <f>ROUND((SUM(BH95:BH214)),2)</f>
        <v>0</v>
      </c>
      <c r="I40" s="93">
        <v>0.15</v>
      </c>
      <c r="J40" s="82">
        <f>0</f>
        <v>0</v>
      </c>
      <c r="L40" s="32"/>
    </row>
    <row r="41" spans="2:12" s="1" customFormat="1" ht="14.45" customHeight="1" hidden="1">
      <c r="B41" s="32"/>
      <c r="E41" s="27" t="s">
        <v>44</v>
      </c>
      <c r="F41" s="82">
        <f>ROUND((SUM(BI95:BI214)),2)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966</v>
      </c>
      <c r="F56" s="315"/>
      <c r="G56" s="315"/>
      <c r="H56" s="315"/>
      <c r="L56" s="32"/>
    </row>
    <row r="57" spans="2:12" s="1" customFormat="1" ht="12" customHeight="1">
      <c r="B57" s="32"/>
      <c r="C57" s="27" t="s">
        <v>136</v>
      </c>
      <c r="L57" s="32"/>
    </row>
    <row r="58" spans="2:12" s="1" customFormat="1" ht="16.5" customHeight="1">
      <c r="B58" s="32"/>
      <c r="E58" s="309" t="str">
        <f>E13</f>
        <v>1 - Nábytek</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J95</f>
        <v>0</v>
      </c>
      <c r="L67" s="32"/>
      <c r="AU67" s="17" t="s">
        <v>141</v>
      </c>
    </row>
    <row r="68" spans="2:12" s="8" customFormat="1" ht="24.95" customHeight="1">
      <c r="B68" s="103"/>
      <c r="D68" s="104" t="s">
        <v>142</v>
      </c>
      <c r="E68" s="105"/>
      <c r="F68" s="105"/>
      <c r="G68" s="105"/>
      <c r="H68" s="105"/>
      <c r="I68" s="105"/>
      <c r="J68" s="106">
        <f>J96</f>
        <v>0</v>
      </c>
      <c r="L68" s="103"/>
    </row>
    <row r="69" spans="2:12" s="9" customFormat="1" ht="19.9" customHeight="1">
      <c r="B69" s="107"/>
      <c r="D69" s="108" t="s">
        <v>206</v>
      </c>
      <c r="E69" s="109"/>
      <c r="F69" s="109"/>
      <c r="G69" s="109"/>
      <c r="H69" s="109"/>
      <c r="I69" s="109"/>
      <c r="J69" s="110">
        <f>J97</f>
        <v>0</v>
      </c>
      <c r="L69" s="107"/>
    </row>
    <row r="70" spans="2:12" s="8" customFormat="1" ht="24.95" customHeight="1">
      <c r="B70" s="103"/>
      <c r="D70" s="104" t="s">
        <v>144</v>
      </c>
      <c r="E70" s="105"/>
      <c r="F70" s="105"/>
      <c r="G70" s="105"/>
      <c r="H70" s="105"/>
      <c r="I70" s="105"/>
      <c r="J70" s="106">
        <f>J106</f>
        <v>0</v>
      </c>
      <c r="L70" s="103"/>
    </row>
    <row r="71" spans="2:12" s="9" customFormat="1" ht="19.9" customHeight="1">
      <c r="B71" s="107"/>
      <c r="D71" s="108" t="s">
        <v>968</v>
      </c>
      <c r="E71" s="109"/>
      <c r="F71" s="109"/>
      <c r="G71" s="109"/>
      <c r="H71" s="109"/>
      <c r="I71" s="109"/>
      <c r="J71" s="110">
        <f>J107</f>
        <v>0</v>
      </c>
      <c r="L71" s="107"/>
    </row>
    <row r="72" spans="2:12" s="1" customFormat="1" ht="21.75" customHeight="1">
      <c r="B72" s="32"/>
      <c r="L72" s="32"/>
    </row>
    <row r="73" spans="2:12" s="1" customFormat="1" ht="6.95" customHeight="1">
      <c r="B73" s="41"/>
      <c r="C73" s="42"/>
      <c r="D73" s="42"/>
      <c r="E73" s="42"/>
      <c r="F73" s="42"/>
      <c r="G73" s="42"/>
      <c r="H73" s="42"/>
      <c r="I73" s="42"/>
      <c r="J73" s="42"/>
      <c r="K73" s="42"/>
      <c r="L73" s="32"/>
    </row>
    <row r="77" spans="2:12" s="1" customFormat="1" ht="6.95" customHeight="1">
      <c r="B77" s="43"/>
      <c r="C77" s="44"/>
      <c r="D77" s="44"/>
      <c r="E77" s="44"/>
      <c r="F77" s="44"/>
      <c r="G77" s="44"/>
      <c r="H77" s="44"/>
      <c r="I77" s="44"/>
      <c r="J77" s="44"/>
      <c r="K77" s="44"/>
      <c r="L77" s="32"/>
    </row>
    <row r="78" spans="2:12" s="1" customFormat="1" ht="24.95" customHeight="1">
      <c r="B78" s="32"/>
      <c r="C78" s="21" t="s">
        <v>146</v>
      </c>
      <c r="L78" s="32"/>
    </row>
    <row r="79" spans="2:12" s="1" customFormat="1" ht="6.95" customHeight="1">
      <c r="B79" s="32"/>
      <c r="L79" s="32"/>
    </row>
    <row r="80" spans="2:12" s="1" customFormat="1" ht="12" customHeight="1">
      <c r="B80" s="32"/>
      <c r="C80" s="27" t="s">
        <v>17</v>
      </c>
      <c r="L80" s="32"/>
    </row>
    <row r="81" spans="2:12" s="1" customFormat="1" ht="16.5" customHeight="1">
      <c r="B81" s="32"/>
      <c r="E81" s="313" t="str">
        <f>E7</f>
        <v>Pozemní (stavební) objekt Koleje Jarov</v>
      </c>
      <c r="F81" s="314"/>
      <c r="G81" s="314"/>
      <c r="H81" s="314"/>
      <c r="L81" s="32"/>
    </row>
    <row r="82" spans="2:12" ht="12" customHeight="1">
      <c r="B82" s="20"/>
      <c r="C82" s="27" t="s">
        <v>132</v>
      </c>
      <c r="L82" s="20"/>
    </row>
    <row r="83" spans="2:12" ht="16.5" customHeight="1">
      <c r="B83" s="20"/>
      <c r="E83" s="313" t="s">
        <v>133</v>
      </c>
      <c r="F83" s="282"/>
      <c r="G83" s="282"/>
      <c r="H83" s="282"/>
      <c r="L83" s="20"/>
    </row>
    <row r="84" spans="2:12" ht="12" customHeight="1">
      <c r="B84" s="20"/>
      <c r="C84" s="27" t="s">
        <v>134</v>
      </c>
      <c r="L84" s="20"/>
    </row>
    <row r="85" spans="2:12" s="1" customFormat="1" ht="16.5" customHeight="1">
      <c r="B85" s="32"/>
      <c r="E85" s="300" t="s">
        <v>966</v>
      </c>
      <c r="F85" s="315"/>
      <c r="G85" s="315"/>
      <c r="H85" s="315"/>
      <c r="L85" s="32"/>
    </row>
    <row r="86" spans="2:12" s="1" customFormat="1" ht="12" customHeight="1">
      <c r="B86" s="32"/>
      <c r="C86" s="27" t="s">
        <v>136</v>
      </c>
      <c r="L86" s="32"/>
    </row>
    <row r="87" spans="2:12" s="1" customFormat="1" ht="16.5" customHeight="1">
      <c r="B87" s="32"/>
      <c r="E87" s="309" t="str">
        <f>E13</f>
        <v>1 - Nábytek</v>
      </c>
      <c r="F87" s="315"/>
      <c r="G87" s="315"/>
      <c r="H87" s="315"/>
      <c r="L87" s="32"/>
    </row>
    <row r="88" spans="2:12" s="1" customFormat="1" ht="6.95" customHeight="1">
      <c r="B88" s="32"/>
      <c r="L88" s="32"/>
    </row>
    <row r="89" spans="2:12" s="1" customFormat="1" ht="12" customHeight="1">
      <c r="B89" s="32"/>
      <c r="C89" s="27" t="s">
        <v>21</v>
      </c>
      <c r="F89" s="25" t="str">
        <f>F16</f>
        <v xml:space="preserve"> </v>
      </c>
      <c r="I89" s="27" t="s">
        <v>23</v>
      </c>
      <c r="J89" s="49" t="str">
        <f>IF(J16="","",J16)</f>
        <v>9. 11. 2022</v>
      </c>
      <c r="L89" s="32"/>
    </row>
    <row r="90" spans="2:12" s="1" customFormat="1" ht="6.95" customHeight="1">
      <c r="B90" s="32"/>
      <c r="L90" s="32"/>
    </row>
    <row r="91" spans="2:12" s="1" customFormat="1" ht="15.2" customHeight="1">
      <c r="B91" s="32"/>
      <c r="C91" s="27" t="s">
        <v>25</v>
      </c>
      <c r="F91" s="25" t="str">
        <f>E19</f>
        <v xml:space="preserve"> </v>
      </c>
      <c r="I91" s="27" t="s">
        <v>30</v>
      </c>
      <c r="J91" s="30" t="str">
        <f>E25</f>
        <v xml:space="preserve"> </v>
      </c>
      <c r="L91" s="32"/>
    </row>
    <row r="92" spans="2:12" s="1" customFormat="1" ht="15.2" customHeight="1">
      <c r="B92" s="32"/>
      <c r="C92" s="27" t="s">
        <v>28</v>
      </c>
      <c r="F92" s="25" t="str">
        <f>IF(E22="","",E22)</f>
        <v>Vyplň údaj</v>
      </c>
      <c r="I92" s="27" t="s">
        <v>32</v>
      </c>
      <c r="J92" s="30" t="str">
        <f>E28</f>
        <v xml:space="preserve"> </v>
      </c>
      <c r="L92" s="32"/>
    </row>
    <row r="93" spans="2:12" s="1" customFormat="1" ht="10.35" customHeight="1">
      <c r="B93" s="32"/>
      <c r="L93" s="32"/>
    </row>
    <row r="94" spans="2:20" s="10" customFormat="1" ht="29.25" customHeight="1">
      <c r="B94" s="111"/>
      <c r="C94" s="112" t="s">
        <v>147</v>
      </c>
      <c r="D94" s="113" t="s">
        <v>54</v>
      </c>
      <c r="E94" s="113" t="s">
        <v>50</v>
      </c>
      <c r="F94" s="113" t="s">
        <v>51</v>
      </c>
      <c r="G94" s="113" t="s">
        <v>148</v>
      </c>
      <c r="H94" s="113" t="s">
        <v>149</v>
      </c>
      <c r="I94" s="113" t="s">
        <v>150</v>
      </c>
      <c r="J94" s="113" t="s">
        <v>140</v>
      </c>
      <c r="K94" s="114" t="s">
        <v>151</v>
      </c>
      <c r="L94" s="111"/>
      <c r="M94" s="56" t="s">
        <v>3</v>
      </c>
      <c r="N94" s="57" t="s">
        <v>39</v>
      </c>
      <c r="O94" s="57" t="s">
        <v>152</v>
      </c>
      <c r="P94" s="57" t="s">
        <v>153</v>
      </c>
      <c r="Q94" s="57" t="s">
        <v>154</v>
      </c>
      <c r="R94" s="57" t="s">
        <v>155</v>
      </c>
      <c r="S94" s="57" t="s">
        <v>156</v>
      </c>
      <c r="T94" s="58" t="s">
        <v>157</v>
      </c>
    </row>
    <row r="95" spans="2:63" s="1" customFormat="1" ht="22.9" customHeight="1">
      <c r="B95" s="32"/>
      <c r="C95" s="61" t="s">
        <v>158</v>
      </c>
      <c r="J95" s="115">
        <f>BK95</f>
        <v>0</v>
      </c>
      <c r="L95" s="32"/>
      <c r="M95" s="59"/>
      <c r="N95" s="50"/>
      <c r="O95" s="50"/>
      <c r="P95" s="116">
        <f>P96+P106</f>
        <v>0</v>
      </c>
      <c r="Q95" s="50"/>
      <c r="R95" s="116">
        <f>R96+R106</f>
        <v>0</v>
      </c>
      <c r="S95" s="50"/>
      <c r="T95" s="117">
        <f>T96+T106</f>
        <v>24.494999999999997</v>
      </c>
      <c r="AT95" s="17" t="s">
        <v>68</v>
      </c>
      <c r="AU95" s="17" t="s">
        <v>141</v>
      </c>
      <c r="BK95" s="118">
        <f>BK96+BK106</f>
        <v>0</v>
      </c>
    </row>
    <row r="96" spans="2:63" s="11" customFormat="1" ht="25.9" customHeight="1">
      <c r="B96" s="119"/>
      <c r="D96" s="120" t="s">
        <v>68</v>
      </c>
      <c r="E96" s="121" t="s">
        <v>159</v>
      </c>
      <c r="F96" s="121" t="s">
        <v>160</v>
      </c>
      <c r="I96" s="122"/>
      <c r="J96" s="123">
        <f>BK96</f>
        <v>0</v>
      </c>
      <c r="L96" s="119"/>
      <c r="M96" s="124"/>
      <c r="P96" s="125">
        <f>P97</f>
        <v>0</v>
      </c>
      <c r="R96" s="125">
        <f>R97</f>
        <v>0</v>
      </c>
      <c r="T96" s="126">
        <f>T97</f>
        <v>0</v>
      </c>
      <c r="AR96" s="120" t="s">
        <v>15</v>
      </c>
      <c r="AT96" s="127" t="s">
        <v>68</v>
      </c>
      <c r="AU96" s="127" t="s">
        <v>69</v>
      </c>
      <c r="AY96" s="120" t="s">
        <v>161</v>
      </c>
      <c r="BK96" s="128">
        <f>BK97</f>
        <v>0</v>
      </c>
    </row>
    <row r="97" spans="2:63" s="11" customFormat="1" ht="22.9" customHeight="1">
      <c r="B97" s="119"/>
      <c r="D97" s="120" t="s">
        <v>68</v>
      </c>
      <c r="E97" s="129" t="s">
        <v>222</v>
      </c>
      <c r="F97" s="129" t="s">
        <v>223</v>
      </c>
      <c r="I97" s="122"/>
      <c r="J97" s="130">
        <f>BK97</f>
        <v>0</v>
      </c>
      <c r="L97" s="119"/>
      <c r="M97" s="124"/>
      <c r="P97" s="125">
        <f>SUM(P98:P105)</f>
        <v>0</v>
      </c>
      <c r="R97" s="125">
        <f>SUM(R98:R105)</f>
        <v>0</v>
      </c>
      <c r="T97" s="126">
        <f>SUM(T98:T105)</f>
        <v>0</v>
      </c>
      <c r="AR97" s="120" t="s">
        <v>15</v>
      </c>
      <c r="AT97" s="127" t="s">
        <v>68</v>
      </c>
      <c r="AU97" s="127" t="s">
        <v>15</v>
      </c>
      <c r="AY97" s="120" t="s">
        <v>161</v>
      </c>
      <c r="BK97" s="128">
        <f>SUM(BK98:BK105)</f>
        <v>0</v>
      </c>
    </row>
    <row r="98" spans="2:65" s="1" customFormat="1" ht="37.9" customHeight="1">
      <c r="B98" s="131"/>
      <c r="C98" s="132" t="s">
        <v>117</v>
      </c>
      <c r="D98" s="132" t="s">
        <v>164</v>
      </c>
      <c r="E98" s="133" t="s">
        <v>224</v>
      </c>
      <c r="F98" s="134" t="s">
        <v>225</v>
      </c>
      <c r="G98" s="135" t="s">
        <v>201</v>
      </c>
      <c r="H98" s="136">
        <v>24.495</v>
      </c>
      <c r="I98" s="137"/>
      <c r="J98" s="138">
        <f>ROUND(I98*H98,2)</f>
        <v>0</v>
      </c>
      <c r="K98" s="134" t="s">
        <v>168</v>
      </c>
      <c r="L98" s="32"/>
      <c r="M98" s="139" t="s">
        <v>3</v>
      </c>
      <c r="N98" s="140" t="s">
        <v>40</v>
      </c>
      <c r="P98" s="141">
        <f>O98*H98</f>
        <v>0</v>
      </c>
      <c r="Q98" s="141">
        <v>0</v>
      </c>
      <c r="R98" s="141">
        <f>Q98*H98</f>
        <v>0</v>
      </c>
      <c r="S98" s="141">
        <v>0</v>
      </c>
      <c r="T98" s="142">
        <f>S98*H98</f>
        <v>0</v>
      </c>
      <c r="AR98" s="143" t="s">
        <v>89</v>
      </c>
      <c r="AT98" s="143" t="s">
        <v>164</v>
      </c>
      <c r="AU98" s="143" t="s">
        <v>77</v>
      </c>
      <c r="AY98" s="17" t="s">
        <v>161</v>
      </c>
      <c r="BE98" s="144">
        <f>IF(N98="základní",J98,0)</f>
        <v>0</v>
      </c>
      <c r="BF98" s="144">
        <f>IF(N98="snížená",J98,0)</f>
        <v>0</v>
      </c>
      <c r="BG98" s="144">
        <f>IF(N98="zákl. přenesená",J98,0)</f>
        <v>0</v>
      </c>
      <c r="BH98" s="144">
        <f>IF(N98="sníž. přenesená",J98,0)</f>
        <v>0</v>
      </c>
      <c r="BI98" s="144">
        <f>IF(N98="nulová",J98,0)</f>
        <v>0</v>
      </c>
      <c r="BJ98" s="17" t="s">
        <v>15</v>
      </c>
      <c r="BK98" s="144">
        <f>ROUND(I98*H98,2)</f>
        <v>0</v>
      </c>
      <c r="BL98" s="17" t="s">
        <v>89</v>
      </c>
      <c r="BM98" s="143" t="s">
        <v>969</v>
      </c>
    </row>
    <row r="99" spans="2:47" s="1" customFormat="1" ht="12">
      <c r="B99" s="32"/>
      <c r="D99" s="145" t="s">
        <v>170</v>
      </c>
      <c r="F99" s="146" t="s">
        <v>227</v>
      </c>
      <c r="I99" s="147"/>
      <c r="L99" s="32"/>
      <c r="M99" s="148"/>
      <c r="T99" s="53"/>
      <c r="AT99" s="17" t="s">
        <v>170</v>
      </c>
      <c r="AU99" s="17" t="s">
        <v>77</v>
      </c>
    </row>
    <row r="100" spans="2:65" s="1" customFormat="1" ht="33" customHeight="1">
      <c r="B100" s="131"/>
      <c r="C100" s="132" t="s">
        <v>318</v>
      </c>
      <c r="D100" s="132" t="s">
        <v>164</v>
      </c>
      <c r="E100" s="133" t="s">
        <v>228</v>
      </c>
      <c r="F100" s="134" t="s">
        <v>229</v>
      </c>
      <c r="G100" s="135" t="s">
        <v>201</v>
      </c>
      <c r="H100" s="136">
        <v>24.495</v>
      </c>
      <c r="I100" s="137"/>
      <c r="J100" s="138">
        <f>ROUND(I100*H100,2)</f>
        <v>0</v>
      </c>
      <c r="K100" s="134" t="s">
        <v>168</v>
      </c>
      <c r="L100" s="32"/>
      <c r="M100" s="139" t="s">
        <v>3</v>
      </c>
      <c r="N100" s="140" t="s">
        <v>40</v>
      </c>
      <c r="P100" s="141">
        <f>O100*H100</f>
        <v>0</v>
      </c>
      <c r="Q100" s="141">
        <v>0</v>
      </c>
      <c r="R100" s="141">
        <f>Q100*H100</f>
        <v>0</v>
      </c>
      <c r="S100" s="141">
        <v>0</v>
      </c>
      <c r="T100" s="142">
        <f>S100*H100</f>
        <v>0</v>
      </c>
      <c r="AR100" s="143" t="s">
        <v>89</v>
      </c>
      <c r="AT100" s="143" t="s">
        <v>164</v>
      </c>
      <c r="AU100" s="143" t="s">
        <v>77</v>
      </c>
      <c r="AY100" s="17" t="s">
        <v>161</v>
      </c>
      <c r="BE100" s="144">
        <f>IF(N100="základní",J100,0)</f>
        <v>0</v>
      </c>
      <c r="BF100" s="144">
        <f>IF(N100="snížená",J100,0)</f>
        <v>0</v>
      </c>
      <c r="BG100" s="144">
        <f>IF(N100="zákl. přenesená",J100,0)</f>
        <v>0</v>
      </c>
      <c r="BH100" s="144">
        <f>IF(N100="sníž. přenesená",J100,0)</f>
        <v>0</v>
      </c>
      <c r="BI100" s="144">
        <f>IF(N100="nulová",J100,0)</f>
        <v>0</v>
      </c>
      <c r="BJ100" s="17" t="s">
        <v>15</v>
      </c>
      <c r="BK100" s="144">
        <f>ROUND(I100*H100,2)</f>
        <v>0</v>
      </c>
      <c r="BL100" s="17" t="s">
        <v>89</v>
      </c>
      <c r="BM100" s="143" t="s">
        <v>970</v>
      </c>
    </row>
    <row r="101" spans="2:47" s="1" customFormat="1" ht="12">
      <c r="B101" s="32"/>
      <c r="D101" s="145" t="s">
        <v>170</v>
      </c>
      <c r="F101" s="146" t="s">
        <v>231</v>
      </c>
      <c r="I101" s="147"/>
      <c r="L101" s="32"/>
      <c r="M101" s="148"/>
      <c r="T101" s="53"/>
      <c r="AT101" s="17" t="s">
        <v>170</v>
      </c>
      <c r="AU101" s="17" t="s">
        <v>77</v>
      </c>
    </row>
    <row r="102" spans="2:65" s="1" customFormat="1" ht="44.25" customHeight="1">
      <c r="B102" s="131"/>
      <c r="C102" s="132" t="s">
        <v>326</v>
      </c>
      <c r="D102" s="132" t="s">
        <v>164</v>
      </c>
      <c r="E102" s="133" t="s">
        <v>232</v>
      </c>
      <c r="F102" s="134" t="s">
        <v>233</v>
      </c>
      <c r="G102" s="135" t="s">
        <v>201</v>
      </c>
      <c r="H102" s="136">
        <v>367.425</v>
      </c>
      <c r="I102" s="137"/>
      <c r="J102" s="138">
        <f>ROUND(I102*H102,2)</f>
        <v>0</v>
      </c>
      <c r="K102" s="134" t="s">
        <v>168</v>
      </c>
      <c r="L102" s="32"/>
      <c r="M102" s="139" t="s">
        <v>3</v>
      </c>
      <c r="N102" s="140" t="s">
        <v>40</v>
      </c>
      <c r="P102" s="141">
        <f>O102*H102</f>
        <v>0</v>
      </c>
      <c r="Q102" s="141">
        <v>0</v>
      </c>
      <c r="R102" s="141">
        <f>Q102*H102</f>
        <v>0</v>
      </c>
      <c r="S102" s="141">
        <v>0</v>
      </c>
      <c r="T102" s="142">
        <f>S102*H102</f>
        <v>0</v>
      </c>
      <c r="AR102" s="143" t="s">
        <v>89</v>
      </c>
      <c r="AT102" s="143" t="s">
        <v>164</v>
      </c>
      <c r="AU102" s="143" t="s">
        <v>77</v>
      </c>
      <c r="AY102" s="17" t="s">
        <v>161</v>
      </c>
      <c r="BE102" s="144">
        <f>IF(N102="základní",J102,0)</f>
        <v>0</v>
      </c>
      <c r="BF102" s="144">
        <f>IF(N102="snížená",J102,0)</f>
        <v>0</v>
      </c>
      <c r="BG102" s="144">
        <f>IF(N102="zákl. přenesená",J102,0)</f>
        <v>0</v>
      </c>
      <c r="BH102" s="144">
        <f>IF(N102="sníž. přenesená",J102,0)</f>
        <v>0</v>
      </c>
      <c r="BI102" s="144">
        <f>IF(N102="nulová",J102,0)</f>
        <v>0</v>
      </c>
      <c r="BJ102" s="17" t="s">
        <v>15</v>
      </c>
      <c r="BK102" s="144">
        <f>ROUND(I102*H102,2)</f>
        <v>0</v>
      </c>
      <c r="BL102" s="17" t="s">
        <v>89</v>
      </c>
      <c r="BM102" s="143" t="s">
        <v>971</v>
      </c>
    </row>
    <row r="103" spans="2:47" s="1" customFormat="1" ht="12">
      <c r="B103" s="32"/>
      <c r="D103" s="145" t="s">
        <v>170</v>
      </c>
      <c r="F103" s="146" t="s">
        <v>235</v>
      </c>
      <c r="I103" s="147"/>
      <c r="L103" s="32"/>
      <c r="M103" s="148"/>
      <c r="T103" s="53"/>
      <c r="AT103" s="17" t="s">
        <v>170</v>
      </c>
      <c r="AU103" s="17" t="s">
        <v>77</v>
      </c>
    </row>
    <row r="104" spans="2:51" s="13" customFormat="1" ht="12">
      <c r="B104" s="156"/>
      <c r="D104" s="150" t="s">
        <v>181</v>
      </c>
      <c r="F104" s="158" t="s">
        <v>972</v>
      </c>
      <c r="H104" s="159">
        <v>367.425</v>
      </c>
      <c r="I104" s="160"/>
      <c r="L104" s="156"/>
      <c r="M104" s="161"/>
      <c r="T104" s="162"/>
      <c r="AT104" s="157" t="s">
        <v>181</v>
      </c>
      <c r="AU104" s="157" t="s">
        <v>77</v>
      </c>
      <c r="AV104" s="13" t="s">
        <v>77</v>
      </c>
      <c r="AW104" s="13" t="s">
        <v>4</v>
      </c>
      <c r="AX104" s="13" t="s">
        <v>15</v>
      </c>
      <c r="AY104" s="157" t="s">
        <v>161</v>
      </c>
    </row>
    <row r="105" spans="2:65" s="1" customFormat="1" ht="24.2" customHeight="1">
      <c r="B105" s="131"/>
      <c r="C105" s="132" t="s">
        <v>9</v>
      </c>
      <c r="D105" s="132" t="s">
        <v>164</v>
      </c>
      <c r="E105" s="133" t="s">
        <v>973</v>
      </c>
      <c r="F105" s="134" t="s">
        <v>974</v>
      </c>
      <c r="G105" s="135" t="s">
        <v>201</v>
      </c>
      <c r="H105" s="136">
        <v>24.495</v>
      </c>
      <c r="I105" s="137"/>
      <c r="J105" s="138">
        <f>ROUND(I105*H105,2)</f>
        <v>0</v>
      </c>
      <c r="K105" s="134" t="s">
        <v>3</v>
      </c>
      <c r="L105" s="32"/>
      <c r="M105" s="139" t="s">
        <v>3</v>
      </c>
      <c r="N105" s="140" t="s">
        <v>40</v>
      </c>
      <c r="P105" s="141">
        <f>O105*H105</f>
        <v>0</v>
      </c>
      <c r="Q105" s="141">
        <v>0</v>
      </c>
      <c r="R105" s="141">
        <f>Q105*H105</f>
        <v>0</v>
      </c>
      <c r="S105" s="141">
        <v>0</v>
      </c>
      <c r="T105" s="142">
        <f>S105*H105</f>
        <v>0</v>
      </c>
      <c r="AR105" s="143" t="s">
        <v>89</v>
      </c>
      <c r="AT105" s="143" t="s">
        <v>164</v>
      </c>
      <c r="AU105" s="143" t="s">
        <v>77</v>
      </c>
      <c r="AY105" s="17" t="s">
        <v>161</v>
      </c>
      <c r="BE105" s="144">
        <f>IF(N105="základní",J105,0)</f>
        <v>0</v>
      </c>
      <c r="BF105" s="144">
        <f>IF(N105="snížená",J105,0)</f>
        <v>0</v>
      </c>
      <c r="BG105" s="144">
        <f>IF(N105="zákl. přenesená",J105,0)</f>
        <v>0</v>
      </c>
      <c r="BH105" s="144">
        <f>IF(N105="sníž. přenesená",J105,0)</f>
        <v>0</v>
      </c>
      <c r="BI105" s="144">
        <f>IF(N105="nulová",J105,0)</f>
        <v>0</v>
      </c>
      <c r="BJ105" s="17" t="s">
        <v>15</v>
      </c>
      <c r="BK105" s="144">
        <f>ROUND(I105*H105,2)</f>
        <v>0</v>
      </c>
      <c r="BL105" s="17" t="s">
        <v>89</v>
      </c>
      <c r="BM105" s="143" t="s">
        <v>975</v>
      </c>
    </row>
    <row r="106" spans="2:63" s="11" customFormat="1" ht="25.9" customHeight="1">
      <c r="B106" s="119"/>
      <c r="D106" s="120" t="s">
        <v>68</v>
      </c>
      <c r="E106" s="121" t="s">
        <v>172</v>
      </c>
      <c r="F106" s="121" t="s">
        <v>173</v>
      </c>
      <c r="I106" s="122"/>
      <c r="J106" s="123">
        <f>BK106</f>
        <v>0</v>
      </c>
      <c r="L106" s="119"/>
      <c r="M106" s="124"/>
      <c r="P106" s="125">
        <f>P107</f>
        <v>0</v>
      </c>
      <c r="R106" s="125">
        <f>R107</f>
        <v>0</v>
      </c>
      <c r="T106" s="126">
        <f>T107</f>
        <v>24.494999999999997</v>
      </c>
      <c r="AR106" s="120" t="s">
        <v>77</v>
      </c>
      <c r="AT106" s="127" t="s">
        <v>68</v>
      </c>
      <c r="AU106" s="127" t="s">
        <v>69</v>
      </c>
      <c r="AY106" s="120" t="s">
        <v>161</v>
      </c>
      <c r="BK106" s="128">
        <f>BK107</f>
        <v>0</v>
      </c>
    </row>
    <row r="107" spans="2:63" s="11" customFormat="1" ht="22.9" customHeight="1">
      <c r="B107" s="119"/>
      <c r="D107" s="120" t="s">
        <v>68</v>
      </c>
      <c r="E107" s="129" t="s">
        <v>976</v>
      </c>
      <c r="F107" s="129" t="s">
        <v>977</v>
      </c>
      <c r="I107" s="122"/>
      <c r="J107" s="130">
        <f>BK107</f>
        <v>0</v>
      </c>
      <c r="L107" s="119"/>
      <c r="M107" s="124"/>
      <c r="P107" s="125">
        <f>SUM(P108:P214)</f>
        <v>0</v>
      </c>
      <c r="R107" s="125">
        <f>SUM(R108:R214)</f>
        <v>0</v>
      </c>
      <c r="T107" s="126">
        <f>SUM(T108:T214)</f>
        <v>24.494999999999997</v>
      </c>
      <c r="AR107" s="120" t="s">
        <v>77</v>
      </c>
      <c r="AT107" s="127" t="s">
        <v>68</v>
      </c>
      <c r="AU107" s="127" t="s">
        <v>15</v>
      </c>
      <c r="AY107" s="120" t="s">
        <v>161</v>
      </c>
      <c r="BK107" s="128">
        <f>SUM(BK108:BK214)</f>
        <v>0</v>
      </c>
    </row>
    <row r="108" spans="2:65" s="1" customFormat="1" ht="16.5" customHeight="1">
      <c r="B108" s="131"/>
      <c r="C108" s="132" t="s">
        <v>178</v>
      </c>
      <c r="D108" s="132" t="s">
        <v>164</v>
      </c>
      <c r="E108" s="133" t="s">
        <v>978</v>
      </c>
      <c r="F108" s="134" t="s">
        <v>979</v>
      </c>
      <c r="G108" s="135" t="s">
        <v>868</v>
      </c>
      <c r="H108" s="136">
        <v>142</v>
      </c>
      <c r="I108" s="137"/>
      <c r="J108" s="138">
        <f aca="true" t="shared" si="0" ref="J108:J113">ROUND(I108*H108,2)</f>
        <v>0</v>
      </c>
      <c r="K108" s="134" t="s">
        <v>3</v>
      </c>
      <c r="L108" s="32"/>
      <c r="M108" s="139" t="s">
        <v>3</v>
      </c>
      <c r="N108" s="140" t="s">
        <v>40</v>
      </c>
      <c r="P108" s="141">
        <f aca="true" t="shared" si="1" ref="P108:P113">O108*H108</f>
        <v>0</v>
      </c>
      <c r="Q108" s="141">
        <v>0</v>
      </c>
      <c r="R108" s="141">
        <f aca="true" t="shared" si="2" ref="R108:R113">Q108*H108</f>
        <v>0</v>
      </c>
      <c r="S108" s="141">
        <v>0</v>
      </c>
      <c r="T108" s="142">
        <f aca="true" t="shared" si="3" ref="T108:T113">S108*H108</f>
        <v>0</v>
      </c>
      <c r="AR108" s="143" t="s">
        <v>178</v>
      </c>
      <c r="AT108" s="143" t="s">
        <v>164</v>
      </c>
      <c r="AU108" s="143" t="s">
        <v>77</v>
      </c>
      <c r="AY108" s="17" t="s">
        <v>161</v>
      </c>
      <c r="BE108" s="144">
        <f aca="true" t="shared" si="4" ref="BE108:BE113">IF(N108="základní",J108,0)</f>
        <v>0</v>
      </c>
      <c r="BF108" s="144">
        <f aca="true" t="shared" si="5" ref="BF108:BF113">IF(N108="snížená",J108,0)</f>
        <v>0</v>
      </c>
      <c r="BG108" s="144">
        <f aca="true" t="shared" si="6" ref="BG108:BG113">IF(N108="zákl. přenesená",J108,0)</f>
        <v>0</v>
      </c>
      <c r="BH108" s="144">
        <f aca="true" t="shared" si="7" ref="BH108:BH113">IF(N108="sníž. přenesená",J108,0)</f>
        <v>0</v>
      </c>
      <c r="BI108" s="144">
        <f aca="true" t="shared" si="8" ref="BI108:BI113">IF(N108="nulová",J108,0)</f>
        <v>0</v>
      </c>
      <c r="BJ108" s="17" t="s">
        <v>15</v>
      </c>
      <c r="BK108" s="144">
        <f aca="true" t="shared" si="9" ref="BK108:BK113">ROUND(I108*H108,2)</f>
        <v>0</v>
      </c>
      <c r="BL108" s="17" t="s">
        <v>178</v>
      </c>
      <c r="BM108" s="143" t="s">
        <v>980</v>
      </c>
    </row>
    <row r="109" spans="2:65" s="1" customFormat="1" ht="16.5" customHeight="1">
      <c r="B109" s="131"/>
      <c r="C109" s="132" t="s">
        <v>339</v>
      </c>
      <c r="D109" s="132" t="s">
        <v>164</v>
      </c>
      <c r="E109" s="133" t="s">
        <v>981</v>
      </c>
      <c r="F109" s="134" t="s">
        <v>982</v>
      </c>
      <c r="G109" s="135" t="s">
        <v>868</v>
      </c>
      <c r="H109" s="136">
        <v>71</v>
      </c>
      <c r="I109" s="137"/>
      <c r="J109" s="138">
        <f t="shared" si="0"/>
        <v>0</v>
      </c>
      <c r="K109" s="134" t="s">
        <v>3</v>
      </c>
      <c r="L109" s="32"/>
      <c r="M109" s="139" t="s">
        <v>3</v>
      </c>
      <c r="N109" s="140" t="s">
        <v>40</v>
      </c>
      <c r="P109" s="141">
        <f t="shared" si="1"/>
        <v>0</v>
      </c>
      <c r="Q109" s="141">
        <v>0</v>
      </c>
      <c r="R109" s="141">
        <f t="shared" si="2"/>
        <v>0</v>
      </c>
      <c r="S109" s="141">
        <v>0</v>
      </c>
      <c r="T109" s="142">
        <f t="shared" si="3"/>
        <v>0</v>
      </c>
      <c r="AR109" s="143" t="s">
        <v>178</v>
      </c>
      <c r="AT109" s="143" t="s">
        <v>164</v>
      </c>
      <c r="AU109" s="143" t="s">
        <v>77</v>
      </c>
      <c r="AY109" s="17" t="s">
        <v>161</v>
      </c>
      <c r="BE109" s="144">
        <f t="shared" si="4"/>
        <v>0</v>
      </c>
      <c r="BF109" s="144">
        <f t="shared" si="5"/>
        <v>0</v>
      </c>
      <c r="BG109" s="144">
        <f t="shared" si="6"/>
        <v>0</v>
      </c>
      <c r="BH109" s="144">
        <f t="shared" si="7"/>
        <v>0</v>
      </c>
      <c r="BI109" s="144">
        <f t="shared" si="8"/>
        <v>0</v>
      </c>
      <c r="BJ109" s="17" t="s">
        <v>15</v>
      </c>
      <c r="BK109" s="144">
        <f t="shared" si="9"/>
        <v>0</v>
      </c>
      <c r="BL109" s="17" t="s">
        <v>178</v>
      </c>
      <c r="BM109" s="143" t="s">
        <v>983</v>
      </c>
    </row>
    <row r="110" spans="2:65" s="1" customFormat="1" ht="16.5" customHeight="1">
      <c r="B110" s="131"/>
      <c r="C110" s="132" t="s">
        <v>344</v>
      </c>
      <c r="D110" s="132" t="s">
        <v>164</v>
      </c>
      <c r="E110" s="133" t="s">
        <v>984</v>
      </c>
      <c r="F110" s="134" t="s">
        <v>985</v>
      </c>
      <c r="G110" s="135" t="s">
        <v>868</v>
      </c>
      <c r="H110" s="136">
        <v>71</v>
      </c>
      <c r="I110" s="137"/>
      <c r="J110" s="138">
        <f t="shared" si="0"/>
        <v>0</v>
      </c>
      <c r="K110" s="134" t="s">
        <v>3</v>
      </c>
      <c r="L110" s="32"/>
      <c r="M110" s="139" t="s">
        <v>3</v>
      </c>
      <c r="N110" s="140" t="s">
        <v>40</v>
      </c>
      <c r="P110" s="141">
        <f t="shared" si="1"/>
        <v>0</v>
      </c>
      <c r="Q110" s="141">
        <v>0</v>
      </c>
      <c r="R110" s="141">
        <f t="shared" si="2"/>
        <v>0</v>
      </c>
      <c r="S110" s="141">
        <v>0</v>
      </c>
      <c r="T110" s="142">
        <f t="shared" si="3"/>
        <v>0</v>
      </c>
      <c r="AR110" s="143" t="s">
        <v>178</v>
      </c>
      <c r="AT110" s="143" t="s">
        <v>164</v>
      </c>
      <c r="AU110" s="143" t="s">
        <v>77</v>
      </c>
      <c r="AY110" s="17" t="s">
        <v>161</v>
      </c>
      <c r="BE110" s="144">
        <f t="shared" si="4"/>
        <v>0</v>
      </c>
      <c r="BF110" s="144">
        <f t="shared" si="5"/>
        <v>0</v>
      </c>
      <c r="BG110" s="144">
        <f t="shared" si="6"/>
        <v>0</v>
      </c>
      <c r="BH110" s="144">
        <f t="shared" si="7"/>
        <v>0</v>
      </c>
      <c r="BI110" s="144">
        <f t="shared" si="8"/>
        <v>0</v>
      </c>
      <c r="BJ110" s="17" t="s">
        <v>15</v>
      </c>
      <c r="BK110" s="144">
        <f t="shared" si="9"/>
        <v>0</v>
      </c>
      <c r="BL110" s="17" t="s">
        <v>178</v>
      </c>
      <c r="BM110" s="143" t="s">
        <v>986</v>
      </c>
    </row>
    <row r="111" spans="2:65" s="1" customFormat="1" ht="16.5" customHeight="1">
      <c r="B111" s="131"/>
      <c r="C111" s="132" t="s">
        <v>349</v>
      </c>
      <c r="D111" s="132" t="s">
        <v>164</v>
      </c>
      <c r="E111" s="133" t="s">
        <v>987</v>
      </c>
      <c r="F111" s="134" t="s">
        <v>988</v>
      </c>
      <c r="G111" s="135" t="s">
        <v>868</v>
      </c>
      <c r="H111" s="136">
        <v>142</v>
      </c>
      <c r="I111" s="137"/>
      <c r="J111" s="138">
        <f t="shared" si="0"/>
        <v>0</v>
      </c>
      <c r="K111" s="134" t="s">
        <v>3</v>
      </c>
      <c r="L111" s="32"/>
      <c r="M111" s="139" t="s">
        <v>3</v>
      </c>
      <c r="N111" s="140" t="s">
        <v>40</v>
      </c>
      <c r="P111" s="141">
        <f t="shared" si="1"/>
        <v>0</v>
      </c>
      <c r="Q111" s="141">
        <v>0</v>
      </c>
      <c r="R111" s="141">
        <f t="shared" si="2"/>
        <v>0</v>
      </c>
      <c r="S111" s="141">
        <v>0</v>
      </c>
      <c r="T111" s="142">
        <f t="shared" si="3"/>
        <v>0</v>
      </c>
      <c r="AR111" s="143" t="s">
        <v>178</v>
      </c>
      <c r="AT111" s="143" t="s">
        <v>164</v>
      </c>
      <c r="AU111" s="143" t="s">
        <v>77</v>
      </c>
      <c r="AY111" s="17" t="s">
        <v>161</v>
      </c>
      <c r="BE111" s="144">
        <f t="shared" si="4"/>
        <v>0</v>
      </c>
      <c r="BF111" s="144">
        <f t="shared" si="5"/>
        <v>0</v>
      </c>
      <c r="BG111" s="144">
        <f t="shared" si="6"/>
        <v>0</v>
      </c>
      <c r="BH111" s="144">
        <f t="shared" si="7"/>
        <v>0</v>
      </c>
      <c r="BI111" s="144">
        <f t="shared" si="8"/>
        <v>0</v>
      </c>
      <c r="BJ111" s="17" t="s">
        <v>15</v>
      </c>
      <c r="BK111" s="144">
        <f t="shared" si="9"/>
        <v>0</v>
      </c>
      <c r="BL111" s="17" t="s">
        <v>178</v>
      </c>
      <c r="BM111" s="143" t="s">
        <v>989</v>
      </c>
    </row>
    <row r="112" spans="2:65" s="1" customFormat="1" ht="16.5" customHeight="1">
      <c r="B112" s="131"/>
      <c r="C112" s="132" t="s">
        <v>354</v>
      </c>
      <c r="D112" s="132" t="s">
        <v>164</v>
      </c>
      <c r="E112" s="133" t="s">
        <v>990</v>
      </c>
      <c r="F112" s="134" t="s">
        <v>991</v>
      </c>
      <c r="G112" s="135" t="s">
        <v>868</v>
      </c>
      <c r="H112" s="136">
        <v>142</v>
      </c>
      <c r="I112" s="137"/>
      <c r="J112" s="138">
        <f t="shared" si="0"/>
        <v>0</v>
      </c>
      <c r="K112" s="134" t="s">
        <v>3</v>
      </c>
      <c r="L112" s="32"/>
      <c r="M112" s="139" t="s">
        <v>3</v>
      </c>
      <c r="N112" s="140" t="s">
        <v>40</v>
      </c>
      <c r="P112" s="141">
        <f t="shared" si="1"/>
        <v>0</v>
      </c>
      <c r="Q112" s="141">
        <v>0</v>
      </c>
      <c r="R112" s="141">
        <f t="shared" si="2"/>
        <v>0</v>
      </c>
      <c r="S112" s="141">
        <v>0</v>
      </c>
      <c r="T112" s="142">
        <f t="shared" si="3"/>
        <v>0</v>
      </c>
      <c r="AR112" s="143" t="s">
        <v>178</v>
      </c>
      <c r="AT112" s="143" t="s">
        <v>164</v>
      </c>
      <c r="AU112" s="143" t="s">
        <v>77</v>
      </c>
      <c r="AY112" s="17" t="s">
        <v>161</v>
      </c>
      <c r="BE112" s="144">
        <f t="shared" si="4"/>
        <v>0</v>
      </c>
      <c r="BF112" s="144">
        <f t="shared" si="5"/>
        <v>0</v>
      </c>
      <c r="BG112" s="144">
        <f t="shared" si="6"/>
        <v>0</v>
      </c>
      <c r="BH112" s="144">
        <f t="shared" si="7"/>
        <v>0</v>
      </c>
      <c r="BI112" s="144">
        <f t="shared" si="8"/>
        <v>0</v>
      </c>
      <c r="BJ112" s="17" t="s">
        <v>15</v>
      </c>
      <c r="BK112" s="144">
        <f t="shared" si="9"/>
        <v>0</v>
      </c>
      <c r="BL112" s="17" t="s">
        <v>178</v>
      </c>
      <c r="BM112" s="143" t="s">
        <v>992</v>
      </c>
    </row>
    <row r="113" spans="2:65" s="1" customFormat="1" ht="16.5" customHeight="1">
      <c r="B113" s="131"/>
      <c r="C113" s="132" t="s">
        <v>15</v>
      </c>
      <c r="D113" s="132" t="s">
        <v>164</v>
      </c>
      <c r="E113" s="133" t="s">
        <v>993</v>
      </c>
      <c r="F113" s="134" t="s">
        <v>994</v>
      </c>
      <c r="G113" s="135" t="s">
        <v>868</v>
      </c>
      <c r="H113" s="136">
        <v>71</v>
      </c>
      <c r="I113" s="137"/>
      <c r="J113" s="138">
        <f t="shared" si="0"/>
        <v>0</v>
      </c>
      <c r="K113" s="134" t="s">
        <v>3</v>
      </c>
      <c r="L113" s="32"/>
      <c r="M113" s="139" t="s">
        <v>3</v>
      </c>
      <c r="N113" s="140" t="s">
        <v>40</v>
      </c>
      <c r="P113" s="141">
        <f t="shared" si="1"/>
        <v>0</v>
      </c>
      <c r="Q113" s="141">
        <v>0</v>
      </c>
      <c r="R113" s="141">
        <f t="shared" si="2"/>
        <v>0</v>
      </c>
      <c r="S113" s="141">
        <v>0.02</v>
      </c>
      <c r="T113" s="142">
        <f t="shared" si="3"/>
        <v>1.42</v>
      </c>
      <c r="AR113" s="143" t="s">
        <v>178</v>
      </c>
      <c r="AT113" s="143" t="s">
        <v>164</v>
      </c>
      <c r="AU113" s="143" t="s">
        <v>77</v>
      </c>
      <c r="AY113" s="17" t="s">
        <v>161</v>
      </c>
      <c r="BE113" s="144">
        <f t="shared" si="4"/>
        <v>0</v>
      </c>
      <c r="BF113" s="144">
        <f t="shared" si="5"/>
        <v>0</v>
      </c>
      <c r="BG113" s="144">
        <f t="shared" si="6"/>
        <v>0</v>
      </c>
      <c r="BH113" s="144">
        <f t="shared" si="7"/>
        <v>0</v>
      </c>
      <c r="BI113" s="144">
        <f t="shared" si="8"/>
        <v>0</v>
      </c>
      <c r="BJ113" s="17" t="s">
        <v>15</v>
      </c>
      <c r="BK113" s="144">
        <f t="shared" si="9"/>
        <v>0</v>
      </c>
      <c r="BL113" s="17" t="s">
        <v>178</v>
      </c>
      <c r="BM113" s="143" t="s">
        <v>995</v>
      </c>
    </row>
    <row r="114" spans="2:51" s="12" customFormat="1" ht="12">
      <c r="B114" s="149"/>
      <c r="D114" s="150" t="s">
        <v>181</v>
      </c>
      <c r="E114" s="151" t="s">
        <v>3</v>
      </c>
      <c r="F114" s="152" t="s">
        <v>182</v>
      </c>
      <c r="H114" s="151" t="s">
        <v>3</v>
      </c>
      <c r="I114" s="153"/>
      <c r="L114" s="149"/>
      <c r="M114" s="154"/>
      <c r="T114" s="155"/>
      <c r="AT114" s="151" t="s">
        <v>181</v>
      </c>
      <c r="AU114" s="151" t="s">
        <v>77</v>
      </c>
      <c r="AV114" s="12" t="s">
        <v>15</v>
      </c>
      <c r="AW114" s="12" t="s">
        <v>31</v>
      </c>
      <c r="AX114" s="12" t="s">
        <v>69</v>
      </c>
      <c r="AY114" s="151" t="s">
        <v>161</v>
      </c>
    </row>
    <row r="115" spans="2:51" s="13" customFormat="1" ht="12">
      <c r="B115" s="156"/>
      <c r="D115" s="150" t="s">
        <v>181</v>
      </c>
      <c r="E115" s="157" t="s">
        <v>3</v>
      </c>
      <c r="F115" s="158" t="s">
        <v>344</v>
      </c>
      <c r="H115" s="159">
        <v>18</v>
      </c>
      <c r="I115" s="160"/>
      <c r="L115" s="156"/>
      <c r="M115" s="161"/>
      <c r="T115" s="162"/>
      <c r="AT115" s="157" t="s">
        <v>181</v>
      </c>
      <c r="AU115" s="157" t="s">
        <v>77</v>
      </c>
      <c r="AV115" s="13" t="s">
        <v>77</v>
      </c>
      <c r="AW115" s="13" t="s">
        <v>31</v>
      </c>
      <c r="AX115" s="13" t="s">
        <v>69</v>
      </c>
      <c r="AY115" s="157" t="s">
        <v>161</v>
      </c>
    </row>
    <row r="116" spans="2:51" s="12" customFormat="1" ht="12">
      <c r="B116" s="149"/>
      <c r="D116" s="150" t="s">
        <v>181</v>
      </c>
      <c r="E116" s="151" t="s">
        <v>3</v>
      </c>
      <c r="F116" s="152" t="s">
        <v>184</v>
      </c>
      <c r="H116" s="151" t="s">
        <v>3</v>
      </c>
      <c r="I116" s="153"/>
      <c r="L116" s="149"/>
      <c r="M116" s="154"/>
      <c r="T116" s="155"/>
      <c r="AT116" s="151" t="s">
        <v>181</v>
      </c>
      <c r="AU116" s="151" t="s">
        <v>77</v>
      </c>
      <c r="AV116" s="12" t="s">
        <v>15</v>
      </c>
      <c r="AW116" s="12" t="s">
        <v>31</v>
      </c>
      <c r="AX116" s="12" t="s">
        <v>69</v>
      </c>
      <c r="AY116" s="151" t="s">
        <v>161</v>
      </c>
    </row>
    <row r="117" spans="2:51" s="13" customFormat="1" ht="12">
      <c r="B117" s="156"/>
      <c r="D117" s="150" t="s">
        <v>181</v>
      </c>
      <c r="E117" s="157" t="s">
        <v>3</v>
      </c>
      <c r="F117" s="158" t="s">
        <v>178</v>
      </c>
      <c r="H117" s="159">
        <v>16</v>
      </c>
      <c r="I117" s="160"/>
      <c r="L117" s="156"/>
      <c r="M117" s="161"/>
      <c r="T117" s="162"/>
      <c r="AT117" s="157" t="s">
        <v>181</v>
      </c>
      <c r="AU117" s="157" t="s">
        <v>77</v>
      </c>
      <c r="AV117" s="13" t="s">
        <v>77</v>
      </c>
      <c r="AW117" s="13" t="s">
        <v>31</v>
      </c>
      <c r="AX117" s="13" t="s">
        <v>69</v>
      </c>
      <c r="AY117" s="157" t="s">
        <v>161</v>
      </c>
    </row>
    <row r="118" spans="2:51" s="12" customFormat="1" ht="12">
      <c r="B118" s="149"/>
      <c r="D118" s="150" t="s">
        <v>181</v>
      </c>
      <c r="E118" s="151" t="s">
        <v>3</v>
      </c>
      <c r="F118" s="152" t="s">
        <v>186</v>
      </c>
      <c r="H118" s="151" t="s">
        <v>3</v>
      </c>
      <c r="I118" s="153"/>
      <c r="L118" s="149"/>
      <c r="M118" s="154"/>
      <c r="T118" s="155"/>
      <c r="AT118" s="151" t="s">
        <v>181</v>
      </c>
      <c r="AU118" s="151" t="s">
        <v>77</v>
      </c>
      <c r="AV118" s="12" t="s">
        <v>15</v>
      </c>
      <c r="AW118" s="12" t="s">
        <v>31</v>
      </c>
      <c r="AX118" s="12" t="s">
        <v>69</v>
      </c>
      <c r="AY118" s="151" t="s">
        <v>161</v>
      </c>
    </row>
    <row r="119" spans="2:51" s="13" customFormat="1" ht="12">
      <c r="B119" s="156"/>
      <c r="D119" s="150" t="s">
        <v>181</v>
      </c>
      <c r="E119" s="157" t="s">
        <v>3</v>
      </c>
      <c r="F119" s="158" t="s">
        <v>349</v>
      </c>
      <c r="H119" s="159">
        <v>19</v>
      </c>
      <c r="I119" s="160"/>
      <c r="L119" s="156"/>
      <c r="M119" s="161"/>
      <c r="T119" s="162"/>
      <c r="AT119" s="157" t="s">
        <v>181</v>
      </c>
      <c r="AU119" s="157" t="s">
        <v>77</v>
      </c>
      <c r="AV119" s="13" t="s">
        <v>77</v>
      </c>
      <c r="AW119" s="13" t="s">
        <v>31</v>
      </c>
      <c r="AX119" s="13" t="s">
        <v>69</v>
      </c>
      <c r="AY119" s="157" t="s">
        <v>161</v>
      </c>
    </row>
    <row r="120" spans="2:51" s="12" customFormat="1" ht="12">
      <c r="B120" s="149"/>
      <c r="D120" s="150" t="s">
        <v>181</v>
      </c>
      <c r="E120" s="151" t="s">
        <v>3</v>
      </c>
      <c r="F120" s="152" t="s">
        <v>187</v>
      </c>
      <c r="H120" s="151" t="s">
        <v>3</v>
      </c>
      <c r="I120" s="153"/>
      <c r="L120" s="149"/>
      <c r="M120" s="154"/>
      <c r="T120" s="155"/>
      <c r="AT120" s="151" t="s">
        <v>181</v>
      </c>
      <c r="AU120" s="151" t="s">
        <v>77</v>
      </c>
      <c r="AV120" s="12" t="s">
        <v>15</v>
      </c>
      <c r="AW120" s="12" t="s">
        <v>31</v>
      </c>
      <c r="AX120" s="12" t="s">
        <v>69</v>
      </c>
      <c r="AY120" s="151" t="s">
        <v>161</v>
      </c>
    </row>
    <row r="121" spans="2:51" s="13" customFormat="1" ht="12">
      <c r="B121" s="156"/>
      <c r="D121" s="150" t="s">
        <v>181</v>
      </c>
      <c r="E121" s="157" t="s">
        <v>3</v>
      </c>
      <c r="F121" s="158" t="s">
        <v>344</v>
      </c>
      <c r="H121" s="159">
        <v>18</v>
      </c>
      <c r="I121" s="160"/>
      <c r="L121" s="156"/>
      <c r="M121" s="161"/>
      <c r="T121" s="162"/>
      <c r="AT121" s="157" t="s">
        <v>181</v>
      </c>
      <c r="AU121" s="157" t="s">
        <v>77</v>
      </c>
      <c r="AV121" s="13" t="s">
        <v>77</v>
      </c>
      <c r="AW121" s="13" t="s">
        <v>31</v>
      </c>
      <c r="AX121" s="13" t="s">
        <v>69</v>
      </c>
      <c r="AY121" s="157" t="s">
        <v>161</v>
      </c>
    </row>
    <row r="122" spans="2:51" s="14" customFormat="1" ht="12">
      <c r="B122" s="163"/>
      <c r="D122" s="150" t="s">
        <v>181</v>
      </c>
      <c r="E122" s="164" t="s">
        <v>3</v>
      </c>
      <c r="F122" s="165" t="s">
        <v>188</v>
      </c>
      <c r="H122" s="166">
        <v>71</v>
      </c>
      <c r="I122" s="167"/>
      <c r="L122" s="163"/>
      <c r="M122" s="168"/>
      <c r="T122" s="169"/>
      <c r="AT122" s="164" t="s">
        <v>181</v>
      </c>
      <c r="AU122" s="164" t="s">
        <v>77</v>
      </c>
      <c r="AV122" s="14" t="s">
        <v>89</v>
      </c>
      <c r="AW122" s="14" t="s">
        <v>31</v>
      </c>
      <c r="AX122" s="14" t="s">
        <v>15</v>
      </c>
      <c r="AY122" s="164" t="s">
        <v>161</v>
      </c>
    </row>
    <row r="123" spans="2:65" s="1" customFormat="1" ht="16.5" customHeight="1">
      <c r="B123" s="131"/>
      <c r="C123" s="132" t="s">
        <v>77</v>
      </c>
      <c r="D123" s="132" t="s">
        <v>164</v>
      </c>
      <c r="E123" s="133" t="s">
        <v>996</v>
      </c>
      <c r="F123" s="134" t="s">
        <v>997</v>
      </c>
      <c r="G123" s="135" t="s">
        <v>868</v>
      </c>
      <c r="H123" s="136">
        <v>142</v>
      </c>
      <c r="I123" s="137"/>
      <c r="J123" s="138">
        <f>ROUND(I123*H123,2)</f>
        <v>0</v>
      </c>
      <c r="K123" s="134" t="s">
        <v>3</v>
      </c>
      <c r="L123" s="32"/>
      <c r="M123" s="139" t="s">
        <v>3</v>
      </c>
      <c r="N123" s="140" t="s">
        <v>40</v>
      </c>
      <c r="P123" s="141">
        <f>O123*H123</f>
        <v>0</v>
      </c>
      <c r="Q123" s="141">
        <v>0</v>
      </c>
      <c r="R123" s="141">
        <f>Q123*H123</f>
        <v>0</v>
      </c>
      <c r="S123" s="141">
        <v>0.02</v>
      </c>
      <c r="T123" s="142">
        <f>S123*H123</f>
        <v>2.84</v>
      </c>
      <c r="AR123" s="143" t="s">
        <v>178</v>
      </c>
      <c r="AT123" s="143" t="s">
        <v>164</v>
      </c>
      <c r="AU123" s="143" t="s">
        <v>77</v>
      </c>
      <c r="AY123" s="17" t="s">
        <v>161</v>
      </c>
      <c r="BE123" s="144">
        <f>IF(N123="základní",J123,0)</f>
        <v>0</v>
      </c>
      <c r="BF123" s="144">
        <f>IF(N123="snížená",J123,0)</f>
        <v>0</v>
      </c>
      <c r="BG123" s="144">
        <f>IF(N123="zákl. přenesená",J123,0)</f>
        <v>0</v>
      </c>
      <c r="BH123" s="144">
        <f>IF(N123="sníž. přenesená",J123,0)</f>
        <v>0</v>
      </c>
      <c r="BI123" s="144">
        <f>IF(N123="nulová",J123,0)</f>
        <v>0</v>
      </c>
      <c r="BJ123" s="17" t="s">
        <v>15</v>
      </c>
      <c r="BK123" s="144">
        <f>ROUND(I123*H123,2)</f>
        <v>0</v>
      </c>
      <c r="BL123" s="17" t="s">
        <v>178</v>
      </c>
      <c r="BM123" s="143" t="s">
        <v>998</v>
      </c>
    </row>
    <row r="124" spans="2:51" s="12" customFormat="1" ht="12">
      <c r="B124" s="149"/>
      <c r="D124" s="150" t="s">
        <v>181</v>
      </c>
      <c r="E124" s="151" t="s">
        <v>3</v>
      </c>
      <c r="F124" s="152" t="s">
        <v>182</v>
      </c>
      <c r="H124" s="151" t="s">
        <v>3</v>
      </c>
      <c r="I124" s="153"/>
      <c r="L124" s="149"/>
      <c r="M124" s="154"/>
      <c r="T124" s="155"/>
      <c r="AT124" s="151" t="s">
        <v>181</v>
      </c>
      <c r="AU124" s="151" t="s">
        <v>77</v>
      </c>
      <c r="AV124" s="12" t="s">
        <v>15</v>
      </c>
      <c r="AW124" s="12" t="s">
        <v>31</v>
      </c>
      <c r="AX124" s="12" t="s">
        <v>69</v>
      </c>
      <c r="AY124" s="151" t="s">
        <v>161</v>
      </c>
    </row>
    <row r="125" spans="2:51" s="13" customFormat="1" ht="12">
      <c r="B125" s="156"/>
      <c r="D125" s="150" t="s">
        <v>181</v>
      </c>
      <c r="E125" s="157" t="s">
        <v>3</v>
      </c>
      <c r="F125" s="158" t="s">
        <v>999</v>
      </c>
      <c r="H125" s="159">
        <v>36</v>
      </c>
      <c r="I125" s="160"/>
      <c r="L125" s="156"/>
      <c r="M125" s="161"/>
      <c r="T125" s="162"/>
      <c r="AT125" s="157" t="s">
        <v>181</v>
      </c>
      <c r="AU125" s="157" t="s">
        <v>77</v>
      </c>
      <c r="AV125" s="13" t="s">
        <v>77</v>
      </c>
      <c r="AW125" s="13" t="s">
        <v>31</v>
      </c>
      <c r="AX125" s="13" t="s">
        <v>69</v>
      </c>
      <c r="AY125" s="157" t="s">
        <v>161</v>
      </c>
    </row>
    <row r="126" spans="2:51" s="12" customFormat="1" ht="12">
      <c r="B126" s="149"/>
      <c r="D126" s="150" t="s">
        <v>181</v>
      </c>
      <c r="E126" s="151" t="s">
        <v>3</v>
      </c>
      <c r="F126" s="152" t="s">
        <v>184</v>
      </c>
      <c r="H126" s="151" t="s">
        <v>3</v>
      </c>
      <c r="I126" s="153"/>
      <c r="L126" s="149"/>
      <c r="M126" s="154"/>
      <c r="T126" s="155"/>
      <c r="AT126" s="151" t="s">
        <v>181</v>
      </c>
      <c r="AU126" s="151" t="s">
        <v>77</v>
      </c>
      <c r="AV126" s="12" t="s">
        <v>15</v>
      </c>
      <c r="AW126" s="12" t="s">
        <v>31</v>
      </c>
      <c r="AX126" s="12" t="s">
        <v>69</v>
      </c>
      <c r="AY126" s="151" t="s">
        <v>161</v>
      </c>
    </row>
    <row r="127" spans="2:51" s="13" customFormat="1" ht="12">
      <c r="B127" s="156"/>
      <c r="D127" s="150" t="s">
        <v>181</v>
      </c>
      <c r="E127" s="157" t="s">
        <v>3</v>
      </c>
      <c r="F127" s="158" t="s">
        <v>1000</v>
      </c>
      <c r="H127" s="159">
        <v>32</v>
      </c>
      <c r="I127" s="160"/>
      <c r="L127" s="156"/>
      <c r="M127" s="161"/>
      <c r="T127" s="162"/>
      <c r="AT127" s="157" t="s">
        <v>181</v>
      </c>
      <c r="AU127" s="157" t="s">
        <v>77</v>
      </c>
      <c r="AV127" s="13" t="s">
        <v>77</v>
      </c>
      <c r="AW127" s="13" t="s">
        <v>31</v>
      </c>
      <c r="AX127" s="13" t="s">
        <v>69</v>
      </c>
      <c r="AY127" s="157" t="s">
        <v>161</v>
      </c>
    </row>
    <row r="128" spans="2:51" s="12" customFormat="1" ht="12">
      <c r="B128" s="149"/>
      <c r="D128" s="150" t="s">
        <v>181</v>
      </c>
      <c r="E128" s="151" t="s">
        <v>3</v>
      </c>
      <c r="F128" s="152" t="s">
        <v>186</v>
      </c>
      <c r="H128" s="151" t="s">
        <v>3</v>
      </c>
      <c r="I128" s="153"/>
      <c r="L128" s="149"/>
      <c r="M128" s="154"/>
      <c r="T128" s="155"/>
      <c r="AT128" s="151" t="s">
        <v>181</v>
      </c>
      <c r="AU128" s="151" t="s">
        <v>77</v>
      </c>
      <c r="AV128" s="12" t="s">
        <v>15</v>
      </c>
      <c r="AW128" s="12" t="s">
        <v>31</v>
      </c>
      <c r="AX128" s="12" t="s">
        <v>69</v>
      </c>
      <c r="AY128" s="151" t="s">
        <v>161</v>
      </c>
    </row>
    <row r="129" spans="2:51" s="13" customFormat="1" ht="12">
      <c r="B129" s="156"/>
      <c r="D129" s="150" t="s">
        <v>181</v>
      </c>
      <c r="E129" s="157" t="s">
        <v>3</v>
      </c>
      <c r="F129" s="158" t="s">
        <v>1001</v>
      </c>
      <c r="H129" s="159">
        <v>38</v>
      </c>
      <c r="I129" s="160"/>
      <c r="L129" s="156"/>
      <c r="M129" s="161"/>
      <c r="T129" s="162"/>
      <c r="AT129" s="157" t="s">
        <v>181</v>
      </c>
      <c r="AU129" s="157" t="s">
        <v>77</v>
      </c>
      <c r="AV129" s="13" t="s">
        <v>77</v>
      </c>
      <c r="AW129" s="13" t="s">
        <v>31</v>
      </c>
      <c r="AX129" s="13" t="s">
        <v>69</v>
      </c>
      <c r="AY129" s="157" t="s">
        <v>161</v>
      </c>
    </row>
    <row r="130" spans="2:51" s="12" customFormat="1" ht="12">
      <c r="B130" s="149"/>
      <c r="D130" s="150" t="s">
        <v>181</v>
      </c>
      <c r="E130" s="151" t="s">
        <v>3</v>
      </c>
      <c r="F130" s="152" t="s">
        <v>187</v>
      </c>
      <c r="H130" s="151" t="s">
        <v>3</v>
      </c>
      <c r="I130" s="153"/>
      <c r="L130" s="149"/>
      <c r="M130" s="154"/>
      <c r="T130" s="155"/>
      <c r="AT130" s="151" t="s">
        <v>181</v>
      </c>
      <c r="AU130" s="151" t="s">
        <v>77</v>
      </c>
      <c r="AV130" s="12" t="s">
        <v>15</v>
      </c>
      <c r="AW130" s="12" t="s">
        <v>31</v>
      </c>
      <c r="AX130" s="12" t="s">
        <v>69</v>
      </c>
      <c r="AY130" s="151" t="s">
        <v>161</v>
      </c>
    </row>
    <row r="131" spans="2:51" s="13" customFormat="1" ht="12">
      <c r="B131" s="156"/>
      <c r="D131" s="150" t="s">
        <v>181</v>
      </c>
      <c r="E131" s="157" t="s">
        <v>3</v>
      </c>
      <c r="F131" s="158" t="s">
        <v>999</v>
      </c>
      <c r="H131" s="159">
        <v>36</v>
      </c>
      <c r="I131" s="160"/>
      <c r="L131" s="156"/>
      <c r="M131" s="161"/>
      <c r="T131" s="162"/>
      <c r="AT131" s="157" t="s">
        <v>181</v>
      </c>
      <c r="AU131" s="157" t="s">
        <v>77</v>
      </c>
      <c r="AV131" s="13" t="s">
        <v>77</v>
      </c>
      <c r="AW131" s="13" t="s">
        <v>31</v>
      </c>
      <c r="AX131" s="13" t="s">
        <v>69</v>
      </c>
      <c r="AY131" s="157" t="s">
        <v>161</v>
      </c>
    </row>
    <row r="132" spans="2:51" s="14" customFormat="1" ht="12">
      <c r="B132" s="163"/>
      <c r="D132" s="150" t="s">
        <v>181</v>
      </c>
      <c r="E132" s="164" t="s">
        <v>3</v>
      </c>
      <c r="F132" s="165" t="s">
        <v>188</v>
      </c>
      <c r="H132" s="166">
        <v>142</v>
      </c>
      <c r="I132" s="167"/>
      <c r="L132" s="163"/>
      <c r="M132" s="168"/>
      <c r="T132" s="169"/>
      <c r="AT132" s="164" t="s">
        <v>181</v>
      </c>
      <c r="AU132" s="164" t="s">
        <v>77</v>
      </c>
      <c r="AV132" s="14" t="s">
        <v>89</v>
      </c>
      <c r="AW132" s="14" t="s">
        <v>31</v>
      </c>
      <c r="AX132" s="14" t="s">
        <v>15</v>
      </c>
      <c r="AY132" s="164" t="s">
        <v>161</v>
      </c>
    </row>
    <row r="133" spans="2:65" s="1" customFormat="1" ht="24.2" customHeight="1">
      <c r="B133" s="131"/>
      <c r="C133" s="132" t="s">
        <v>83</v>
      </c>
      <c r="D133" s="132" t="s">
        <v>164</v>
      </c>
      <c r="E133" s="133" t="s">
        <v>1002</v>
      </c>
      <c r="F133" s="134" t="s">
        <v>1003</v>
      </c>
      <c r="G133" s="135" t="s">
        <v>868</v>
      </c>
      <c r="H133" s="136">
        <v>71</v>
      </c>
      <c r="I133" s="137"/>
      <c r="J133" s="138">
        <f>ROUND(I133*H133,2)</f>
        <v>0</v>
      </c>
      <c r="K133" s="134" t="s">
        <v>3</v>
      </c>
      <c r="L133" s="32"/>
      <c r="M133" s="139" t="s">
        <v>3</v>
      </c>
      <c r="N133" s="140" t="s">
        <v>40</v>
      </c>
      <c r="P133" s="141">
        <f>O133*H133</f>
        <v>0</v>
      </c>
      <c r="Q133" s="141">
        <v>0</v>
      </c>
      <c r="R133" s="141">
        <f>Q133*H133</f>
        <v>0</v>
      </c>
      <c r="S133" s="141">
        <v>0.05</v>
      </c>
      <c r="T133" s="142">
        <f>S133*H133</f>
        <v>3.5500000000000003</v>
      </c>
      <c r="AR133" s="143" t="s">
        <v>178</v>
      </c>
      <c r="AT133" s="143" t="s">
        <v>164</v>
      </c>
      <c r="AU133" s="143" t="s">
        <v>77</v>
      </c>
      <c r="AY133" s="17" t="s">
        <v>161</v>
      </c>
      <c r="BE133" s="144">
        <f>IF(N133="základní",J133,0)</f>
        <v>0</v>
      </c>
      <c r="BF133" s="144">
        <f>IF(N133="snížená",J133,0)</f>
        <v>0</v>
      </c>
      <c r="BG133" s="144">
        <f>IF(N133="zákl. přenesená",J133,0)</f>
        <v>0</v>
      </c>
      <c r="BH133" s="144">
        <f>IF(N133="sníž. přenesená",J133,0)</f>
        <v>0</v>
      </c>
      <c r="BI133" s="144">
        <f>IF(N133="nulová",J133,0)</f>
        <v>0</v>
      </c>
      <c r="BJ133" s="17" t="s">
        <v>15</v>
      </c>
      <c r="BK133" s="144">
        <f>ROUND(I133*H133,2)</f>
        <v>0</v>
      </c>
      <c r="BL133" s="17" t="s">
        <v>178</v>
      </c>
      <c r="BM133" s="143" t="s">
        <v>1004</v>
      </c>
    </row>
    <row r="134" spans="2:51" s="12" customFormat="1" ht="12">
      <c r="B134" s="149"/>
      <c r="D134" s="150" t="s">
        <v>181</v>
      </c>
      <c r="E134" s="151" t="s">
        <v>3</v>
      </c>
      <c r="F134" s="152" t="s">
        <v>182</v>
      </c>
      <c r="H134" s="151" t="s">
        <v>3</v>
      </c>
      <c r="I134" s="153"/>
      <c r="L134" s="149"/>
      <c r="M134" s="154"/>
      <c r="T134" s="155"/>
      <c r="AT134" s="151" t="s">
        <v>181</v>
      </c>
      <c r="AU134" s="151" t="s">
        <v>77</v>
      </c>
      <c r="AV134" s="12" t="s">
        <v>15</v>
      </c>
      <c r="AW134" s="12" t="s">
        <v>31</v>
      </c>
      <c r="AX134" s="12" t="s">
        <v>69</v>
      </c>
      <c r="AY134" s="151" t="s">
        <v>161</v>
      </c>
    </row>
    <row r="135" spans="2:51" s="13" customFormat="1" ht="12">
      <c r="B135" s="156"/>
      <c r="D135" s="150" t="s">
        <v>181</v>
      </c>
      <c r="E135" s="157" t="s">
        <v>3</v>
      </c>
      <c r="F135" s="158" t="s">
        <v>344</v>
      </c>
      <c r="H135" s="159">
        <v>18</v>
      </c>
      <c r="I135" s="160"/>
      <c r="L135" s="156"/>
      <c r="M135" s="161"/>
      <c r="T135" s="162"/>
      <c r="AT135" s="157" t="s">
        <v>181</v>
      </c>
      <c r="AU135" s="157" t="s">
        <v>77</v>
      </c>
      <c r="AV135" s="13" t="s">
        <v>77</v>
      </c>
      <c r="AW135" s="13" t="s">
        <v>31</v>
      </c>
      <c r="AX135" s="13" t="s">
        <v>69</v>
      </c>
      <c r="AY135" s="157" t="s">
        <v>161</v>
      </c>
    </row>
    <row r="136" spans="2:51" s="12" customFormat="1" ht="12">
      <c r="B136" s="149"/>
      <c r="D136" s="150" t="s">
        <v>181</v>
      </c>
      <c r="E136" s="151" t="s">
        <v>3</v>
      </c>
      <c r="F136" s="152" t="s">
        <v>184</v>
      </c>
      <c r="H136" s="151" t="s">
        <v>3</v>
      </c>
      <c r="I136" s="153"/>
      <c r="L136" s="149"/>
      <c r="M136" s="154"/>
      <c r="T136" s="155"/>
      <c r="AT136" s="151" t="s">
        <v>181</v>
      </c>
      <c r="AU136" s="151" t="s">
        <v>77</v>
      </c>
      <c r="AV136" s="12" t="s">
        <v>15</v>
      </c>
      <c r="AW136" s="12" t="s">
        <v>31</v>
      </c>
      <c r="AX136" s="12" t="s">
        <v>69</v>
      </c>
      <c r="AY136" s="151" t="s">
        <v>161</v>
      </c>
    </row>
    <row r="137" spans="2:51" s="13" customFormat="1" ht="12">
      <c r="B137" s="156"/>
      <c r="D137" s="150" t="s">
        <v>181</v>
      </c>
      <c r="E137" s="157" t="s">
        <v>3</v>
      </c>
      <c r="F137" s="158" t="s">
        <v>178</v>
      </c>
      <c r="H137" s="159">
        <v>16</v>
      </c>
      <c r="I137" s="160"/>
      <c r="L137" s="156"/>
      <c r="M137" s="161"/>
      <c r="T137" s="162"/>
      <c r="AT137" s="157" t="s">
        <v>181</v>
      </c>
      <c r="AU137" s="157" t="s">
        <v>77</v>
      </c>
      <c r="AV137" s="13" t="s">
        <v>77</v>
      </c>
      <c r="AW137" s="13" t="s">
        <v>31</v>
      </c>
      <c r="AX137" s="13" t="s">
        <v>69</v>
      </c>
      <c r="AY137" s="157" t="s">
        <v>161</v>
      </c>
    </row>
    <row r="138" spans="2:51" s="12" customFormat="1" ht="12">
      <c r="B138" s="149"/>
      <c r="D138" s="150" t="s">
        <v>181</v>
      </c>
      <c r="E138" s="151" t="s">
        <v>3</v>
      </c>
      <c r="F138" s="152" t="s">
        <v>186</v>
      </c>
      <c r="H138" s="151" t="s">
        <v>3</v>
      </c>
      <c r="I138" s="153"/>
      <c r="L138" s="149"/>
      <c r="M138" s="154"/>
      <c r="T138" s="155"/>
      <c r="AT138" s="151" t="s">
        <v>181</v>
      </c>
      <c r="AU138" s="151" t="s">
        <v>77</v>
      </c>
      <c r="AV138" s="12" t="s">
        <v>15</v>
      </c>
      <c r="AW138" s="12" t="s">
        <v>31</v>
      </c>
      <c r="AX138" s="12" t="s">
        <v>69</v>
      </c>
      <c r="AY138" s="151" t="s">
        <v>161</v>
      </c>
    </row>
    <row r="139" spans="2:51" s="13" customFormat="1" ht="12">
      <c r="B139" s="156"/>
      <c r="D139" s="150" t="s">
        <v>181</v>
      </c>
      <c r="E139" s="157" t="s">
        <v>3</v>
      </c>
      <c r="F139" s="158" t="s">
        <v>349</v>
      </c>
      <c r="H139" s="159">
        <v>19</v>
      </c>
      <c r="I139" s="160"/>
      <c r="L139" s="156"/>
      <c r="M139" s="161"/>
      <c r="T139" s="162"/>
      <c r="AT139" s="157" t="s">
        <v>181</v>
      </c>
      <c r="AU139" s="157" t="s">
        <v>77</v>
      </c>
      <c r="AV139" s="13" t="s">
        <v>77</v>
      </c>
      <c r="AW139" s="13" t="s">
        <v>31</v>
      </c>
      <c r="AX139" s="13" t="s">
        <v>69</v>
      </c>
      <c r="AY139" s="157" t="s">
        <v>161</v>
      </c>
    </row>
    <row r="140" spans="2:51" s="12" customFormat="1" ht="12">
      <c r="B140" s="149"/>
      <c r="D140" s="150" t="s">
        <v>181</v>
      </c>
      <c r="E140" s="151" t="s">
        <v>3</v>
      </c>
      <c r="F140" s="152" t="s">
        <v>187</v>
      </c>
      <c r="H140" s="151" t="s">
        <v>3</v>
      </c>
      <c r="I140" s="153"/>
      <c r="L140" s="149"/>
      <c r="M140" s="154"/>
      <c r="T140" s="155"/>
      <c r="AT140" s="151" t="s">
        <v>181</v>
      </c>
      <c r="AU140" s="151" t="s">
        <v>77</v>
      </c>
      <c r="AV140" s="12" t="s">
        <v>15</v>
      </c>
      <c r="AW140" s="12" t="s">
        <v>31</v>
      </c>
      <c r="AX140" s="12" t="s">
        <v>69</v>
      </c>
      <c r="AY140" s="151" t="s">
        <v>161</v>
      </c>
    </row>
    <row r="141" spans="2:51" s="13" customFormat="1" ht="12">
      <c r="B141" s="156"/>
      <c r="D141" s="150" t="s">
        <v>181</v>
      </c>
      <c r="E141" s="157" t="s">
        <v>3</v>
      </c>
      <c r="F141" s="158" t="s">
        <v>344</v>
      </c>
      <c r="H141" s="159">
        <v>18</v>
      </c>
      <c r="I141" s="160"/>
      <c r="L141" s="156"/>
      <c r="M141" s="161"/>
      <c r="T141" s="162"/>
      <c r="AT141" s="157" t="s">
        <v>181</v>
      </c>
      <c r="AU141" s="157" t="s">
        <v>77</v>
      </c>
      <c r="AV141" s="13" t="s">
        <v>77</v>
      </c>
      <c r="AW141" s="13" t="s">
        <v>31</v>
      </c>
      <c r="AX141" s="13" t="s">
        <v>69</v>
      </c>
      <c r="AY141" s="157" t="s">
        <v>161</v>
      </c>
    </row>
    <row r="142" spans="2:51" s="14" customFormat="1" ht="12">
      <c r="B142" s="163"/>
      <c r="D142" s="150" t="s">
        <v>181</v>
      </c>
      <c r="E142" s="164" t="s">
        <v>3</v>
      </c>
      <c r="F142" s="165" t="s">
        <v>188</v>
      </c>
      <c r="H142" s="166">
        <v>71</v>
      </c>
      <c r="I142" s="167"/>
      <c r="L142" s="163"/>
      <c r="M142" s="168"/>
      <c r="T142" s="169"/>
      <c r="AT142" s="164" t="s">
        <v>181</v>
      </c>
      <c r="AU142" s="164" t="s">
        <v>77</v>
      </c>
      <c r="AV142" s="14" t="s">
        <v>89</v>
      </c>
      <c r="AW142" s="14" t="s">
        <v>31</v>
      </c>
      <c r="AX142" s="14" t="s">
        <v>15</v>
      </c>
      <c r="AY142" s="164" t="s">
        <v>161</v>
      </c>
    </row>
    <row r="143" spans="2:65" s="1" customFormat="1" ht="16.5" customHeight="1">
      <c r="B143" s="131"/>
      <c r="C143" s="132" t="s">
        <v>89</v>
      </c>
      <c r="D143" s="132" t="s">
        <v>164</v>
      </c>
      <c r="E143" s="133" t="s">
        <v>1005</v>
      </c>
      <c r="F143" s="134" t="s">
        <v>1006</v>
      </c>
      <c r="G143" s="135" t="s">
        <v>868</v>
      </c>
      <c r="H143" s="136">
        <v>142</v>
      </c>
      <c r="I143" s="137"/>
      <c r="J143" s="138">
        <f>ROUND(I143*H143,2)</f>
        <v>0</v>
      </c>
      <c r="K143" s="134" t="s">
        <v>3</v>
      </c>
      <c r="L143" s="32"/>
      <c r="M143" s="139" t="s">
        <v>3</v>
      </c>
      <c r="N143" s="140" t="s">
        <v>40</v>
      </c>
      <c r="P143" s="141">
        <f>O143*H143</f>
        <v>0</v>
      </c>
      <c r="Q143" s="141">
        <v>0</v>
      </c>
      <c r="R143" s="141">
        <f>Q143*H143</f>
        <v>0</v>
      </c>
      <c r="S143" s="141">
        <v>0.01</v>
      </c>
      <c r="T143" s="142">
        <f>S143*H143</f>
        <v>1.42</v>
      </c>
      <c r="AR143" s="143" t="s">
        <v>178</v>
      </c>
      <c r="AT143" s="143" t="s">
        <v>164</v>
      </c>
      <c r="AU143" s="143" t="s">
        <v>77</v>
      </c>
      <c r="AY143" s="17" t="s">
        <v>161</v>
      </c>
      <c r="BE143" s="144">
        <f>IF(N143="základní",J143,0)</f>
        <v>0</v>
      </c>
      <c r="BF143" s="144">
        <f>IF(N143="snížená",J143,0)</f>
        <v>0</v>
      </c>
      <c r="BG143" s="144">
        <f>IF(N143="zákl. přenesená",J143,0)</f>
        <v>0</v>
      </c>
      <c r="BH143" s="144">
        <f>IF(N143="sníž. přenesená",J143,0)</f>
        <v>0</v>
      </c>
      <c r="BI143" s="144">
        <f>IF(N143="nulová",J143,0)</f>
        <v>0</v>
      </c>
      <c r="BJ143" s="17" t="s">
        <v>15</v>
      </c>
      <c r="BK143" s="144">
        <f>ROUND(I143*H143,2)</f>
        <v>0</v>
      </c>
      <c r="BL143" s="17" t="s">
        <v>178</v>
      </c>
      <c r="BM143" s="143" t="s">
        <v>1007</v>
      </c>
    </row>
    <row r="144" spans="2:51" s="12" customFormat="1" ht="12">
      <c r="B144" s="149"/>
      <c r="D144" s="150" t="s">
        <v>181</v>
      </c>
      <c r="E144" s="151" t="s">
        <v>3</v>
      </c>
      <c r="F144" s="152" t="s">
        <v>182</v>
      </c>
      <c r="H144" s="151" t="s">
        <v>3</v>
      </c>
      <c r="I144" s="153"/>
      <c r="L144" s="149"/>
      <c r="M144" s="154"/>
      <c r="T144" s="155"/>
      <c r="AT144" s="151" t="s">
        <v>181</v>
      </c>
      <c r="AU144" s="151" t="s">
        <v>77</v>
      </c>
      <c r="AV144" s="12" t="s">
        <v>15</v>
      </c>
      <c r="AW144" s="12" t="s">
        <v>31</v>
      </c>
      <c r="AX144" s="12" t="s">
        <v>69</v>
      </c>
      <c r="AY144" s="151" t="s">
        <v>161</v>
      </c>
    </row>
    <row r="145" spans="2:51" s="13" customFormat="1" ht="12">
      <c r="B145" s="156"/>
      <c r="D145" s="150" t="s">
        <v>181</v>
      </c>
      <c r="E145" s="157" t="s">
        <v>3</v>
      </c>
      <c r="F145" s="158" t="s">
        <v>999</v>
      </c>
      <c r="H145" s="159">
        <v>36</v>
      </c>
      <c r="I145" s="160"/>
      <c r="L145" s="156"/>
      <c r="M145" s="161"/>
      <c r="T145" s="162"/>
      <c r="AT145" s="157" t="s">
        <v>181</v>
      </c>
      <c r="AU145" s="157" t="s">
        <v>77</v>
      </c>
      <c r="AV145" s="13" t="s">
        <v>77</v>
      </c>
      <c r="AW145" s="13" t="s">
        <v>31</v>
      </c>
      <c r="AX145" s="13" t="s">
        <v>69</v>
      </c>
      <c r="AY145" s="157" t="s">
        <v>161</v>
      </c>
    </row>
    <row r="146" spans="2:51" s="12" customFormat="1" ht="12">
      <c r="B146" s="149"/>
      <c r="D146" s="150" t="s">
        <v>181</v>
      </c>
      <c r="E146" s="151" t="s">
        <v>3</v>
      </c>
      <c r="F146" s="152" t="s">
        <v>184</v>
      </c>
      <c r="H146" s="151" t="s">
        <v>3</v>
      </c>
      <c r="I146" s="153"/>
      <c r="L146" s="149"/>
      <c r="M146" s="154"/>
      <c r="T146" s="155"/>
      <c r="AT146" s="151" t="s">
        <v>181</v>
      </c>
      <c r="AU146" s="151" t="s">
        <v>77</v>
      </c>
      <c r="AV146" s="12" t="s">
        <v>15</v>
      </c>
      <c r="AW146" s="12" t="s">
        <v>31</v>
      </c>
      <c r="AX146" s="12" t="s">
        <v>69</v>
      </c>
      <c r="AY146" s="151" t="s">
        <v>161</v>
      </c>
    </row>
    <row r="147" spans="2:51" s="13" customFormat="1" ht="12">
      <c r="B147" s="156"/>
      <c r="D147" s="150" t="s">
        <v>181</v>
      </c>
      <c r="E147" s="157" t="s">
        <v>3</v>
      </c>
      <c r="F147" s="158" t="s">
        <v>1000</v>
      </c>
      <c r="H147" s="159">
        <v>32</v>
      </c>
      <c r="I147" s="160"/>
      <c r="L147" s="156"/>
      <c r="M147" s="161"/>
      <c r="T147" s="162"/>
      <c r="AT147" s="157" t="s">
        <v>181</v>
      </c>
      <c r="AU147" s="157" t="s">
        <v>77</v>
      </c>
      <c r="AV147" s="13" t="s">
        <v>77</v>
      </c>
      <c r="AW147" s="13" t="s">
        <v>31</v>
      </c>
      <c r="AX147" s="13" t="s">
        <v>69</v>
      </c>
      <c r="AY147" s="157" t="s">
        <v>161</v>
      </c>
    </row>
    <row r="148" spans="2:51" s="12" customFormat="1" ht="12">
      <c r="B148" s="149"/>
      <c r="D148" s="150" t="s">
        <v>181</v>
      </c>
      <c r="E148" s="151" t="s">
        <v>3</v>
      </c>
      <c r="F148" s="152" t="s">
        <v>186</v>
      </c>
      <c r="H148" s="151" t="s">
        <v>3</v>
      </c>
      <c r="I148" s="153"/>
      <c r="L148" s="149"/>
      <c r="M148" s="154"/>
      <c r="T148" s="155"/>
      <c r="AT148" s="151" t="s">
        <v>181</v>
      </c>
      <c r="AU148" s="151" t="s">
        <v>77</v>
      </c>
      <c r="AV148" s="12" t="s">
        <v>15</v>
      </c>
      <c r="AW148" s="12" t="s">
        <v>31</v>
      </c>
      <c r="AX148" s="12" t="s">
        <v>69</v>
      </c>
      <c r="AY148" s="151" t="s">
        <v>161</v>
      </c>
    </row>
    <row r="149" spans="2:51" s="13" customFormat="1" ht="12">
      <c r="B149" s="156"/>
      <c r="D149" s="150" t="s">
        <v>181</v>
      </c>
      <c r="E149" s="157" t="s">
        <v>3</v>
      </c>
      <c r="F149" s="158" t="s">
        <v>1001</v>
      </c>
      <c r="H149" s="159">
        <v>38</v>
      </c>
      <c r="I149" s="160"/>
      <c r="L149" s="156"/>
      <c r="M149" s="161"/>
      <c r="T149" s="162"/>
      <c r="AT149" s="157" t="s">
        <v>181</v>
      </c>
      <c r="AU149" s="157" t="s">
        <v>77</v>
      </c>
      <c r="AV149" s="13" t="s">
        <v>77</v>
      </c>
      <c r="AW149" s="13" t="s">
        <v>31</v>
      </c>
      <c r="AX149" s="13" t="s">
        <v>69</v>
      </c>
      <c r="AY149" s="157" t="s">
        <v>161</v>
      </c>
    </row>
    <row r="150" spans="2:51" s="12" customFormat="1" ht="12">
      <c r="B150" s="149"/>
      <c r="D150" s="150" t="s">
        <v>181</v>
      </c>
      <c r="E150" s="151" t="s">
        <v>3</v>
      </c>
      <c r="F150" s="152" t="s">
        <v>187</v>
      </c>
      <c r="H150" s="151" t="s">
        <v>3</v>
      </c>
      <c r="I150" s="153"/>
      <c r="L150" s="149"/>
      <c r="M150" s="154"/>
      <c r="T150" s="155"/>
      <c r="AT150" s="151" t="s">
        <v>181</v>
      </c>
      <c r="AU150" s="151" t="s">
        <v>77</v>
      </c>
      <c r="AV150" s="12" t="s">
        <v>15</v>
      </c>
      <c r="AW150" s="12" t="s">
        <v>31</v>
      </c>
      <c r="AX150" s="12" t="s">
        <v>69</v>
      </c>
      <c r="AY150" s="151" t="s">
        <v>161</v>
      </c>
    </row>
    <row r="151" spans="2:51" s="13" customFormat="1" ht="12">
      <c r="B151" s="156"/>
      <c r="D151" s="150" t="s">
        <v>181</v>
      </c>
      <c r="E151" s="157" t="s">
        <v>3</v>
      </c>
      <c r="F151" s="158" t="s">
        <v>999</v>
      </c>
      <c r="H151" s="159">
        <v>36</v>
      </c>
      <c r="I151" s="160"/>
      <c r="L151" s="156"/>
      <c r="M151" s="161"/>
      <c r="T151" s="162"/>
      <c r="AT151" s="157" t="s">
        <v>181</v>
      </c>
      <c r="AU151" s="157" t="s">
        <v>77</v>
      </c>
      <c r="AV151" s="13" t="s">
        <v>77</v>
      </c>
      <c r="AW151" s="13" t="s">
        <v>31</v>
      </c>
      <c r="AX151" s="13" t="s">
        <v>69</v>
      </c>
      <c r="AY151" s="157" t="s">
        <v>161</v>
      </c>
    </row>
    <row r="152" spans="2:51" s="14" customFormat="1" ht="12">
      <c r="B152" s="163"/>
      <c r="D152" s="150" t="s">
        <v>181</v>
      </c>
      <c r="E152" s="164" t="s">
        <v>3</v>
      </c>
      <c r="F152" s="165" t="s">
        <v>188</v>
      </c>
      <c r="H152" s="166">
        <v>142</v>
      </c>
      <c r="I152" s="167"/>
      <c r="L152" s="163"/>
      <c r="M152" s="168"/>
      <c r="T152" s="169"/>
      <c r="AT152" s="164" t="s">
        <v>181</v>
      </c>
      <c r="AU152" s="164" t="s">
        <v>77</v>
      </c>
      <c r="AV152" s="14" t="s">
        <v>89</v>
      </c>
      <c r="AW152" s="14" t="s">
        <v>31</v>
      </c>
      <c r="AX152" s="14" t="s">
        <v>15</v>
      </c>
      <c r="AY152" s="164" t="s">
        <v>161</v>
      </c>
    </row>
    <row r="153" spans="2:65" s="1" customFormat="1" ht="24.2" customHeight="1">
      <c r="B153" s="131"/>
      <c r="C153" s="132" t="s">
        <v>92</v>
      </c>
      <c r="D153" s="132" t="s">
        <v>164</v>
      </c>
      <c r="E153" s="133" t="s">
        <v>1008</v>
      </c>
      <c r="F153" s="134" t="s">
        <v>1009</v>
      </c>
      <c r="G153" s="135" t="s">
        <v>868</v>
      </c>
      <c r="H153" s="136">
        <v>142</v>
      </c>
      <c r="I153" s="137"/>
      <c r="J153" s="138">
        <f>ROUND(I153*H153,2)</f>
        <v>0</v>
      </c>
      <c r="K153" s="134" t="s">
        <v>3</v>
      </c>
      <c r="L153" s="32"/>
      <c r="M153" s="139" t="s">
        <v>3</v>
      </c>
      <c r="N153" s="140" t="s">
        <v>40</v>
      </c>
      <c r="P153" s="141">
        <f>O153*H153</f>
        <v>0</v>
      </c>
      <c r="Q153" s="141">
        <v>0</v>
      </c>
      <c r="R153" s="141">
        <f>Q153*H153</f>
        <v>0</v>
      </c>
      <c r="S153" s="141">
        <v>0.03</v>
      </c>
      <c r="T153" s="142">
        <f>S153*H153</f>
        <v>4.26</v>
      </c>
      <c r="AR153" s="143" t="s">
        <v>178</v>
      </c>
      <c r="AT153" s="143" t="s">
        <v>164</v>
      </c>
      <c r="AU153" s="143" t="s">
        <v>77</v>
      </c>
      <c r="AY153" s="17" t="s">
        <v>161</v>
      </c>
      <c r="BE153" s="144">
        <f>IF(N153="základní",J153,0)</f>
        <v>0</v>
      </c>
      <c r="BF153" s="144">
        <f>IF(N153="snížená",J153,0)</f>
        <v>0</v>
      </c>
      <c r="BG153" s="144">
        <f>IF(N153="zákl. přenesená",J153,0)</f>
        <v>0</v>
      </c>
      <c r="BH153" s="144">
        <f>IF(N153="sníž. přenesená",J153,0)</f>
        <v>0</v>
      </c>
      <c r="BI153" s="144">
        <f>IF(N153="nulová",J153,0)</f>
        <v>0</v>
      </c>
      <c r="BJ153" s="17" t="s">
        <v>15</v>
      </c>
      <c r="BK153" s="144">
        <f>ROUND(I153*H153,2)</f>
        <v>0</v>
      </c>
      <c r="BL153" s="17" t="s">
        <v>178</v>
      </c>
      <c r="BM153" s="143" t="s">
        <v>1010</v>
      </c>
    </row>
    <row r="154" spans="2:51" s="12" customFormat="1" ht="12">
      <c r="B154" s="149"/>
      <c r="D154" s="150" t="s">
        <v>181</v>
      </c>
      <c r="E154" s="151" t="s">
        <v>3</v>
      </c>
      <c r="F154" s="152" t="s">
        <v>182</v>
      </c>
      <c r="H154" s="151" t="s">
        <v>3</v>
      </c>
      <c r="I154" s="153"/>
      <c r="L154" s="149"/>
      <c r="M154" s="154"/>
      <c r="T154" s="155"/>
      <c r="AT154" s="151" t="s">
        <v>181</v>
      </c>
      <c r="AU154" s="151" t="s">
        <v>77</v>
      </c>
      <c r="AV154" s="12" t="s">
        <v>15</v>
      </c>
      <c r="AW154" s="12" t="s">
        <v>31</v>
      </c>
      <c r="AX154" s="12" t="s">
        <v>69</v>
      </c>
      <c r="AY154" s="151" t="s">
        <v>161</v>
      </c>
    </row>
    <row r="155" spans="2:51" s="13" customFormat="1" ht="12">
      <c r="B155" s="156"/>
      <c r="D155" s="150" t="s">
        <v>181</v>
      </c>
      <c r="E155" s="157" t="s">
        <v>3</v>
      </c>
      <c r="F155" s="158" t="s">
        <v>999</v>
      </c>
      <c r="H155" s="159">
        <v>36</v>
      </c>
      <c r="I155" s="160"/>
      <c r="L155" s="156"/>
      <c r="M155" s="161"/>
      <c r="T155" s="162"/>
      <c r="AT155" s="157" t="s">
        <v>181</v>
      </c>
      <c r="AU155" s="157" t="s">
        <v>77</v>
      </c>
      <c r="AV155" s="13" t="s">
        <v>77</v>
      </c>
      <c r="AW155" s="13" t="s">
        <v>31</v>
      </c>
      <c r="AX155" s="13" t="s">
        <v>69</v>
      </c>
      <c r="AY155" s="157" t="s">
        <v>161</v>
      </c>
    </row>
    <row r="156" spans="2:51" s="12" customFormat="1" ht="12">
      <c r="B156" s="149"/>
      <c r="D156" s="150" t="s">
        <v>181</v>
      </c>
      <c r="E156" s="151" t="s">
        <v>3</v>
      </c>
      <c r="F156" s="152" t="s">
        <v>184</v>
      </c>
      <c r="H156" s="151" t="s">
        <v>3</v>
      </c>
      <c r="I156" s="153"/>
      <c r="L156" s="149"/>
      <c r="M156" s="154"/>
      <c r="T156" s="155"/>
      <c r="AT156" s="151" t="s">
        <v>181</v>
      </c>
      <c r="AU156" s="151" t="s">
        <v>77</v>
      </c>
      <c r="AV156" s="12" t="s">
        <v>15</v>
      </c>
      <c r="AW156" s="12" t="s">
        <v>31</v>
      </c>
      <c r="AX156" s="12" t="s">
        <v>69</v>
      </c>
      <c r="AY156" s="151" t="s">
        <v>161</v>
      </c>
    </row>
    <row r="157" spans="2:51" s="13" customFormat="1" ht="12">
      <c r="B157" s="156"/>
      <c r="D157" s="150" t="s">
        <v>181</v>
      </c>
      <c r="E157" s="157" t="s">
        <v>3</v>
      </c>
      <c r="F157" s="158" t="s">
        <v>1000</v>
      </c>
      <c r="H157" s="159">
        <v>32</v>
      </c>
      <c r="I157" s="160"/>
      <c r="L157" s="156"/>
      <c r="M157" s="161"/>
      <c r="T157" s="162"/>
      <c r="AT157" s="157" t="s">
        <v>181</v>
      </c>
      <c r="AU157" s="157" t="s">
        <v>77</v>
      </c>
      <c r="AV157" s="13" t="s">
        <v>77</v>
      </c>
      <c r="AW157" s="13" t="s">
        <v>31</v>
      </c>
      <c r="AX157" s="13" t="s">
        <v>69</v>
      </c>
      <c r="AY157" s="157" t="s">
        <v>161</v>
      </c>
    </row>
    <row r="158" spans="2:51" s="12" customFormat="1" ht="12">
      <c r="B158" s="149"/>
      <c r="D158" s="150" t="s">
        <v>181</v>
      </c>
      <c r="E158" s="151" t="s">
        <v>3</v>
      </c>
      <c r="F158" s="152" t="s">
        <v>186</v>
      </c>
      <c r="H158" s="151" t="s">
        <v>3</v>
      </c>
      <c r="I158" s="153"/>
      <c r="L158" s="149"/>
      <c r="M158" s="154"/>
      <c r="T158" s="155"/>
      <c r="AT158" s="151" t="s">
        <v>181</v>
      </c>
      <c r="AU158" s="151" t="s">
        <v>77</v>
      </c>
      <c r="AV158" s="12" t="s">
        <v>15</v>
      </c>
      <c r="AW158" s="12" t="s">
        <v>31</v>
      </c>
      <c r="AX158" s="12" t="s">
        <v>69</v>
      </c>
      <c r="AY158" s="151" t="s">
        <v>161</v>
      </c>
    </row>
    <row r="159" spans="2:51" s="13" customFormat="1" ht="12">
      <c r="B159" s="156"/>
      <c r="D159" s="150" t="s">
        <v>181</v>
      </c>
      <c r="E159" s="157" t="s">
        <v>3</v>
      </c>
      <c r="F159" s="158" t="s">
        <v>1001</v>
      </c>
      <c r="H159" s="159">
        <v>38</v>
      </c>
      <c r="I159" s="160"/>
      <c r="L159" s="156"/>
      <c r="M159" s="161"/>
      <c r="T159" s="162"/>
      <c r="AT159" s="157" t="s">
        <v>181</v>
      </c>
      <c r="AU159" s="157" t="s">
        <v>77</v>
      </c>
      <c r="AV159" s="13" t="s">
        <v>77</v>
      </c>
      <c r="AW159" s="13" t="s">
        <v>31</v>
      </c>
      <c r="AX159" s="13" t="s">
        <v>69</v>
      </c>
      <c r="AY159" s="157" t="s">
        <v>161</v>
      </c>
    </row>
    <row r="160" spans="2:51" s="12" customFormat="1" ht="12">
      <c r="B160" s="149"/>
      <c r="D160" s="150" t="s">
        <v>181</v>
      </c>
      <c r="E160" s="151" t="s">
        <v>3</v>
      </c>
      <c r="F160" s="152" t="s">
        <v>187</v>
      </c>
      <c r="H160" s="151" t="s">
        <v>3</v>
      </c>
      <c r="I160" s="153"/>
      <c r="L160" s="149"/>
      <c r="M160" s="154"/>
      <c r="T160" s="155"/>
      <c r="AT160" s="151" t="s">
        <v>181</v>
      </c>
      <c r="AU160" s="151" t="s">
        <v>77</v>
      </c>
      <c r="AV160" s="12" t="s">
        <v>15</v>
      </c>
      <c r="AW160" s="12" t="s">
        <v>31</v>
      </c>
      <c r="AX160" s="12" t="s">
        <v>69</v>
      </c>
      <c r="AY160" s="151" t="s">
        <v>161</v>
      </c>
    </row>
    <row r="161" spans="2:51" s="13" customFormat="1" ht="12">
      <c r="B161" s="156"/>
      <c r="D161" s="150" t="s">
        <v>181</v>
      </c>
      <c r="E161" s="157" t="s">
        <v>3</v>
      </c>
      <c r="F161" s="158" t="s">
        <v>999</v>
      </c>
      <c r="H161" s="159">
        <v>36</v>
      </c>
      <c r="I161" s="160"/>
      <c r="L161" s="156"/>
      <c r="M161" s="161"/>
      <c r="T161" s="162"/>
      <c r="AT161" s="157" t="s">
        <v>181</v>
      </c>
      <c r="AU161" s="157" t="s">
        <v>77</v>
      </c>
      <c r="AV161" s="13" t="s">
        <v>77</v>
      </c>
      <c r="AW161" s="13" t="s">
        <v>31</v>
      </c>
      <c r="AX161" s="13" t="s">
        <v>69</v>
      </c>
      <c r="AY161" s="157" t="s">
        <v>161</v>
      </c>
    </row>
    <row r="162" spans="2:51" s="14" customFormat="1" ht="12">
      <c r="B162" s="163"/>
      <c r="D162" s="150" t="s">
        <v>181</v>
      </c>
      <c r="E162" s="164" t="s">
        <v>3</v>
      </c>
      <c r="F162" s="165" t="s">
        <v>188</v>
      </c>
      <c r="H162" s="166">
        <v>142</v>
      </c>
      <c r="I162" s="167"/>
      <c r="L162" s="163"/>
      <c r="M162" s="168"/>
      <c r="T162" s="169"/>
      <c r="AT162" s="164" t="s">
        <v>181</v>
      </c>
      <c r="AU162" s="164" t="s">
        <v>77</v>
      </c>
      <c r="AV162" s="14" t="s">
        <v>89</v>
      </c>
      <c r="AW162" s="14" t="s">
        <v>31</v>
      </c>
      <c r="AX162" s="14" t="s">
        <v>15</v>
      </c>
      <c r="AY162" s="164" t="s">
        <v>161</v>
      </c>
    </row>
    <row r="163" spans="2:65" s="1" customFormat="1" ht="16.5" customHeight="1">
      <c r="B163" s="131"/>
      <c r="C163" s="132" t="s">
        <v>95</v>
      </c>
      <c r="D163" s="132" t="s">
        <v>164</v>
      </c>
      <c r="E163" s="133" t="s">
        <v>1011</v>
      </c>
      <c r="F163" s="134" t="s">
        <v>1012</v>
      </c>
      <c r="G163" s="135" t="s">
        <v>868</v>
      </c>
      <c r="H163" s="136">
        <v>71</v>
      </c>
      <c r="I163" s="137"/>
      <c r="J163" s="138">
        <f>ROUND(I163*H163,2)</f>
        <v>0</v>
      </c>
      <c r="K163" s="134" t="s">
        <v>3</v>
      </c>
      <c r="L163" s="32"/>
      <c r="M163" s="139" t="s">
        <v>3</v>
      </c>
      <c r="N163" s="140" t="s">
        <v>40</v>
      </c>
      <c r="P163" s="141">
        <f>O163*H163</f>
        <v>0</v>
      </c>
      <c r="Q163" s="141">
        <v>0</v>
      </c>
      <c r="R163" s="141">
        <f>Q163*H163</f>
        <v>0</v>
      </c>
      <c r="S163" s="141">
        <v>0.05</v>
      </c>
      <c r="T163" s="142">
        <f>S163*H163</f>
        <v>3.5500000000000003</v>
      </c>
      <c r="AR163" s="143" t="s">
        <v>178</v>
      </c>
      <c r="AT163" s="143" t="s">
        <v>164</v>
      </c>
      <c r="AU163" s="143" t="s">
        <v>77</v>
      </c>
      <c r="AY163" s="17" t="s">
        <v>161</v>
      </c>
      <c r="BE163" s="144">
        <f>IF(N163="základní",J163,0)</f>
        <v>0</v>
      </c>
      <c r="BF163" s="144">
        <f>IF(N163="snížená",J163,0)</f>
        <v>0</v>
      </c>
      <c r="BG163" s="144">
        <f>IF(N163="zákl. přenesená",J163,0)</f>
        <v>0</v>
      </c>
      <c r="BH163" s="144">
        <f>IF(N163="sníž. přenesená",J163,0)</f>
        <v>0</v>
      </c>
      <c r="BI163" s="144">
        <f>IF(N163="nulová",J163,0)</f>
        <v>0</v>
      </c>
      <c r="BJ163" s="17" t="s">
        <v>15</v>
      </c>
      <c r="BK163" s="144">
        <f>ROUND(I163*H163,2)</f>
        <v>0</v>
      </c>
      <c r="BL163" s="17" t="s">
        <v>178</v>
      </c>
      <c r="BM163" s="143" t="s">
        <v>1013</v>
      </c>
    </row>
    <row r="164" spans="2:51" s="12" customFormat="1" ht="12">
      <c r="B164" s="149"/>
      <c r="D164" s="150" t="s">
        <v>181</v>
      </c>
      <c r="E164" s="151" t="s">
        <v>3</v>
      </c>
      <c r="F164" s="152" t="s">
        <v>182</v>
      </c>
      <c r="H164" s="151" t="s">
        <v>3</v>
      </c>
      <c r="I164" s="153"/>
      <c r="L164" s="149"/>
      <c r="M164" s="154"/>
      <c r="T164" s="155"/>
      <c r="AT164" s="151" t="s">
        <v>181</v>
      </c>
      <c r="AU164" s="151" t="s">
        <v>77</v>
      </c>
      <c r="AV164" s="12" t="s">
        <v>15</v>
      </c>
      <c r="AW164" s="12" t="s">
        <v>31</v>
      </c>
      <c r="AX164" s="12" t="s">
        <v>69</v>
      </c>
      <c r="AY164" s="151" t="s">
        <v>161</v>
      </c>
    </row>
    <row r="165" spans="2:51" s="13" customFormat="1" ht="12">
      <c r="B165" s="156"/>
      <c r="D165" s="150" t="s">
        <v>181</v>
      </c>
      <c r="E165" s="157" t="s">
        <v>3</v>
      </c>
      <c r="F165" s="158" t="s">
        <v>344</v>
      </c>
      <c r="H165" s="159">
        <v>18</v>
      </c>
      <c r="I165" s="160"/>
      <c r="L165" s="156"/>
      <c r="M165" s="161"/>
      <c r="T165" s="162"/>
      <c r="AT165" s="157" t="s">
        <v>181</v>
      </c>
      <c r="AU165" s="157" t="s">
        <v>77</v>
      </c>
      <c r="AV165" s="13" t="s">
        <v>77</v>
      </c>
      <c r="AW165" s="13" t="s">
        <v>31</v>
      </c>
      <c r="AX165" s="13" t="s">
        <v>69</v>
      </c>
      <c r="AY165" s="157" t="s">
        <v>161</v>
      </c>
    </row>
    <row r="166" spans="2:51" s="12" customFormat="1" ht="12">
      <c r="B166" s="149"/>
      <c r="D166" s="150" t="s">
        <v>181</v>
      </c>
      <c r="E166" s="151" t="s">
        <v>3</v>
      </c>
      <c r="F166" s="152" t="s">
        <v>184</v>
      </c>
      <c r="H166" s="151" t="s">
        <v>3</v>
      </c>
      <c r="I166" s="153"/>
      <c r="L166" s="149"/>
      <c r="M166" s="154"/>
      <c r="T166" s="155"/>
      <c r="AT166" s="151" t="s">
        <v>181</v>
      </c>
      <c r="AU166" s="151" t="s">
        <v>77</v>
      </c>
      <c r="AV166" s="12" t="s">
        <v>15</v>
      </c>
      <c r="AW166" s="12" t="s">
        <v>31</v>
      </c>
      <c r="AX166" s="12" t="s">
        <v>69</v>
      </c>
      <c r="AY166" s="151" t="s">
        <v>161</v>
      </c>
    </row>
    <row r="167" spans="2:51" s="13" customFormat="1" ht="12">
      <c r="B167" s="156"/>
      <c r="D167" s="150" t="s">
        <v>181</v>
      </c>
      <c r="E167" s="157" t="s">
        <v>3</v>
      </c>
      <c r="F167" s="158" t="s">
        <v>178</v>
      </c>
      <c r="H167" s="159">
        <v>16</v>
      </c>
      <c r="I167" s="160"/>
      <c r="L167" s="156"/>
      <c r="M167" s="161"/>
      <c r="T167" s="162"/>
      <c r="AT167" s="157" t="s">
        <v>181</v>
      </c>
      <c r="AU167" s="157" t="s">
        <v>77</v>
      </c>
      <c r="AV167" s="13" t="s">
        <v>77</v>
      </c>
      <c r="AW167" s="13" t="s">
        <v>31</v>
      </c>
      <c r="AX167" s="13" t="s">
        <v>69</v>
      </c>
      <c r="AY167" s="157" t="s">
        <v>161</v>
      </c>
    </row>
    <row r="168" spans="2:51" s="12" customFormat="1" ht="12">
      <c r="B168" s="149"/>
      <c r="D168" s="150" t="s">
        <v>181</v>
      </c>
      <c r="E168" s="151" t="s">
        <v>3</v>
      </c>
      <c r="F168" s="152" t="s">
        <v>186</v>
      </c>
      <c r="H168" s="151" t="s">
        <v>3</v>
      </c>
      <c r="I168" s="153"/>
      <c r="L168" s="149"/>
      <c r="M168" s="154"/>
      <c r="T168" s="155"/>
      <c r="AT168" s="151" t="s">
        <v>181</v>
      </c>
      <c r="AU168" s="151" t="s">
        <v>77</v>
      </c>
      <c r="AV168" s="12" t="s">
        <v>15</v>
      </c>
      <c r="AW168" s="12" t="s">
        <v>31</v>
      </c>
      <c r="AX168" s="12" t="s">
        <v>69</v>
      </c>
      <c r="AY168" s="151" t="s">
        <v>161</v>
      </c>
    </row>
    <row r="169" spans="2:51" s="13" customFormat="1" ht="12">
      <c r="B169" s="156"/>
      <c r="D169" s="150" t="s">
        <v>181</v>
      </c>
      <c r="E169" s="157" t="s">
        <v>3</v>
      </c>
      <c r="F169" s="158" t="s">
        <v>349</v>
      </c>
      <c r="H169" s="159">
        <v>19</v>
      </c>
      <c r="I169" s="160"/>
      <c r="L169" s="156"/>
      <c r="M169" s="161"/>
      <c r="T169" s="162"/>
      <c r="AT169" s="157" t="s">
        <v>181</v>
      </c>
      <c r="AU169" s="157" t="s">
        <v>77</v>
      </c>
      <c r="AV169" s="13" t="s">
        <v>77</v>
      </c>
      <c r="AW169" s="13" t="s">
        <v>31</v>
      </c>
      <c r="AX169" s="13" t="s">
        <v>69</v>
      </c>
      <c r="AY169" s="157" t="s">
        <v>161</v>
      </c>
    </row>
    <row r="170" spans="2:51" s="12" customFormat="1" ht="12">
      <c r="B170" s="149"/>
      <c r="D170" s="150" t="s">
        <v>181</v>
      </c>
      <c r="E170" s="151" t="s">
        <v>3</v>
      </c>
      <c r="F170" s="152" t="s">
        <v>187</v>
      </c>
      <c r="H170" s="151" t="s">
        <v>3</v>
      </c>
      <c r="I170" s="153"/>
      <c r="L170" s="149"/>
      <c r="M170" s="154"/>
      <c r="T170" s="155"/>
      <c r="AT170" s="151" t="s">
        <v>181</v>
      </c>
      <c r="AU170" s="151" t="s">
        <v>77</v>
      </c>
      <c r="AV170" s="12" t="s">
        <v>15</v>
      </c>
      <c r="AW170" s="12" t="s">
        <v>31</v>
      </c>
      <c r="AX170" s="12" t="s">
        <v>69</v>
      </c>
      <c r="AY170" s="151" t="s">
        <v>161</v>
      </c>
    </row>
    <row r="171" spans="2:51" s="13" customFormat="1" ht="12">
      <c r="B171" s="156"/>
      <c r="D171" s="150" t="s">
        <v>181</v>
      </c>
      <c r="E171" s="157" t="s">
        <v>3</v>
      </c>
      <c r="F171" s="158" t="s">
        <v>344</v>
      </c>
      <c r="H171" s="159">
        <v>18</v>
      </c>
      <c r="I171" s="160"/>
      <c r="L171" s="156"/>
      <c r="M171" s="161"/>
      <c r="T171" s="162"/>
      <c r="AT171" s="157" t="s">
        <v>181</v>
      </c>
      <c r="AU171" s="157" t="s">
        <v>77</v>
      </c>
      <c r="AV171" s="13" t="s">
        <v>77</v>
      </c>
      <c r="AW171" s="13" t="s">
        <v>31</v>
      </c>
      <c r="AX171" s="13" t="s">
        <v>69</v>
      </c>
      <c r="AY171" s="157" t="s">
        <v>161</v>
      </c>
    </row>
    <row r="172" spans="2:51" s="14" customFormat="1" ht="12">
      <c r="B172" s="163"/>
      <c r="D172" s="150" t="s">
        <v>181</v>
      </c>
      <c r="E172" s="164" t="s">
        <v>3</v>
      </c>
      <c r="F172" s="165" t="s">
        <v>188</v>
      </c>
      <c r="H172" s="166">
        <v>71</v>
      </c>
      <c r="I172" s="167"/>
      <c r="L172" s="163"/>
      <c r="M172" s="168"/>
      <c r="T172" s="169"/>
      <c r="AT172" s="164" t="s">
        <v>181</v>
      </c>
      <c r="AU172" s="164" t="s">
        <v>77</v>
      </c>
      <c r="AV172" s="14" t="s">
        <v>89</v>
      </c>
      <c r="AW172" s="14" t="s">
        <v>31</v>
      </c>
      <c r="AX172" s="14" t="s">
        <v>15</v>
      </c>
      <c r="AY172" s="164" t="s">
        <v>161</v>
      </c>
    </row>
    <row r="173" spans="2:65" s="1" customFormat="1" ht="16.5" customHeight="1">
      <c r="B173" s="131"/>
      <c r="C173" s="132" t="s">
        <v>110</v>
      </c>
      <c r="D173" s="132" t="s">
        <v>164</v>
      </c>
      <c r="E173" s="133" t="s">
        <v>1014</v>
      </c>
      <c r="F173" s="134" t="s">
        <v>1015</v>
      </c>
      <c r="G173" s="135" t="s">
        <v>868</v>
      </c>
      <c r="H173" s="136">
        <v>71</v>
      </c>
      <c r="I173" s="137"/>
      <c r="J173" s="138">
        <f>ROUND(I173*H173,2)</f>
        <v>0</v>
      </c>
      <c r="K173" s="134" t="s">
        <v>3</v>
      </c>
      <c r="L173" s="32"/>
      <c r="M173" s="139" t="s">
        <v>3</v>
      </c>
      <c r="N173" s="140" t="s">
        <v>40</v>
      </c>
      <c r="P173" s="141">
        <f>O173*H173</f>
        <v>0</v>
      </c>
      <c r="Q173" s="141">
        <v>0</v>
      </c>
      <c r="R173" s="141">
        <f>Q173*H173</f>
        <v>0</v>
      </c>
      <c r="S173" s="141">
        <v>0.015</v>
      </c>
      <c r="T173" s="142">
        <f>S173*H173</f>
        <v>1.065</v>
      </c>
      <c r="AR173" s="143" t="s">
        <v>178</v>
      </c>
      <c r="AT173" s="143" t="s">
        <v>164</v>
      </c>
      <c r="AU173" s="143" t="s">
        <v>77</v>
      </c>
      <c r="AY173" s="17" t="s">
        <v>161</v>
      </c>
      <c r="BE173" s="144">
        <f>IF(N173="základní",J173,0)</f>
        <v>0</v>
      </c>
      <c r="BF173" s="144">
        <f>IF(N173="snížená",J173,0)</f>
        <v>0</v>
      </c>
      <c r="BG173" s="144">
        <f>IF(N173="zákl. přenesená",J173,0)</f>
        <v>0</v>
      </c>
      <c r="BH173" s="144">
        <f>IF(N173="sníž. přenesená",J173,0)</f>
        <v>0</v>
      </c>
      <c r="BI173" s="144">
        <f>IF(N173="nulová",J173,0)</f>
        <v>0</v>
      </c>
      <c r="BJ173" s="17" t="s">
        <v>15</v>
      </c>
      <c r="BK173" s="144">
        <f>ROUND(I173*H173,2)</f>
        <v>0</v>
      </c>
      <c r="BL173" s="17" t="s">
        <v>178</v>
      </c>
      <c r="BM173" s="143" t="s">
        <v>1016</v>
      </c>
    </row>
    <row r="174" spans="2:51" s="12" customFormat="1" ht="12">
      <c r="B174" s="149"/>
      <c r="D174" s="150" t="s">
        <v>181</v>
      </c>
      <c r="E174" s="151" t="s">
        <v>3</v>
      </c>
      <c r="F174" s="152" t="s">
        <v>182</v>
      </c>
      <c r="H174" s="151" t="s">
        <v>3</v>
      </c>
      <c r="I174" s="153"/>
      <c r="L174" s="149"/>
      <c r="M174" s="154"/>
      <c r="T174" s="155"/>
      <c r="AT174" s="151" t="s">
        <v>181</v>
      </c>
      <c r="AU174" s="151" t="s">
        <v>77</v>
      </c>
      <c r="AV174" s="12" t="s">
        <v>15</v>
      </c>
      <c r="AW174" s="12" t="s">
        <v>31</v>
      </c>
      <c r="AX174" s="12" t="s">
        <v>69</v>
      </c>
      <c r="AY174" s="151" t="s">
        <v>161</v>
      </c>
    </row>
    <row r="175" spans="2:51" s="13" customFormat="1" ht="12">
      <c r="B175" s="156"/>
      <c r="D175" s="150" t="s">
        <v>181</v>
      </c>
      <c r="E175" s="157" t="s">
        <v>3</v>
      </c>
      <c r="F175" s="158" t="s">
        <v>344</v>
      </c>
      <c r="H175" s="159">
        <v>18</v>
      </c>
      <c r="I175" s="160"/>
      <c r="L175" s="156"/>
      <c r="M175" s="161"/>
      <c r="T175" s="162"/>
      <c r="AT175" s="157" t="s">
        <v>181</v>
      </c>
      <c r="AU175" s="157" t="s">
        <v>77</v>
      </c>
      <c r="AV175" s="13" t="s">
        <v>77</v>
      </c>
      <c r="AW175" s="13" t="s">
        <v>31</v>
      </c>
      <c r="AX175" s="13" t="s">
        <v>69</v>
      </c>
      <c r="AY175" s="157" t="s">
        <v>161</v>
      </c>
    </row>
    <row r="176" spans="2:51" s="12" customFormat="1" ht="12">
      <c r="B176" s="149"/>
      <c r="D176" s="150" t="s">
        <v>181</v>
      </c>
      <c r="E176" s="151" t="s">
        <v>3</v>
      </c>
      <c r="F176" s="152" t="s">
        <v>184</v>
      </c>
      <c r="H176" s="151" t="s">
        <v>3</v>
      </c>
      <c r="I176" s="153"/>
      <c r="L176" s="149"/>
      <c r="M176" s="154"/>
      <c r="T176" s="155"/>
      <c r="AT176" s="151" t="s">
        <v>181</v>
      </c>
      <c r="AU176" s="151" t="s">
        <v>77</v>
      </c>
      <c r="AV176" s="12" t="s">
        <v>15</v>
      </c>
      <c r="AW176" s="12" t="s">
        <v>31</v>
      </c>
      <c r="AX176" s="12" t="s">
        <v>69</v>
      </c>
      <c r="AY176" s="151" t="s">
        <v>161</v>
      </c>
    </row>
    <row r="177" spans="2:51" s="13" customFormat="1" ht="12">
      <c r="B177" s="156"/>
      <c r="D177" s="150" t="s">
        <v>181</v>
      </c>
      <c r="E177" s="157" t="s">
        <v>3</v>
      </c>
      <c r="F177" s="158" t="s">
        <v>178</v>
      </c>
      <c r="H177" s="159">
        <v>16</v>
      </c>
      <c r="I177" s="160"/>
      <c r="L177" s="156"/>
      <c r="M177" s="161"/>
      <c r="T177" s="162"/>
      <c r="AT177" s="157" t="s">
        <v>181</v>
      </c>
      <c r="AU177" s="157" t="s">
        <v>77</v>
      </c>
      <c r="AV177" s="13" t="s">
        <v>77</v>
      </c>
      <c r="AW177" s="13" t="s">
        <v>31</v>
      </c>
      <c r="AX177" s="13" t="s">
        <v>69</v>
      </c>
      <c r="AY177" s="157" t="s">
        <v>161</v>
      </c>
    </row>
    <row r="178" spans="2:51" s="12" customFormat="1" ht="12">
      <c r="B178" s="149"/>
      <c r="D178" s="150" t="s">
        <v>181</v>
      </c>
      <c r="E178" s="151" t="s">
        <v>3</v>
      </c>
      <c r="F178" s="152" t="s">
        <v>186</v>
      </c>
      <c r="H178" s="151" t="s">
        <v>3</v>
      </c>
      <c r="I178" s="153"/>
      <c r="L178" s="149"/>
      <c r="M178" s="154"/>
      <c r="T178" s="155"/>
      <c r="AT178" s="151" t="s">
        <v>181</v>
      </c>
      <c r="AU178" s="151" t="s">
        <v>77</v>
      </c>
      <c r="AV178" s="12" t="s">
        <v>15</v>
      </c>
      <c r="AW178" s="12" t="s">
        <v>31</v>
      </c>
      <c r="AX178" s="12" t="s">
        <v>69</v>
      </c>
      <c r="AY178" s="151" t="s">
        <v>161</v>
      </c>
    </row>
    <row r="179" spans="2:51" s="13" customFormat="1" ht="12">
      <c r="B179" s="156"/>
      <c r="D179" s="150" t="s">
        <v>181</v>
      </c>
      <c r="E179" s="157" t="s">
        <v>3</v>
      </c>
      <c r="F179" s="158" t="s">
        <v>349</v>
      </c>
      <c r="H179" s="159">
        <v>19</v>
      </c>
      <c r="I179" s="160"/>
      <c r="L179" s="156"/>
      <c r="M179" s="161"/>
      <c r="T179" s="162"/>
      <c r="AT179" s="157" t="s">
        <v>181</v>
      </c>
      <c r="AU179" s="157" t="s">
        <v>77</v>
      </c>
      <c r="AV179" s="13" t="s">
        <v>77</v>
      </c>
      <c r="AW179" s="13" t="s">
        <v>31</v>
      </c>
      <c r="AX179" s="13" t="s">
        <v>69</v>
      </c>
      <c r="AY179" s="157" t="s">
        <v>161</v>
      </c>
    </row>
    <row r="180" spans="2:51" s="12" customFormat="1" ht="12">
      <c r="B180" s="149"/>
      <c r="D180" s="150" t="s">
        <v>181</v>
      </c>
      <c r="E180" s="151" t="s">
        <v>3</v>
      </c>
      <c r="F180" s="152" t="s">
        <v>187</v>
      </c>
      <c r="H180" s="151" t="s">
        <v>3</v>
      </c>
      <c r="I180" s="153"/>
      <c r="L180" s="149"/>
      <c r="M180" s="154"/>
      <c r="T180" s="155"/>
      <c r="AT180" s="151" t="s">
        <v>181</v>
      </c>
      <c r="AU180" s="151" t="s">
        <v>77</v>
      </c>
      <c r="AV180" s="12" t="s">
        <v>15</v>
      </c>
      <c r="AW180" s="12" t="s">
        <v>31</v>
      </c>
      <c r="AX180" s="12" t="s">
        <v>69</v>
      </c>
      <c r="AY180" s="151" t="s">
        <v>161</v>
      </c>
    </row>
    <row r="181" spans="2:51" s="13" customFormat="1" ht="12">
      <c r="B181" s="156"/>
      <c r="D181" s="150" t="s">
        <v>181</v>
      </c>
      <c r="E181" s="157" t="s">
        <v>3</v>
      </c>
      <c r="F181" s="158" t="s">
        <v>344</v>
      </c>
      <c r="H181" s="159">
        <v>18</v>
      </c>
      <c r="I181" s="160"/>
      <c r="L181" s="156"/>
      <c r="M181" s="161"/>
      <c r="T181" s="162"/>
      <c r="AT181" s="157" t="s">
        <v>181</v>
      </c>
      <c r="AU181" s="157" t="s">
        <v>77</v>
      </c>
      <c r="AV181" s="13" t="s">
        <v>77</v>
      </c>
      <c r="AW181" s="13" t="s">
        <v>31</v>
      </c>
      <c r="AX181" s="13" t="s">
        <v>69</v>
      </c>
      <c r="AY181" s="157" t="s">
        <v>161</v>
      </c>
    </row>
    <row r="182" spans="2:51" s="14" customFormat="1" ht="12">
      <c r="B182" s="163"/>
      <c r="D182" s="150" t="s">
        <v>181</v>
      </c>
      <c r="E182" s="164" t="s">
        <v>3</v>
      </c>
      <c r="F182" s="165" t="s">
        <v>188</v>
      </c>
      <c r="H182" s="166">
        <v>71</v>
      </c>
      <c r="I182" s="167"/>
      <c r="L182" s="163"/>
      <c r="M182" s="168"/>
      <c r="T182" s="169"/>
      <c r="AT182" s="164" t="s">
        <v>181</v>
      </c>
      <c r="AU182" s="164" t="s">
        <v>77</v>
      </c>
      <c r="AV182" s="14" t="s">
        <v>89</v>
      </c>
      <c r="AW182" s="14" t="s">
        <v>31</v>
      </c>
      <c r="AX182" s="14" t="s">
        <v>15</v>
      </c>
      <c r="AY182" s="164" t="s">
        <v>161</v>
      </c>
    </row>
    <row r="183" spans="2:65" s="1" customFormat="1" ht="16.5" customHeight="1">
      <c r="B183" s="131"/>
      <c r="C183" s="132" t="s">
        <v>243</v>
      </c>
      <c r="D183" s="132" t="s">
        <v>164</v>
      </c>
      <c r="E183" s="133" t="s">
        <v>1017</v>
      </c>
      <c r="F183" s="134" t="s">
        <v>1018</v>
      </c>
      <c r="G183" s="135" t="s">
        <v>868</v>
      </c>
      <c r="H183" s="136">
        <v>142</v>
      </c>
      <c r="I183" s="137"/>
      <c r="J183" s="138">
        <f>ROUND(I183*H183,2)</f>
        <v>0</v>
      </c>
      <c r="K183" s="134" t="s">
        <v>3</v>
      </c>
      <c r="L183" s="32"/>
      <c r="M183" s="139" t="s">
        <v>3</v>
      </c>
      <c r="N183" s="140" t="s">
        <v>40</v>
      </c>
      <c r="P183" s="141">
        <f>O183*H183</f>
        <v>0</v>
      </c>
      <c r="Q183" s="141">
        <v>0</v>
      </c>
      <c r="R183" s="141">
        <f>Q183*H183</f>
        <v>0</v>
      </c>
      <c r="S183" s="141">
        <v>0.015</v>
      </c>
      <c r="T183" s="142">
        <f>S183*H183</f>
        <v>2.13</v>
      </c>
      <c r="AR183" s="143" t="s">
        <v>178</v>
      </c>
      <c r="AT183" s="143" t="s">
        <v>164</v>
      </c>
      <c r="AU183" s="143" t="s">
        <v>77</v>
      </c>
      <c r="AY183" s="17" t="s">
        <v>161</v>
      </c>
      <c r="BE183" s="144">
        <f>IF(N183="základní",J183,0)</f>
        <v>0</v>
      </c>
      <c r="BF183" s="144">
        <f>IF(N183="snížená",J183,0)</f>
        <v>0</v>
      </c>
      <c r="BG183" s="144">
        <f>IF(N183="zákl. přenesená",J183,0)</f>
        <v>0</v>
      </c>
      <c r="BH183" s="144">
        <f>IF(N183="sníž. přenesená",J183,0)</f>
        <v>0</v>
      </c>
      <c r="BI183" s="144">
        <f>IF(N183="nulová",J183,0)</f>
        <v>0</v>
      </c>
      <c r="BJ183" s="17" t="s">
        <v>15</v>
      </c>
      <c r="BK183" s="144">
        <f>ROUND(I183*H183,2)</f>
        <v>0</v>
      </c>
      <c r="BL183" s="17" t="s">
        <v>178</v>
      </c>
      <c r="BM183" s="143" t="s">
        <v>1019</v>
      </c>
    </row>
    <row r="184" spans="2:51" s="12" customFormat="1" ht="12">
      <c r="B184" s="149"/>
      <c r="D184" s="150" t="s">
        <v>181</v>
      </c>
      <c r="E184" s="151" t="s">
        <v>3</v>
      </c>
      <c r="F184" s="152" t="s">
        <v>182</v>
      </c>
      <c r="H184" s="151" t="s">
        <v>3</v>
      </c>
      <c r="I184" s="153"/>
      <c r="L184" s="149"/>
      <c r="M184" s="154"/>
      <c r="T184" s="155"/>
      <c r="AT184" s="151" t="s">
        <v>181</v>
      </c>
      <c r="AU184" s="151" t="s">
        <v>77</v>
      </c>
      <c r="AV184" s="12" t="s">
        <v>15</v>
      </c>
      <c r="AW184" s="12" t="s">
        <v>31</v>
      </c>
      <c r="AX184" s="12" t="s">
        <v>69</v>
      </c>
      <c r="AY184" s="151" t="s">
        <v>161</v>
      </c>
    </row>
    <row r="185" spans="2:51" s="13" customFormat="1" ht="12">
      <c r="B185" s="156"/>
      <c r="D185" s="150" t="s">
        <v>181</v>
      </c>
      <c r="E185" s="157" t="s">
        <v>3</v>
      </c>
      <c r="F185" s="158" t="s">
        <v>999</v>
      </c>
      <c r="H185" s="159">
        <v>36</v>
      </c>
      <c r="I185" s="160"/>
      <c r="L185" s="156"/>
      <c r="M185" s="161"/>
      <c r="T185" s="162"/>
      <c r="AT185" s="157" t="s">
        <v>181</v>
      </c>
      <c r="AU185" s="157" t="s">
        <v>77</v>
      </c>
      <c r="AV185" s="13" t="s">
        <v>77</v>
      </c>
      <c r="AW185" s="13" t="s">
        <v>31</v>
      </c>
      <c r="AX185" s="13" t="s">
        <v>69</v>
      </c>
      <c r="AY185" s="157" t="s">
        <v>161</v>
      </c>
    </row>
    <row r="186" spans="2:51" s="12" customFormat="1" ht="12">
      <c r="B186" s="149"/>
      <c r="D186" s="150" t="s">
        <v>181</v>
      </c>
      <c r="E186" s="151" t="s">
        <v>3</v>
      </c>
      <c r="F186" s="152" t="s">
        <v>184</v>
      </c>
      <c r="H186" s="151" t="s">
        <v>3</v>
      </c>
      <c r="I186" s="153"/>
      <c r="L186" s="149"/>
      <c r="M186" s="154"/>
      <c r="T186" s="155"/>
      <c r="AT186" s="151" t="s">
        <v>181</v>
      </c>
      <c r="AU186" s="151" t="s">
        <v>77</v>
      </c>
      <c r="AV186" s="12" t="s">
        <v>15</v>
      </c>
      <c r="AW186" s="12" t="s">
        <v>31</v>
      </c>
      <c r="AX186" s="12" t="s">
        <v>69</v>
      </c>
      <c r="AY186" s="151" t="s">
        <v>161</v>
      </c>
    </row>
    <row r="187" spans="2:51" s="13" customFormat="1" ht="12">
      <c r="B187" s="156"/>
      <c r="D187" s="150" t="s">
        <v>181</v>
      </c>
      <c r="E187" s="157" t="s">
        <v>3</v>
      </c>
      <c r="F187" s="158" t="s">
        <v>1000</v>
      </c>
      <c r="H187" s="159">
        <v>32</v>
      </c>
      <c r="I187" s="160"/>
      <c r="L187" s="156"/>
      <c r="M187" s="161"/>
      <c r="T187" s="162"/>
      <c r="AT187" s="157" t="s">
        <v>181</v>
      </c>
      <c r="AU187" s="157" t="s">
        <v>77</v>
      </c>
      <c r="AV187" s="13" t="s">
        <v>77</v>
      </c>
      <c r="AW187" s="13" t="s">
        <v>31</v>
      </c>
      <c r="AX187" s="13" t="s">
        <v>69</v>
      </c>
      <c r="AY187" s="157" t="s">
        <v>161</v>
      </c>
    </row>
    <row r="188" spans="2:51" s="12" customFormat="1" ht="12">
      <c r="B188" s="149"/>
      <c r="D188" s="150" t="s">
        <v>181</v>
      </c>
      <c r="E188" s="151" t="s">
        <v>3</v>
      </c>
      <c r="F188" s="152" t="s">
        <v>186</v>
      </c>
      <c r="H188" s="151" t="s">
        <v>3</v>
      </c>
      <c r="I188" s="153"/>
      <c r="L188" s="149"/>
      <c r="M188" s="154"/>
      <c r="T188" s="155"/>
      <c r="AT188" s="151" t="s">
        <v>181</v>
      </c>
      <c r="AU188" s="151" t="s">
        <v>77</v>
      </c>
      <c r="AV188" s="12" t="s">
        <v>15</v>
      </c>
      <c r="AW188" s="12" t="s">
        <v>31</v>
      </c>
      <c r="AX188" s="12" t="s">
        <v>69</v>
      </c>
      <c r="AY188" s="151" t="s">
        <v>161</v>
      </c>
    </row>
    <row r="189" spans="2:51" s="13" customFormat="1" ht="12">
      <c r="B189" s="156"/>
      <c r="D189" s="150" t="s">
        <v>181</v>
      </c>
      <c r="E189" s="157" t="s">
        <v>3</v>
      </c>
      <c r="F189" s="158" t="s">
        <v>1001</v>
      </c>
      <c r="H189" s="159">
        <v>38</v>
      </c>
      <c r="I189" s="160"/>
      <c r="L189" s="156"/>
      <c r="M189" s="161"/>
      <c r="T189" s="162"/>
      <c r="AT189" s="157" t="s">
        <v>181</v>
      </c>
      <c r="AU189" s="157" t="s">
        <v>77</v>
      </c>
      <c r="AV189" s="13" t="s">
        <v>77</v>
      </c>
      <c r="AW189" s="13" t="s">
        <v>31</v>
      </c>
      <c r="AX189" s="13" t="s">
        <v>69</v>
      </c>
      <c r="AY189" s="157" t="s">
        <v>161</v>
      </c>
    </row>
    <row r="190" spans="2:51" s="12" customFormat="1" ht="12">
      <c r="B190" s="149"/>
      <c r="D190" s="150" t="s">
        <v>181</v>
      </c>
      <c r="E190" s="151" t="s">
        <v>3</v>
      </c>
      <c r="F190" s="152" t="s">
        <v>187</v>
      </c>
      <c r="H190" s="151" t="s">
        <v>3</v>
      </c>
      <c r="I190" s="153"/>
      <c r="L190" s="149"/>
      <c r="M190" s="154"/>
      <c r="T190" s="155"/>
      <c r="AT190" s="151" t="s">
        <v>181</v>
      </c>
      <c r="AU190" s="151" t="s">
        <v>77</v>
      </c>
      <c r="AV190" s="12" t="s">
        <v>15</v>
      </c>
      <c r="AW190" s="12" t="s">
        <v>31</v>
      </c>
      <c r="AX190" s="12" t="s">
        <v>69</v>
      </c>
      <c r="AY190" s="151" t="s">
        <v>161</v>
      </c>
    </row>
    <row r="191" spans="2:51" s="13" customFormat="1" ht="12">
      <c r="B191" s="156"/>
      <c r="D191" s="150" t="s">
        <v>181</v>
      </c>
      <c r="E191" s="157" t="s">
        <v>3</v>
      </c>
      <c r="F191" s="158" t="s">
        <v>999</v>
      </c>
      <c r="H191" s="159">
        <v>36</v>
      </c>
      <c r="I191" s="160"/>
      <c r="L191" s="156"/>
      <c r="M191" s="161"/>
      <c r="T191" s="162"/>
      <c r="AT191" s="157" t="s">
        <v>181</v>
      </c>
      <c r="AU191" s="157" t="s">
        <v>77</v>
      </c>
      <c r="AV191" s="13" t="s">
        <v>77</v>
      </c>
      <c r="AW191" s="13" t="s">
        <v>31</v>
      </c>
      <c r="AX191" s="13" t="s">
        <v>69</v>
      </c>
      <c r="AY191" s="157" t="s">
        <v>161</v>
      </c>
    </row>
    <row r="192" spans="2:51" s="14" customFormat="1" ht="12">
      <c r="B192" s="163"/>
      <c r="D192" s="150" t="s">
        <v>181</v>
      </c>
      <c r="E192" s="164" t="s">
        <v>3</v>
      </c>
      <c r="F192" s="165" t="s">
        <v>188</v>
      </c>
      <c r="H192" s="166">
        <v>142</v>
      </c>
      <c r="I192" s="167"/>
      <c r="L192" s="163"/>
      <c r="M192" s="168"/>
      <c r="T192" s="169"/>
      <c r="AT192" s="164" t="s">
        <v>181</v>
      </c>
      <c r="AU192" s="164" t="s">
        <v>77</v>
      </c>
      <c r="AV192" s="14" t="s">
        <v>89</v>
      </c>
      <c r="AW192" s="14" t="s">
        <v>31</v>
      </c>
      <c r="AX192" s="14" t="s">
        <v>15</v>
      </c>
      <c r="AY192" s="164" t="s">
        <v>161</v>
      </c>
    </row>
    <row r="193" spans="2:65" s="1" customFormat="1" ht="16.5" customHeight="1">
      <c r="B193" s="131"/>
      <c r="C193" s="132" t="s">
        <v>162</v>
      </c>
      <c r="D193" s="132" t="s">
        <v>164</v>
      </c>
      <c r="E193" s="133" t="s">
        <v>1020</v>
      </c>
      <c r="F193" s="134" t="s">
        <v>1021</v>
      </c>
      <c r="G193" s="135" t="s">
        <v>868</v>
      </c>
      <c r="H193" s="136">
        <v>142</v>
      </c>
      <c r="I193" s="137"/>
      <c r="J193" s="138">
        <f>ROUND(I193*H193,2)</f>
        <v>0</v>
      </c>
      <c r="K193" s="134" t="s">
        <v>3</v>
      </c>
      <c r="L193" s="32"/>
      <c r="M193" s="139" t="s">
        <v>3</v>
      </c>
      <c r="N193" s="140" t="s">
        <v>40</v>
      </c>
      <c r="P193" s="141">
        <f>O193*H193</f>
        <v>0</v>
      </c>
      <c r="Q193" s="141">
        <v>0</v>
      </c>
      <c r="R193" s="141">
        <f>Q193*H193</f>
        <v>0</v>
      </c>
      <c r="S193" s="141">
        <v>0.015</v>
      </c>
      <c r="T193" s="142">
        <f>S193*H193</f>
        <v>2.13</v>
      </c>
      <c r="AR193" s="143" t="s">
        <v>178</v>
      </c>
      <c r="AT193" s="143" t="s">
        <v>164</v>
      </c>
      <c r="AU193" s="143" t="s">
        <v>77</v>
      </c>
      <c r="AY193" s="17" t="s">
        <v>161</v>
      </c>
      <c r="BE193" s="144">
        <f>IF(N193="základní",J193,0)</f>
        <v>0</v>
      </c>
      <c r="BF193" s="144">
        <f>IF(N193="snížená",J193,0)</f>
        <v>0</v>
      </c>
      <c r="BG193" s="144">
        <f>IF(N193="zákl. přenesená",J193,0)</f>
        <v>0</v>
      </c>
      <c r="BH193" s="144">
        <f>IF(N193="sníž. přenesená",J193,0)</f>
        <v>0</v>
      </c>
      <c r="BI193" s="144">
        <f>IF(N193="nulová",J193,0)</f>
        <v>0</v>
      </c>
      <c r="BJ193" s="17" t="s">
        <v>15</v>
      </c>
      <c r="BK193" s="144">
        <f>ROUND(I193*H193,2)</f>
        <v>0</v>
      </c>
      <c r="BL193" s="17" t="s">
        <v>178</v>
      </c>
      <c r="BM193" s="143" t="s">
        <v>1022</v>
      </c>
    </row>
    <row r="194" spans="2:51" s="12" customFormat="1" ht="12">
      <c r="B194" s="149"/>
      <c r="D194" s="150" t="s">
        <v>181</v>
      </c>
      <c r="E194" s="151" t="s">
        <v>3</v>
      </c>
      <c r="F194" s="152" t="s">
        <v>182</v>
      </c>
      <c r="H194" s="151" t="s">
        <v>3</v>
      </c>
      <c r="I194" s="153"/>
      <c r="L194" s="149"/>
      <c r="M194" s="154"/>
      <c r="T194" s="155"/>
      <c r="AT194" s="151" t="s">
        <v>181</v>
      </c>
      <c r="AU194" s="151" t="s">
        <v>77</v>
      </c>
      <c r="AV194" s="12" t="s">
        <v>15</v>
      </c>
      <c r="AW194" s="12" t="s">
        <v>31</v>
      </c>
      <c r="AX194" s="12" t="s">
        <v>69</v>
      </c>
      <c r="AY194" s="151" t="s">
        <v>161</v>
      </c>
    </row>
    <row r="195" spans="2:51" s="13" customFormat="1" ht="12">
      <c r="B195" s="156"/>
      <c r="D195" s="150" t="s">
        <v>181</v>
      </c>
      <c r="E195" s="157" t="s">
        <v>3</v>
      </c>
      <c r="F195" s="158" t="s">
        <v>999</v>
      </c>
      <c r="H195" s="159">
        <v>36</v>
      </c>
      <c r="I195" s="160"/>
      <c r="L195" s="156"/>
      <c r="M195" s="161"/>
      <c r="T195" s="162"/>
      <c r="AT195" s="157" t="s">
        <v>181</v>
      </c>
      <c r="AU195" s="157" t="s">
        <v>77</v>
      </c>
      <c r="AV195" s="13" t="s">
        <v>77</v>
      </c>
      <c r="AW195" s="13" t="s">
        <v>31</v>
      </c>
      <c r="AX195" s="13" t="s">
        <v>69</v>
      </c>
      <c r="AY195" s="157" t="s">
        <v>161</v>
      </c>
    </row>
    <row r="196" spans="2:51" s="12" customFormat="1" ht="12">
      <c r="B196" s="149"/>
      <c r="D196" s="150" t="s">
        <v>181</v>
      </c>
      <c r="E196" s="151" t="s">
        <v>3</v>
      </c>
      <c r="F196" s="152" t="s">
        <v>184</v>
      </c>
      <c r="H196" s="151" t="s">
        <v>3</v>
      </c>
      <c r="I196" s="153"/>
      <c r="L196" s="149"/>
      <c r="M196" s="154"/>
      <c r="T196" s="155"/>
      <c r="AT196" s="151" t="s">
        <v>181</v>
      </c>
      <c r="AU196" s="151" t="s">
        <v>77</v>
      </c>
      <c r="AV196" s="12" t="s">
        <v>15</v>
      </c>
      <c r="AW196" s="12" t="s">
        <v>31</v>
      </c>
      <c r="AX196" s="12" t="s">
        <v>69</v>
      </c>
      <c r="AY196" s="151" t="s">
        <v>161</v>
      </c>
    </row>
    <row r="197" spans="2:51" s="13" customFormat="1" ht="12">
      <c r="B197" s="156"/>
      <c r="D197" s="150" t="s">
        <v>181</v>
      </c>
      <c r="E197" s="157" t="s">
        <v>3</v>
      </c>
      <c r="F197" s="158" t="s">
        <v>1000</v>
      </c>
      <c r="H197" s="159">
        <v>32</v>
      </c>
      <c r="I197" s="160"/>
      <c r="L197" s="156"/>
      <c r="M197" s="161"/>
      <c r="T197" s="162"/>
      <c r="AT197" s="157" t="s">
        <v>181</v>
      </c>
      <c r="AU197" s="157" t="s">
        <v>77</v>
      </c>
      <c r="AV197" s="13" t="s">
        <v>77</v>
      </c>
      <c r="AW197" s="13" t="s">
        <v>31</v>
      </c>
      <c r="AX197" s="13" t="s">
        <v>69</v>
      </c>
      <c r="AY197" s="157" t="s">
        <v>161</v>
      </c>
    </row>
    <row r="198" spans="2:51" s="12" customFormat="1" ht="12">
      <c r="B198" s="149"/>
      <c r="D198" s="150" t="s">
        <v>181</v>
      </c>
      <c r="E198" s="151" t="s">
        <v>3</v>
      </c>
      <c r="F198" s="152" t="s">
        <v>186</v>
      </c>
      <c r="H198" s="151" t="s">
        <v>3</v>
      </c>
      <c r="I198" s="153"/>
      <c r="L198" s="149"/>
      <c r="M198" s="154"/>
      <c r="T198" s="155"/>
      <c r="AT198" s="151" t="s">
        <v>181</v>
      </c>
      <c r="AU198" s="151" t="s">
        <v>77</v>
      </c>
      <c r="AV198" s="12" t="s">
        <v>15</v>
      </c>
      <c r="AW198" s="12" t="s">
        <v>31</v>
      </c>
      <c r="AX198" s="12" t="s">
        <v>69</v>
      </c>
      <c r="AY198" s="151" t="s">
        <v>161</v>
      </c>
    </row>
    <row r="199" spans="2:51" s="13" customFormat="1" ht="12">
      <c r="B199" s="156"/>
      <c r="D199" s="150" t="s">
        <v>181</v>
      </c>
      <c r="E199" s="157" t="s">
        <v>3</v>
      </c>
      <c r="F199" s="158" t="s">
        <v>1001</v>
      </c>
      <c r="H199" s="159">
        <v>38</v>
      </c>
      <c r="I199" s="160"/>
      <c r="L199" s="156"/>
      <c r="M199" s="161"/>
      <c r="T199" s="162"/>
      <c r="AT199" s="157" t="s">
        <v>181</v>
      </c>
      <c r="AU199" s="157" t="s">
        <v>77</v>
      </c>
      <c r="AV199" s="13" t="s">
        <v>77</v>
      </c>
      <c r="AW199" s="13" t="s">
        <v>31</v>
      </c>
      <c r="AX199" s="13" t="s">
        <v>69</v>
      </c>
      <c r="AY199" s="157" t="s">
        <v>161</v>
      </c>
    </row>
    <row r="200" spans="2:51" s="12" customFormat="1" ht="12">
      <c r="B200" s="149"/>
      <c r="D200" s="150" t="s">
        <v>181</v>
      </c>
      <c r="E200" s="151" t="s">
        <v>3</v>
      </c>
      <c r="F200" s="152" t="s">
        <v>187</v>
      </c>
      <c r="H200" s="151" t="s">
        <v>3</v>
      </c>
      <c r="I200" s="153"/>
      <c r="L200" s="149"/>
      <c r="M200" s="154"/>
      <c r="T200" s="155"/>
      <c r="AT200" s="151" t="s">
        <v>181</v>
      </c>
      <c r="AU200" s="151" t="s">
        <v>77</v>
      </c>
      <c r="AV200" s="12" t="s">
        <v>15</v>
      </c>
      <c r="AW200" s="12" t="s">
        <v>31</v>
      </c>
      <c r="AX200" s="12" t="s">
        <v>69</v>
      </c>
      <c r="AY200" s="151" t="s">
        <v>161</v>
      </c>
    </row>
    <row r="201" spans="2:51" s="13" customFormat="1" ht="12">
      <c r="B201" s="156"/>
      <c r="D201" s="150" t="s">
        <v>181</v>
      </c>
      <c r="E201" s="157" t="s">
        <v>3</v>
      </c>
      <c r="F201" s="158" t="s">
        <v>999</v>
      </c>
      <c r="H201" s="159">
        <v>36</v>
      </c>
      <c r="I201" s="160"/>
      <c r="L201" s="156"/>
      <c r="M201" s="161"/>
      <c r="T201" s="162"/>
      <c r="AT201" s="157" t="s">
        <v>181</v>
      </c>
      <c r="AU201" s="157" t="s">
        <v>77</v>
      </c>
      <c r="AV201" s="13" t="s">
        <v>77</v>
      </c>
      <c r="AW201" s="13" t="s">
        <v>31</v>
      </c>
      <c r="AX201" s="13" t="s">
        <v>69</v>
      </c>
      <c r="AY201" s="157" t="s">
        <v>161</v>
      </c>
    </row>
    <row r="202" spans="2:51" s="14" customFormat="1" ht="12">
      <c r="B202" s="163"/>
      <c r="D202" s="150" t="s">
        <v>181</v>
      </c>
      <c r="E202" s="164" t="s">
        <v>3</v>
      </c>
      <c r="F202" s="165" t="s">
        <v>188</v>
      </c>
      <c r="H202" s="166">
        <v>142</v>
      </c>
      <c r="I202" s="167"/>
      <c r="L202" s="163"/>
      <c r="M202" s="168"/>
      <c r="T202" s="169"/>
      <c r="AT202" s="164" t="s">
        <v>181</v>
      </c>
      <c r="AU202" s="164" t="s">
        <v>77</v>
      </c>
      <c r="AV202" s="14" t="s">
        <v>89</v>
      </c>
      <c r="AW202" s="14" t="s">
        <v>31</v>
      </c>
      <c r="AX202" s="14" t="s">
        <v>15</v>
      </c>
      <c r="AY202" s="164" t="s">
        <v>161</v>
      </c>
    </row>
    <row r="203" spans="2:65" s="1" customFormat="1" ht="16.5" customHeight="1">
      <c r="B203" s="131"/>
      <c r="C203" s="132" t="s">
        <v>257</v>
      </c>
      <c r="D203" s="132" t="s">
        <v>164</v>
      </c>
      <c r="E203" s="133" t="s">
        <v>1023</v>
      </c>
      <c r="F203" s="134" t="s">
        <v>1024</v>
      </c>
      <c r="G203" s="135" t="s">
        <v>868</v>
      </c>
      <c r="H203" s="136">
        <v>142</v>
      </c>
      <c r="I203" s="137"/>
      <c r="J203" s="138">
        <f>ROUND(I203*H203,2)</f>
        <v>0</v>
      </c>
      <c r="K203" s="134" t="s">
        <v>3</v>
      </c>
      <c r="L203" s="32"/>
      <c r="M203" s="139" t="s">
        <v>3</v>
      </c>
      <c r="N203" s="140" t="s">
        <v>40</v>
      </c>
      <c r="P203" s="141">
        <f>O203*H203</f>
        <v>0</v>
      </c>
      <c r="Q203" s="141">
        <v>0</v>
      </c>
      <c r="R203" s="141">
        <f>Q203*H203</f>
        <v>0</v>
      </c>
      <c r="S203" s="141">
        <v>0.015</v>
      </c>
      <c r="T203" s="142">
        <f>S203*H203</f>
        <v>2.13</v>
      </c>
      <c r="AR203" s="143" t="s">
        <v>178</v>
      </c>
      <c r="AT203" s="143" t="s">
        <v>164</v>
      </c>
      <c r="AU203" s="143" t="s">
        <v>77</v>
      </c>
      <c r="AY203" s="17" t="s">
        <v>161</v>
      </c>
      <c r="BE203" s="144">
        <f>IF(N203="základní",J203,0)</f>
        <v>0</v>
      </c>
      <c r="BF203" s="144">
        <f>IF(N203="snížená",J203,0)</f>
        <v>0</v>
      </c>
      <c r="BG203" s="144">
        <f>IF(N203="zákl. přenesená",J203,0)</f>
        <v>0</v>
      </c>
      <c r="BH203" s="144">
        <f>IF(N203="sníž. přenesená",J203,0)</f>
        <v>0</v>
      </c>
      <c r="BI203" s="144">
        <f>IF(N203="nulová",J203,0)</f>
        <v>0</v>
      </c>
      <c r="BJ203" s="17" t="s">
        <v>15</v>
      </c>
      <c r="BK203" s="144">
        <f>ROUND(I203*H203,2)</f>
        <v>0</v>
      </c>
      <c r="BL203" s="17" t="s">
        <v>178</v>
      </c>
      <c r="BM203" s="143" t="s">
        <v>1025</v>
      </c>
    </row>
    <row r="204" spans="2:51" s="12" customFormat="1" ht="12">
      <c r="B204" s="149"/>
      <c r="D204" s="150" t="s">
        <v>181</v>
      </c>
      <c r="E204" s="151" t="s">
        <v>3</v>
      </c>
      <c r="F204" s="152" t="s">
        <v>182</v>
      </c>
      <c r="H204" s="151" t="s">
        <v>3</v>
      </c>
      <c r="I204" s="153"/>
      <c r="L204" s="149"/>
      <c r="M204" s="154"/>
      <c r="T204" s="155"/>
      <c r="AT204" s="151" t="s">
        <v>181</v>
      </c>
      <c r="AU204" s="151" t="s">
        <v>77</v>
      </c>
      <c r="AV204" s="12" t="s">
        <v>15</v>
      </c>
      <c r="AW204" s="12" t="s">
        <v>31</v>
      </c>
      <c r="AX204" s="12" t="s">
        <v>69</v>
      </c>
      <c r="AY204" s="151" t="s">
        <v>161</v>
      </c>
    </row>
    <row r="205" spans="2:51" s="13" customFormat="1" ht="12">
      <c r="B205" s="156"/>
      <c r="D205" s="150" t="s">
        <v>181</v>
      </c>
      <c r="E205" s="157" t="s">
        <v>3</v>
      </c>
      <c r="F205" s="158" t="s">
        <v>999</v>
      </c>
      <c r="H205" s="159">
        <v>36</v>
      </c>
      <c r="I205" s="160"/>
      <c r="L205" s="156"/>
      <c r="M205" s="161"/>
      <c r="T205" s="162"/>
      <c r="AT205" s="157" t="s">
        <v>181</v>
      </c>
      <c r="AU205" s="157" t="s">
        <v>77</v>
      </c>
      <c r="AV205" s="13" t="s">
        <v>77</v>
      </c>
      <c r="AW205" s="13" t="s">
        <v>31</v>
      </c>
      <c r="AX205" s="13" t="s">
        <v>69</v>
      </c>
      <c r="AY205" s="157" t="s">
        <v>161</v>
      </c>
    </row>
    <row r="206" spans="2:51" s="12" customFormat="1" ht="12">
      <c r="B206" s="149"/>
      <c r="D206" s="150" t="s">
        <v>181</v>
      </c>
      <c r="E206" s="151" t="s">
        <v>3</v>
      </c>
      <c r="F206" s="152" t="s">
        <v>184</v>
      </c>
      <c r="H206" s="151" t="s">
        <v>3</v>
      </c>
      <c r="I206" s="153"/>
      <c r="L206" s="149"/>
      <c r="M206" s="154"/>
      <c r="T206" s="155"/>
      <c r="AT206" s="151" t="s">
        <v>181</v>
      </c>
      <c r="AU206" s="151" t="s">
        <v>77</v>
      </c>
      <c r="AV206" s="12" t="s">
        <v>15</v>
      </c>
      <c r="AW206" s="12" t="s">
        <v>31</v>
      </c>
      <c r="AX206" s="12" t="s">
        <v>69</v>
      </c>
      <c r="AY206" s="151" t="s">
        <v>161</v>
      </c>
    </row>
    <row r="207" spans="2:51" s="13" customFormat="1" ht="12">
      <c r="B207" s="156"/>
      <c r="D207" s="150" t="s">
        <v>181</v>
      </c>
      <c r="E207" s="157" t="s">
        <v>3</v>
      </c>
      <c r="F207" s="158" t="s">
        <v>1000</v>
      </c>
      <c r="H207" s="159">
        <v>32</v>
      </c>
      <c r="I207" s="160"/>
      <c r="L207" s="156"/>
      <c r="M207" s="161"/>
      <c r="T207" s="162"/>
      <c r="AT207" s="157" t="s">
        <v>181</v>
      </c>
      <c r="AU207" s="157" t="s">
        <v>77</v>
      </c>
      <c r="AV207" s="13" t="s">
        <v>77</v>
      </c>
      <c r="AW207" s="13" t="s">
        <v>31</v>
      </c>
      <c r="AX207" s="13" t="s">
        <v>69</v>
      </c>
      <c r="AY207" s="157" t="s">
        <v>161</v>
      </c>
    </row>
    <row r="208" spans="2:51" s="12" customFormat="1" ht="12">
      <c r="B208" s="149"/>
      <c r="D208" s="150" t="s">
        <v>181</v>
      </c>
      <c r="E208" s="151" t="s">
        <v>3</v>
      </c>
      <c r="F208" s="152" t="s">
        <v>186</v>
      </c>
      <c r="H208" s="151" t="s">
        <v>3</v>
      </c>
      <c r="I208" s="153"/>
      <c r="L208" s="149"/>
      <c r="M208" s="154"/>
      <c r="T208" s="155"/>
      <c r="AT208" s="151" t="s">
        <v>181</v>
      </c>
      <c r="AU208" s="151" t="s">
        <v>77</v>
      </c>
      <c r="AV208" s="12" t="s">
        <v>15</v>
      </c>
      <c r="AW208" s="12" t="s">
        <v>31</v>
      </c>
      <c r="AX208" s="12" t="s">
        <v>69</v>
      </c>
      <c r="AY208" s="151" t="s">
        <v>161</v>
      </c>
    </row>
    <row r="209" spans="2:51" s="13" customFormat="1" ht="12">
      <c r="B209" s="156"/>
      <c r="D209" s="150" t="s">
        <v>181</v>
      </c>
      <c r="E209" s="157" t="s">
        <v>3</v>
      </c>
      <c r="F209" s="158" t="s">
        <v>1001</v>
      </c>
      <c r="H209" s="159">
        <v>38</v>
      </c>
      <c r="I209" s="160"/>
      <c r="L209" s="156"/>
      <c r="M209" s="161"/>
      <c r="T209" s="162"/>
      <c r="AT209" s="157" t="s">
        <v>181</v>
      </c>
      <c r="AU209" s="157" t="s">
        <v>77</v>
      </c>
      <c r="AV209" s="13" t="s">
        <v>77</v>
      </c>
      <c r="AW209" s="13" t="s">
        <v>31</v>
      </c>
      <c r="AX209" s="13" t="s">
        <v>69</v>
      </c>
      <c r="AY209" s="157" t="s">
        <v>161</v>
      </c>
    </row>
    <row r="210" spans="2:51" s="12" customFormat="1" ht="12">
      <c r="B210" s="149"/>
      <c r="D210" s="150" t="s">
        <v>181</v>
      </c>
      <c r="E210" s="151" t="s">
        <v>3</v>
      </c>
      <c r="F210" s="152" t="s">
        <v>187</v>
      </c>
      <c r="H210" s="151" t="s">
        <v>3</v>
      </c>
      <c r="I210" s="153"/>
      <c r="L210" s="149"/>
      <c r="M210" s="154"/>
      <c r="T210" s="155"/>
      <c r="AT210" s="151" t="s">
        <v>181</v>
      </c>
      <c r="AU210" s="151" t="s">
        <v>77</v>
      </c>
      <c r="AV210" s="12" t="s">
        <v>15</v>
      </c>
      <c r="AW210" s="12" t="s">
        <v>31</v>
      </c>
      <c r="AX210" s="12" t="s">
        <v>69</v>
      </c>
      <c r="AY210" s="151" t="s">
        <v>161</v>
      </c>
    </row>
    <row r="211" spans="2:51" s="13" customFormat="1" ht="12">
      <c r="B211" s="156"/>
      <c r="D211" s="150" t="s">
        <v>181</v>
      </c>
      <c r="E211" s="157" t="s">
        <v>3</v>
      </c>
      <c r="F211" s="158" t="s">
        <v>999</v>
      </c>
      <c r="H211" s="159">
        <v>36</v>
      </c>
      <c r="I211" s="160"/>
      <c r="L211" s="156"/>
      <c r="M211" s="161"/>
      <c r="T211" s="162"/>
      <c r="AT211" s="157" t="s">
        <v>181</v>
      </c>
      <c r="AU211" s="157" t="s">
        <v>77</v>
      </c>
      <c r="AV211" s="13" t="s">
        <v>77</v>
      </c>
      <c r="AW211" s="13" t="s">
        <v>31</v>
      </c>
      <c r="AX211" s="13" t="s">
        <v>69</v>
      </c>
      <c r="AY211" s="157" t="s">
        <v>161</v>
      </c>
    </row>
    <row r="212" spans="2:51" s="14" customFormat="1" ht="12">
      <c r="B212" s="163"/>
      <c r="D212" s="150" t="s">
        <v>181</v>
      </c>
      <c r="E212" s="164" t="s">
        <v>3</v>
      </c>
      <c r="F212" s="165" t="s">
        <v>188</v>
      </c>
      <c r="H212" s="166">
        <v>142</v>
      </c>
      <c r="I212" s="167"/>
      <c r="L212" s="163"/>
      <c r="M212" s="168"/>
      <c r="T212" s="169"/>
      <c r="AT212" s="164" t="s">
        <v>181</v>
      </c>
      <c r="AU212" s="164" t="s">
        <v>77</v>
      </c>
      <c r="AV212" s="14" t="s">
        <v>89</v>
      </c>
      <c r="AW212" s="14" t="s">
        <v>31</v>
      </c>
      <c r="AX212" s="14" t="s">
        <v>15</v>
      </c>
      <c r="AY212" s="164" t="s">
        <v>161</v>
      </c>
    </row>
    <row r="213" spans="2:65" s="1" customFormat="1" ht="44.25" customHeight="1">
      <c r="B213" s="131"/>
      <c r="C213" s="132" t="s">
        <v>73</v>
      </c>
      <c r="D213" s="132" t="s">
        <v>164</v>
      </c>
      <c r="E213" s="133" t="s">
        <v>1026</v>
      </c>
      <c r="F213" s="134" t="s">
        <v>1027</v>
      </c>
      <c r="G213" s="135" t="s">
        <v>1028</v>
      </c>
      <c r="H213" s="186"/>
      <c r="I213" s="137"/>
      <c r="J213" s="138">
        <f>ROUND(I213*H213,2)</f>
        <v>0</v>
      </c>
      <c r="K213" s="134" t="s">
        <v>168</v>
      </c>
      <c r="L213" s="32"/>
      <c r="M213" s="139" t="s">
        <v>3</v>
      </c>
      <c r="N213" s="140" t="s">
        <v>40</v>
      </c>
      <c r="P213" s="141">
        <f>O213*H213</f>
        <v>0</v>
      </c>
      <c r="Q213" s="141">
        <v>0</v>
      </c>
      <c r="R213" s="141">
        <f>Q213*H213</f>
        <v>0</v>
      </c>
      <c r="S213" s="141">
        <v>0</v>
      </c>
      <c r="T213" s="142">
        <f>S213*H213</f>
        <v>0</v>
      </c>
      <c r="AR213" s="143" t="s">
        <v>178</v>
      </c>
      <c r="AT213" s="143" t="s">
        <v>164</v>
      </c>
      <c r="AU213" s="143" t="s">
        <v>77</v>
      </c>
      <c r="AY213" s="17" t="s">
        <v>161</v>
      </c>
      <c r="BE213" s="144">
        <f>IF(N213="základní",J213,0)</f>
        <v>0</v>
      </c>
      <c r="BF213" s="144">
        <f>IF(N213="snížená",J213,0)</f>
        <v>0</v>
      </c>
      <c r="BG213" s="144">
        <f>IF(N213="zákl. přenesená",J213,0)</f>
        <v>0</v>
      </c>
      <c r="BH213" s="144">
        <f>IF(N213="sníž. přenesená",J213,0)</f>
        <v>0</v>
      </c>
      <c r="BI213" s="144">
        <f>IF(N213="nulová",J213,0)</f>
        <v>0</v>
      </c>
      <c r="BJ213" s="17" t="s">
        <v>15</v>
      </c>
      <c r="BK213" s="144">
        <f>ROUND(I213*H213,2)</f>
        <v>0</v>
      </c>
      <c r="BL213" s="17" t="s">
        <v>178</v>
      </c>
      <c r="BM213" s="143" t="s">
        <v>1029</v>
      </c>
    </row>
    <row r="214" spans="2:47" s="1" customFormat="1" ht="12">
      <c r="B214" s="32"/>
      <c r="D214" s="145" t="s">
        <v>170</v>
      </c>
      <c r="F214" s="146" t="s">
        <v>1030</v>
      </c>
      <c r="I214" s="147"/>
      <c r="L214" s="32"/>
      <c r="M214" s="180"/>
      <c r="N214" s="181"/>
      <c r="O214" s="181"/>
      <c r="P214" s="181"/>
      <c r="Q214" s="181"/>
      <c r="R214" s="181"/>
      <c r="S214" s="181"/>
      <c r="T214" s="182"/>
      <c r="AT214" s="17" t="s">
        <v>170</v>
      </c>
      <c r="AU214" s="17" t="s">
        <v>77</v>
      </c>
    </row>
    <row r="215" spans="2:12" s="1" customFormat="1" ht="6.95" customHeight="1">
      <c r="B215" s="41"/>
      <c r="C215" s="42"/>
      <c r="D215" s="42"/>
      <c r="E215" s="42"/>
      <c r="F215" s="42"/>
      <c r="G215" s="42"/>
      <c r="H215" s="42"/>
      <c r="I215" s="42"/>
      <c r="J215" s="42"/>
      <c r="K215" s="42"/>
      <c r="L215" s="32"/>
    </row>
  </sheetData>
  <autoFilter ref="C94:K214"/>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99" r:id="rId1" display="https://podminky.urs.cz/item/CS_URS_2022_02/997013213"/>
    <hyperlink ref="F101" r:id="rId2" display="https://podminky.urs.cz/item/CS_URS_2022_02/997013501"/>
    <hyperlink ref="F103" r:id="rId3" display="https://podminky.urs.cz/item/CS_URS_2022_02/997013509"/>
    <hyperlink ref="F214" r:id="rId4" display="https://podminky.urs.cz/item/CS_URS_2022_02/998766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1" t="s">
        <v>6</v>
      </c>
      <c r="M2" s="282"/>
      <c r="N2" s="282"/>
      <c r="O2" s="282"/>
      <c r="P2" s="282"/>
      <c r="Q2" s="282"/>
      <c r="R2" s="282"/>
      <c r="S2" s="282"/>
      <c r="T2" s="282"/>
      <c r="U2" s="282"/>
      <c r="V2" s="282"/>
      <c r="AT2" s="17" t="s">
        <v>102</v>
      </c>
    </row>
    <row r="3" spans="2:46" ht="6.95" customHeight="1">
      <c r="B3" s="18"/>
      <c r="C3" s="19"/>
      <c r="D3" s="19"/>
      <c r="E3" s="19"/>
      <c r="F3" s="19"/>
      <c r="G3" s="19"/>
      <c r="H3" s="19"/>
      <c r="I3" s="19"/>
      <c r="J3" s="19"/>
      <c r="K3" s="19"/>
      <c r="L3" s="20"/>
      <c r="AT3" s="17" t="s">
        <v>77</v>
      </c>
    </row>
    <row r="4" spans="2:46" ht="24.95" customHeight="1">
      <c r="B4" s="20"/>
      <c r="D4" s="21" t="s">
        <v>131</v>
      </c>
      <c r="L4" s="20"/>
      <c r="M4" s="90" t="s">
        <v>11</v>
      </c>
      <c r="AT4" s="17" t="s">
        <v>4</v>
      </c>
    </row>
    <row r="5" spans="2:12" ht="6.95" customHeight="1">
      <c r="B5" s="20"/>
      <c r="L5" s="20"/>
    </row>
    <row r="6" spans="2:12" ht="12" customHeight="1">
      <c r="B6" s="20"/>
      <c r="D6" s="27" t="s">
        <v>17</v>
      </c>
      <c r="L6" s="20"/>
    </row>
    <row r="7" spans="2:12" ht="16.5" customHeight="1">
      <c r="B7" s="20"/>
      <c r="E7" s="313" t="str">
        <f>'Rekapitulace stavby'!K6</f>
        <v>Pozemní (stavební) objekt Koleje Jarov</v>
      </c>
      <c r="F7" s="314"/>
      <c r="G7" s="314"/>
      <c r="H7" s="314"/>
      <c r="L7" s="20"/>
    </row>
    <row r="8" spans="2:12" ht="12.75">
      <c r="B8" s="20"/>
      <c r="D8" s="27" t="s">
        <v>132</v>
      </c>
      <c r="L8" s="20"/>
    </row>
    <row r="9" spans="2:12" ht="16.5" customHeight="1">
      <c r="B9" s="20"/>
      <c r="E9" s="313" t="s">
        <v>133</v>
      </c>
      <c r="F9" s="282"/>
      <c r="G9" s="282"/>
      <c r="H9" s="282"/>
      <c r="L9" s="20"/>
    </row>
    <row r="10" spans="2:12" ht="12" customHeight="1">
      <c r="B10" s="20"/>
      <c r="D10" s="27" t="s">
        <v>134</v>
      </c>
      <c r="L10" s="20"/>
    </row>
    <row r="11" spans="2:12" s="1" customFormat="1" ht="16.5" customHeight="1">
      <c r="B11" s="32"/>
      <c r="E11" s="300" t="s">
        <v>966</v>
      </c>
      <c r="F11" s="315"/>
      <c r="G11" s="315"/>
      <c r="H11" s="315"/>
      <c r="L11" s="32"/>
    </row>
    <row r="12" spans="2:12" s="1" customFormat="1" ht="12" customHeight="1">
      <c r="B12" s="32"/>
      <c r="D12" s="27" t="s">
        <v>136</v>
      </c>
      <c r="L12" s="32"/>
    </row>
    <row r="13" spans="2:12" s="1" customFormat="1" ht="16.5" customHeight="1">
      <c r="B13" s="32"/>
      <c r="E13" s="309" t="s">
        <v>204</v>
      </c>
      <c r="F13" s="315"/>
      <c r="G13" s="315"/>
      <c r="H13" s="315"/>
      <c r="L13" s="32"/>
    </row>
    <row r="14" spans="2:12" s="1" customFormat="1" ht="12">
      <c r="B14" s="32"/>
      <c r="L14" s="32"/>
    </row>
    <row r="15" spans="2:12" s="1" customFormat="1" ht="12" customHeight="1">
      <c r="B15" s="32"/>
      <c r="D15" s="27" t="s">
        <v>19</v>
      </c>
      <c r="F15" s="25" t="s">
        <v>3</v>
      </c>
      <c r="I15" s="27" t="s">
        <v>20</v>
      </c>
      <c r="J15" s="25" t="s">
        <v>3</v>
      </c>
      <c r="L15" s="32"/>
    </row>
    <row r="16" spans="2:12" s="1" customFormat="1" ht="12" customHeight="1">
      <c r="B16" s="32"/>
      <c r="D16" s="27" t="s">
        <v>21</v>
      </c>
      <c r="F16" s="25" t="s">
        <v>22</v>
      </c>
      <c r="I16" s="27" t="s">
        <v>23</v>
      </c>
      <c r="J16" s="49" t="str">
        <f>'Rekapitulace stavby'!AN8</f>
        <v>9. 11. 2022</v>
      </c>
      <c r="L16" s="32"/>
    </row>
    <row r="17" spans="2:12" s="1" customFormat="1" ht="10.9" customHeight="1">
      <c r="B17" s="32"/>
      <c r="L17" s="32"/>
    </row>
    <row r="18" spans="2:12" s="1" customFormat="1" ht="12" customHeight="1">
      <c r="B18" s="32"/>
      <c r="D18" s="27" t="s">
        <v>25</v>
      </c>
      <c r="I18" s="27" t="s">
        <v>26</v>
      </c>
      <c r="J18" s="25" t="str">
        <f>IF('Rekapitulace stavby'!AN10="","",'Rekapitulace stavby'!AN10)</f>
        <v/>
      </c>
      <c r="L18" s="32"/>
    </row>
    <row r="19" spans="2:12" s="1" customFormat="1" ht="18" customHeight="1">
      <c r="B19" s="32"/>
      <c r="E19" s="25" t="str">
        <f>IF('Rekapitulace stavby'!E11="","",'Rekapitulace stavby'!E11)</f>
        <v xml:space="preserve"> </v>
      </c>
      <c r="I19" s="27" t="s">
        <v>27</v>
      </c>
      <c r="J19" s="25" t="str">
        <f>IF('Rekapitulace stavby'!AN11="","",'Rekapitulace stavby'!AN11)</f>
        <v/>
      </c>
      <c r="L19" s="32"/>
    </row>
    <row r="20" spans="2:12" s="1" customFormat="1" ht="6.95" customHeight="1">
      <c r="B20" s="32"/>
      <c r="L20" s="32"/>
    </row>
    <row r="21" spans="2:12" s="1" customFormat="1" ht="12" customHeight="1">
      <c r="B21" s="32"/>
      <c r="D21" s="27" t="s">
        <v>28</v>
      </c>
      <c r="I21" s="27" t="s">
        <v>26</v>
      </c>
      <c r="J21" s="28" t="str">
        <f>'Rekapitulace stavby'!AN13</f>
        <v>Vyplň údaj</v>
      </c>
      <c r="L21" s="32"/>
    </row>
    <row r="22" spans="2:12" s="1" customFormat="1" ht="18" customHeight="1">
      <c r="B22" s="32"/>
      <c r="E22" s="316" t="str">
        <f>'Rekapitulace stavby'!E14</f>
        <v>Vyplň údaj</v>
      </c>
      <c r="F22" s="286"/>
      <c r="G22" s="286"/>
      <c r="H22" s="286"/>
      <c r="I22" s="27" t="s">
        <v>27</v>
      </c>
      <c r="J22" s="28" t="str">
        <f>'Rekapitulace stavby'!AN14</f>
        <v>Vyplň údaj</v>
      </c>
      <c r="L22" s="32"/>
    </row>
    <row r="23" spans="2:12" s="1" customFormat="1" ht="6.95" customHeight="1">
      <c r="B23" s="32"/>
      <c r="L23" s="32"/>
    </row>
    <row r="24" spans="2:12" s="1" customFormat="1" ht="12" customHeight="1">
      <c r="B24" s="32"/>
      <c r="D24" s="27" t="s">
        <v>30</v>
      </c>
      <c r="I24" s="27" t="s">
        <v>26</v>
      </c>
      <c r="J24" s="25" t="str">
        <f>IF('Rekapitulace stavby'!AN16="","",'Rekapitulace stavby'!AN16)</f>
        <v/>
      </c>
      <c r="L24" s="32"/>
    </row>
    <row r="25" spans="2:12" s="1" customFormat="1" ht="18" customHeight="1">
      <c r="B25" s="32"/>
      <c r="E25" s="25" t="str">
        <f>IF('Rekapitulace stavby'!E17="","",'Rekapitulace stavby'!E17)</f>
        <v xml:space="preserve"> </v>
      </c>
      <c r="I25" s="27" t="s">
        <v>27</v>
      </c>
      <c r="J25" s="25" t="str">
        <f>IF('Rekapitulace stavby'!AN17="","",'Rekapitulace stavby'!AN17)</f>
        <v/>
      </c>
      <c r="L25" s="32"/>
    </row>
    <row r="26" spans="2:12" s="1" customFormat="1" ht="6.95" customHeight="1">
      <c r="B26" s="32"/>
      <c r="L26" s="32"/>
    </row>
    <row r="27" spans="2:12" s="1" customFormat="1" ht="12" customHeight="1">
      <c r="B27" s="32"/>
      <c r="D27" s="27" t="s">
        <v>32</v>
      </c>
      <c r="I27" s="27" t="s">
        <v>26</v>
      </c>
      <c r="J27" s="25" t="str">
        <f>IF('Rekapitulace stavby'!AN19="","",'Rekapitulace stavby'!AN19)</f>
        <v/>
      </c>
      <c r="L27" s="32"/>
    </row>
    <row r="28" spans="2:12" s="1" customFormat="1" ht="18" customHeight="1">
      <c r="B28" s="32"/>
      <c r="E28" s="25" t="str">
        <f>IF('Rekapitulace stavby'!E20="","",'Rekapitulace stavby'!E20)</f>
        <v xml:space="preserve"> </v>
      </c>
      <c r="I28" s="27" t="s">
        <v>27</v>
      </c>
      <c r="J28" s="25" t="str">
        <f>IF('Rekapitulace stavby'!AN20="","",'Rekapitulace stavby'!AN20)</f>
        <v/>
      </c>
      <c r="L28" s="32"/>
    </row>
    <row r="29" spans="2:12" s="1" customFormat="1" ht="6.95" customHeight="1">
      <c r="B29" s="32"/>
      <c r="L29" s="32"/>
    </row>
    <row r="30" spans="2:12" s="1" customFormat="1" ht="12" customHeight="1">
      <c r="B30" s="32"/>
      <c r="D30" s="27" t="s">
        <v>33</v>
      </c>
      <c r="L30" s="32"/>
    </row>
    <row r="31" spans="2:12" s="7" customFormat="1" ht="16.5" customHeight="1">
      <c r="B31" s="91"/>
      <c r="E31" s="290" t="s">
        <v>3</v>
      </c>
      <c r="F31" s="290"/>
      <c r="G31" s="290"/>
      <c r="H31" s="290"/>
      <c r="L31" s="91"/>
    </row>
    <row r="32" spans="2:12" s="1" customFormat="1" ht="6.95" customHeight="1">
      <c r="B32" s="32"/>
      <c r="L32" s="32"/>
    </row>
    <row r="33" spans="2:12" s="1" customFormat="1" ht="6.95" customHeight="1">
      <c r="B33" s="32"/>
      <c r="D33" s="50"/>
      <c r="E33" s="50"/>
      <c r="F33" s="50"/>
      <c r="G33" s="50"/>
      <c r="H33" s="50"/>
      <c r="I33" s="50"/>
      <c r="J33" s="50"/>
      <c r="K33" s="50"/>
      <c r="L33" s="32"/>
    </row>
    <row r="34" spans="2:12" s="1" customFormat="1" ht="25.35" customHeight="1">
      <c r="B34" s="32"/>
      <c r="D34" s="92" t="s">
        <v>35</v>
      </c>
      <c r="J34" s="63">
        <f>ROUND(J96,2)</f>
        <v>0</v>
      </c>
      <c r="L34" s="32"/>
    </row>
    <row r="35" spans="2:12" s="1" customFormat="1" ht="6.95" customHeight="1">
      <c r="B35" s="32"/>
      <c r="D35" s="50"/>
      <c r="E35" s="50"/>
      <c r="F35" s="50"/>
      <c r="G35" s="50"/>
      <c r="H35" s="50"/>
      <c r="I35" s="50"/>
      <c r="J35" s="50"/>
      <c r="K35" s="50"/>
      <c r="L35" s="32"/>
    </row>
    <row r="36" spans="2:12" s="1" customFormat="1" ht="14.45" customHeight="1">
      <c r="B36" s="32"/>
      <c r="F36" s="35" t="s">
        <v>37</v>
      </c>
      <c r="I36" s="35" t="s">
        <v>36</v>
      </c>
      <c r="J36" s="35" t="s">
        <v>38</v>
      </c>
      <c r="L36" s="32"/>
    </row>
    <row r="37" spans="2:12" s="1" customFormat="1" ht="14.45" customHeight="1">
      <c r="B37" s="32"/>
      <c r="D37" s="52" t="s">
        <v>39</v>
      </c>
      <c r="E37" s="27" t="s">
        <v>40</v>
      </c>
      <c r="F37" s="82">
        <f>ROUND((SUM(BE96:BE175)),2)</f>
        <v>0</v>
      </c>
      <c r="I37" s="93">
        <v>0.21</v>
      </c>
      <c r="J37" s="82">
        <f>ROUND(((SUM(BE96:BE175))*I37),2)</f>
        <v>0</v>
      </c>
      <c r="L37" s="32"/>
    </row>
    <row r="38" spans="2:12" s="1" customFormat="1" ht="14.45" customHeight="1">
      <c r="B38" s="32"/>
      <c r="E38" s="27" t="s">
        <v>41</v>
      </c>
      <c r="F38" s="82">
        <f>ROUND((SUM(BF96:BF175)),2)</f>
        <v>0</v>
      </c>
      <c r="I38" s="93">
        <v>0.15</v>
      </c>
      <c r="J38" s="82">
        <f>ROUND(((SUM(BF96:BF175))*I38),2)</f>
        <v>0</v>
      </c>
      <c r="L38" s="32"/>
    </row>
    <row r="39" spans="2:12" s="1" customFormat="1" ht="14.45" customHeight="1" hidden="1">
      <c r="B39" s="32"/>
      <c r="E39" s="27" t="s">
        <v>42</v>
      </c>
      <c r="F39" s="82">
        <f>ROUND((SUM(BG96:BG175)),2)</f>
        <v>0</v>
      </c>
      <c r="I39" s="93">
        <v>0.21</v>
      </c>
      <c r="J39" s="82">
        <f>0</f>
        <v>0</v>
      </c>
      <c r="L39" s="32"/>
    </row>
    <row r="40" spans="2:12" s="1" customFormat="1" ht="14.45" customHeight="1" hidden="1">
      <c r="B40" s="32"/>
      <c r="E40" s="27" t="s">
        <v>43</v>
      </c>
      <c r="F40" s="82">
        <f>ROUND((SUM(BH96:BH175)),2)</f>
        <v>0</v>
      </c>
      <c r="I40" s="93">
        <v>0.15</v>
      </c>
      <c r="J40" s="82">
        <f>0</f>
        <v>0</v>
      </c>
      <c r="L40" s="32"/>
    </row>
    <row r="41" spans="2:12" s="1" customFormat="1" ht="14.45" customHeight="1" hidden="1">
      <c r="B41" s="32"/>
      <c r="E41" s="27" t="s">
        <v>44</v>
      </c>
      <c r="F41" s="82">
        <f>ROUND((SUM(BI96:BI175)),2)</f>
        <v>0</v>
      </c>
      <c r="I41" s="93">
        <v>0</v>
      </c>
      <c r="J41" s="82">
        <f>0</f>
        <v>0</v>
      </c>
      <c r="L41" s="32"/>
    </row>
    <row r="42" spans="2:12" s="1" customFormat="1" ht="6.95" customHeight="1">
      <c r="B42" s="32"/>
      <c r="L42" s="32"/>
    </row>
    <row r="43" spans="2:12" s="1" customFormat="1" ht="25.35" customHeight="1">
      <c r="B43" s="32"/>
      <c r="C43" s="94"/>
      <c r="D43" s="95" t="s">
        <v>45</v>
      </c>
      <c r="E43" s="54"/>
      <c r="F43" s="54"/>
      <c r="G43" s="96" t="s">
        <v>46</v>
      </c>
      <c r="H43" s="97" t="s">
        <v>47</v>
      </c>
      <c r="I43" s="54"/>
      <c r="J43" s="98">
        <f>SUM(J34:J41)</f>
        <v>0</v>
      </c>
      <c r="K43" s="99"/>
      <c r="L43" s="32"/>
    </row>
    <row r="44" spans="2:12" s="1" customFormat="1" ht="14.45" customHeight="1">
      <c r="B44" s="41"/>
      <c r="C44" s="42"/>
      <c r="D44" s="42"/>
      <c r="E44" s="42"/>
      <c r="F44" s="42"/>
      <c r="G44" s="42"/>
      <c r="H44" s="42"/>
      <c r="I44" s="42"/>
      <c r="J44" s="42"/>
      <c r="K44" s="42"/>
      <c r="L44" s="32"/>
    </row>
    <row r="48" spans="2:12" s="1" customFormat="1" ht="6.95" customHeight="1">
      <c r="B48" s="43"/>
      <c r="C48" s="44"/>
      <c r="D48" s="44"/>
      <c r="E48" s="44"/>
      <c r="F48" s="44"/>
      <c r="G48" s="44"/>
      <c r="H48" s="44"/>
      <c r="I48" s="44"/>
      <c r="J48" s="44"/>
      <c r="K48" s="44"/>
      <c r="L48" s="32"/>
    </row>
    <row r="49" spans="2:12" s="1" customFormat="1" ht="24.95" customHeight="1">
      <c r="B49" s="32"/>
      <c r="C49" s="21" t="s">
        <v>138</v>
      </c>
      <c r="L49" s="32"/>
    </row>
    <row r="50" spans="2:12" s="1" customFormat="1" ht="6.95" customHeight="1">
      <c r="B50" s="32"/>
      <c r="L50" s="32"/>
    </row>
    <row r="51" spans="2:12" s="1" customFormat="1" ht="12" customHeight="1">
      <c r="B51" s="32"/>
      <c r="C51" s="27" t="s">
        <v>17</v>
      </c>
      <c r="L51" s="32"/>
    </row>
    <row r="52" spans="2:12" s="1" customFormat="1" ht="16.5" customHeight="1">
      <c r="B52" s="32"/>
      <c r="E52" s="313" t="str">
        <f>E7</f>
        <v>Pozemní (stavební) objekt Koleje Jarov</v>
      </c>
      <c r="F52" s="314"/>
      <c r="G52" s="314"/>
      <c r="H52" s="314"/>
      <c r="L52" s="32"/>
    </row>
    <row r="53" spans="2:12" ht="12" customHeight="1">
      <c r="B53" s="20"/>
      <c r="C53" s="27" t="s">
        <v>132</v>
      </c>
      <c r="L53" s="20"/>
    </row>
    <row r="54" spans="2:12" ht="16.5" customHeight="1">
      <c r="B54" s="20"/>
      <c r="E54" s="313" t="s">
        <v>133</v>
      </c>
      <c r="F54" s="282"/>
      <c r="G54" s="282"/>
      <c r="H54" s="282"/>
      <c r="L54" s="20"/>
    </row>
    <row r="55" spans="2:12" ht="12" customHeight="1">
      <c r="B55" s="20"/>
      <c r="C55" s="27" t="s">
        <v>134</v>
      </c>
      <c r="L55" s="20"/>
    </row>
    <row r="56" spans="2:12" s="1" customFormat="1" ht="16.5" customHeight="1">
      <c r="B56" s="32"/>
      <c r="E56" s="300" t="s">
        <v>966</v>
      </c>
      <c r="F56" s="315"/>
      <c r="G56" s="315"/>
      <c r="H56" s="315"/>
      <c r="L56" s="32"/>
    </row>
    <row r="57" spans="2:12" s="1" customFormat="1" ht="12" customHeight="1">
      <c r="B57" s="32"/>
      <c r="C57" s="27" t="s">
        <v>136</v>
      </c>
      <c r="L57" s="32"/>
    </row>
    <row r="58" spans="2:12" s="1" customFormat="1" ht="16.5" customHeight="1">
      <c r="B58" s="32"/>
      <c r="E58" s="309" t="str">
        <f>E13</f>
        <v>2 - Malby</v>
      </c>
      <c r="F58" s="315"/>
      <c r="G58" s="315"/>
      <c r="H58" s="315"/>
      <c r="L58" s="32"/>
    </row>
    <row r="59" spans="2:12" s="1" customFormat="1" ht="6.95" customHeight="1">
      <c r="B59" s="32"/>
      <c r="L59" s="32"/>
    </row>
    <row r="60" spans="2:12" s="1" customFormat="1" ht="12" customHeight="1">
      <c r="B60" s="32"/>
      <c r="C60" s="27" t="s">
        <v>21</v>
      </c>
      <c r="F60" s="25" t="str">
        <f>F16</f>
        <v xml:space="preserve"> </v>
      </c>
      <c r="I60" s="27" t="s">
        <v>23</v>
      </c>
      <c r="J60" s="49" t="str">
        <f>IF(J16="","",J16)</f>
        <v>9. 11. 2022</v>
      </c>
      <c r="L60" s="32"/>
    </row>
    <row r="61" spans="2:12" s="1" customFormat="1" ht="6.95" customHeight="1">
      <c r="B61" s="32"/>
      <c r="L61" s="32"/>
    </row>
    <row r="62" spans="2:12" s="1" customFormat="1" ht="15.2" customHeight="1">
      <c r="B62" s="32"/>
      <c r="C62" s="27" t="s">
        <v>25</v>
      </c>
      <c r="F62" s="25" t="str">
        <f>E19</f>
        <v xml:space="preserve"> </v>
      </c>
      <c r="I62" s="27" t="s">
        <v>30</v>
      </c>
      <c r="J62" s="30" t="str">
        <f>E25</f>
        <v xml:space="preserve"> </v>
      </c>
      <c r="L62" s="32"/>
    </row>
    <row r="63" spans="2:12" s="1" customFormat="1" ht="15.2" customHeight="1">
      <c r="B63" s="32"/>
      <c r="C63" s="27" t="s">
        <v>28</v>
      </c>
      <c r="F63" s="25" t="str">
        <f>IF(E22="","",E22)</f>
        <v>Vyplň údaj</v>
      </c>
      <c r="I63" s="27" t="s">
        <v>32</v>
      </c>
      <c r="J63" s="30" t="str">
        <f>E28</f>
        <v xml:space="preserve"> </v>
      </c>
      <c r="L63" s="32"/>
    </row>
    <row r="64" spans="2:12" s="1" customFormat="1" ht="10.35" customHeight="1">
      <c r="B64" s="32"/>
      <c r="L64" s="32"/>
    </row>
    <row r="65" spans="2:12" s="1" customFormat="1" ht="29.25" customHeight="1">
      <c r="B65" s="32"/>
      <c r="C65" s="100" t="s">
        <v>139</v>
      </c>
      <c r="D65" s="94"/>
      <c r="E65" s="94"/>
      <c r="F65" s="94"/>
      <c r="G65" s="94"/>
      <c r="H65" s="94"/>
      <c r="I65" s="94"/>
      <c r="J65" s="101" t="s">
        <v>140</v>
      </c>
      <c r="K65" s="94"/>
      <c r="L65" s="32"/>
    </row>
    <row r="66" spans="2:12" s="1" customFormat="1" ht="10.35" customHeight="1">
      <c r="B66" s="32"/>
      <c r="L66" s="32"/>
    </row>
    <row r="67" spans="2:47" s="1" customFormat="1" ht="22.9" customHeight="1">
      <c r="B67" s="32"/>
      <c r="C67" s="102" t="s">
        <v>67</v>
      </c>
      <c r="J67" s="63">
        <f>J96</f>
        <v>0</v>
      </c>
      <c r="L67" s="32"/>
      <c r="AU67" s="17" t="s">
        <v>141</v>
      </c>
    </row>
    <row r="68" spans="2:12" s="8" customFormat="1" ht="24.95" customHeight="1">
      <c r="B68" s="103"/>
      <c r="D68" s="104" t="s">
        <v>142</v>
      </c>
      <c r="E68" s="105"/>
      <c r="F68" s="105"/>
      <c r="G68" s="105"/>
      <c r="H68" s="105"/>
      <c r="I68" s="105"/>
      <c r="J68" s="106">
        <f>J97</f>
        <v>0</v>
      </c>
      <c r="L68" s="103"/>
    </row>
    <row r="69" spans="2:12" s="9" customFormat="1" ht="19.9" customHeight="1">
      <c r="B69" s="107"/>
      <c r="D69" s="108" t="s">
        <v>205</v>
      </c>
      <c r="E69" s="109"/>
      <c r="F69" s="109"/>
      <c r="G69" s="109"/>
      <c r="H69" s="109"/>
      <c r="I69" s="109"/>
      <c r="J69" s="110">
        <f>J98</f>
        <v>0</v>
      </c>
      <c r="L69" s="107"/>
    </row>
    <row r="70" spans="2:12" s="9" customFormat="1" ht="19.9" customHeight="1">
      <c r="B70" s="107"/>
      <c r="D70" s="108" t="s">
        <v>206</v>
      </c>
      <c r="E70" s="109"/>
      <c r="F70" s="109"/>
      <c r="G70" s="109"/>
      <c r="H70" s="109"/>
      <c r="I70" s="109"/>
      <c r="J70" s="110">
        <f>J137</f>
        <v>0</v>
      </c>
      <c r="L70" s="107"/>
    </row>
    <row r="71" spans="2:12" s="8" customFormat="1" ht="24.95" customHeight="1">
      <c r="B71" s="103"/>
      <c r="D71" s="104" t="s">
        <v>144</v>
      </c>
      <c r="E71" s="105"/>
      <c r="F71" s="105"/>
      <c r="G71" s="105"/>
      <c r="H71" s="105"/>
      <c r="I71" s="105"/>
      <c r="J71" s="106">
        <f>J147</f>
        <v>0</v>
      </c>
      <c r="L71" s="103"/>
    </row>
    <row r="72" spans="2:12" s="9" customFormat="1" ht="19.9" customHeight="1">
      <c r="B72" s="107"/>
      <c r="D72" s="108" t="s">
        <v>207</v>
      </c>
      <c r="E72" s="109"/>
      <c r="F72" s="109"/>
      <c r="G72" s="109"/>
      <c r="H72" s="109"/>
      <c r="I72" s="109"/>
      <c r="J72" s="110">
        <f>J148</f>
        <v>0</v>
      </c>
      <c r="L72" s="107"/>
    </row>
    <row r="73" spans="2:12" s="1" customFormat="1" ht="21.75" customHeight="1">
      <c r="B73" s="32"/>
      <c r="L73" s="32"/>
    </row>
    <row r="74" spans="2:12" s="1" customFormat="1" ht="6.95" customHeight="1">
      <c r="B74" s="41"/>
      <c r="C74" s="42"/>
      <c r="D74" s="42"/>
      <c r="E74" s="42"/>
      <c r="F74" s="42"/>
      <c r="G74" s="42"/>
      <c r="H74" s="42"/>
      <c r="I74" s="42"/>
      <c r="J74" s="42"/>
      <c r="K74" s="42"/>
      <c r="L74" s="32"/>
    </row>
    <row r="78" spans="2:12" s="1" customFormat="1" ht="6.95" customHeight="1">
      <c r="B78" s="43"/>
      <c r="C78" s="44"/>
      <c r="D78" s="44"/>
      <c r="E78" s="44"/>
      <c r="F78" s="44"/>
      <c r="G78" s="44"/>
      <c r="H78" s="44"/>
      <c r="I78" s="44"/>
      <c r="J78" s="44"/>
      <c r="K78" s="44"/>
      <c r="L78" s="32"/>
    </row>
    <row r="79" spans="2:12" s="1" customFormat="1" ht="24.95" customHeight="1">
      <c r="B79" s="32"/>
      <c r="C79" s="21" t="s">
        <v>146</v>
      </c>
      <c r="L79" s="32"/>
    </row>
    <row r="80" spans="2:12" s="1" customFormat="1" ht="6.95" customHeight="1">
      <c r="B80" s="32"/>
      <c r="L80" s="32"/>
    </row>
    <row r="81" spans="2:12" s="1" customFormat="1" ht="12" customHeight="1">
      <c r="B81" s="32"/>
      <c r="C81" s="27" t="s">
        <v>17</v>
      </c>
      <c r="L81" s="32"/>
    </row>
    <row r="82" spans="2:12" s="1" customFormat="1" ht="16.5" customHeight="1">
      <c r="B82" s="32"/>
      <c r="E82" s="313" t="str">
        <f>E7</f>
        <v>Pozemní (stavební) objekt Koleje Jarov</v>
      </c>
      <c r="F82" s="314"/>
      <c r="G82" s="314"/>
      <c r="H82" s="314"/>
      <c r="L82" s="32"/>
    </row>
    <row r="83" spans="2:12" ht="12" customHeight="1">
      <c r="B83" s="20"/>
      <c r="C83" s="27" t="s">
        <v>132</v>
      </c>
      <c r="L83" s="20"/>
    </row>
    <row r="84" spans="2:12" ht="16.5" customHeight="1">
      <c r="B84" s="20"/>
      <c r="E84" s="313" t="s">
        <v>133</v>
      </c>
      <c r="F84" s="282"/>
      <c r="G84" s="282"/>
      <c r="H84" s="282"/>
      <c r="L84" s="20"/>
    </row>
    <row r="85" spans="2:12" ht="12" customHeight="1">
      <c r="B85" s="20"/>
      <c r="C85" s="27" t="s">
        <v>134</v>
      </c>
      <c r="L85" s="20"/>
    </row>
    <row r="86" spans="2:12" s="1" customFormat="1" ht="16.5" customHeight="1">
      <c r="B86" s="32"/>
      <c r="E86" s="300" t="s">
        <v>966</v>
      </c>
      <c r="F86" s="315"/>
      <c r="G86" s="315"/>
      <c r="H86" s="315"/>
      <c r="L86" s="32"/>
    </row>
    <row r="87" spans="2:12" s="1" customFormat="1" ht="12" customHeight="1">
      <c r="B87" s="32"/>
      <c r="C87" s="27" t="s">
        <v>136</v>
      </c>
      <c r="L87" s="32"/>
    </row>
    <row r="88" spans="2:12" s="1" customFormat="1" ht="16.5" customHeight="1">
      <c r="B88" s="32"/>
      <c r="E88" s="309" t="str">
        <f>E13</f>
        <v>2 - Malby</v>
      </c>
      <c r="F88" s="315"/>
      <c r="G88" s="315"/>
      <c r="H88" s="315"/>
      <c r="L88" s="32"/>
    </row>
    <row r="89" spans="2:12" s="1" customFormat="1" ht="6.95" customHeight="1">
      <c r="B89" s="32"/>
      <c r="L89" s="32"/>
    </row>
    <row r="90" spans="2:12" s="1" customFormat="1" ht="12" customHeight="1">
      <c r="B90" s="32"/>
      <c r="C90" s="27" t="s">
        <v>21</v>
      </c>
      <c r="F90" s="25" t="str">
        <f>F16</f>
        <v xml:space="preserve"> </v>
      </c>
      <c r="I90" s="27" t="s">
        <v>23</v>
      </c>
      <c r="J90" s="49" t="str">
        <f>IF(J16="","",J16)</f>
        <v>9. 11. 2022</v>
      </c>
      <c r="L90" s="32"/>
    </row>
    <row r="91" spans="2:12" s="1" customFormat="1" ht="6.95" customHeight="1">
      <c r="B91" s="32"/>
      <c r="L91" s="32"/>
    </row>
    <row r="92" spans="2:12" s="1" customFormat="1" ht="15.2" customHeight="1">
      <c r="B92" s="32"/>
      <c r="C92" s="27" t="s">
        <v>25</v>
      </c>
      <c r="F92" s="25" t="str">
        <f>E19</f>
        <v xml:space="preserve"> </v>
      </c>
      <c r="I92" s="27" t="s">
        <v>30</v>
      </c>
      <c r="J92" s="30" t="str">
        <f>E25</f>
        <v xml:space="preserve"> </v>
      </c>
      <c r="L92" s="32"/>
    </row>
    <row r="93" spans="2:12" s="1" customFormat="1" ht="15.2" customHeight="1">
      <c r="B93" s="32"/>
      <c r="C93" s="27" t="s">
        <v>28</v>
      </c>
      <c r="F93" s="25" t="str">
        <f>IF(E22="","",E22)</f>
        <v>Vyplň údaj</v>
      </c>
      <c r="I93" s="27" t="s">
        <v>32</v>
      </c>
      <c r="J93" s="30" t="str">
        <f>E28</f>
        <v xml:space="preserve"> </v>
      </c>
      <c r="L93" s="32"/>
    </row>
    <row r="94" spans="2:12" s="1" customFormat="1" ht="10.35" customHeight="1">
      <c r="B94" s="32"/>
      <c r="L94" s="32"/>
    </row>
    <row r="95" spans="2:20" s="10" customFormat="1" ht="29.25" customHeight="1">
      <c r="B95" s="111"/>
      <c r="C95" s="112" t="s">
        <v>147</v>
      </c>
      <c r="D95" s="113" t="s">
        <v>54</v>
      </c>
      <c r="E95" s="113" t="s">
        <v>50</v>
      </c>
      <c r="F95" s="113" t="s">
        <v>51</v>
      </c>
      <c r="G95" s="113" t="s">
        <v>148</v>
      </c>
      <c r="H95" s="113" t="s">
        <v>149</v>
      </c>
      <c r="I95" s="113" t="s">
        <v>150</v>
      </c>
      <c r="J95" s="113" t="s">
        <v>140</v>
      </c>
      <c r="K95" s="114" t="s">
        <v>151</v>
      </c>
      <c r="L95" s="111"/>
      <c r="M95" s="56" t="s">
        <v>3</v>
      </c>
      <c r="N95" s="57" t="s">
        <v>39</v>
      </c>
      <c r="O95" s="57" t="s">
        <v>152</v>
      </c>
      <c r="P95" s="57" t="s">
        <v>153</v>
      </c>
      <c r="Q95" s="57" t="s">
        <v>154</v>
      </c>
      <c r="R95" s="57" t="s">
        <v>155</v>
      </c>
      <c r="S95" s="57" t="s">
        <v>156</v>
      </c>
      <c r="T95" s="58" t="s">
        <v>157</v>
      </c>
    </row>
    <row r="96" spans="2:63" s="1" customFormat="1" ht="22.9" customHeight="1">
      <c r="B96" s="32"/>
      <c r="C96" s="61" t="s">
        <v>158</v>
      </c>
      <c r="J96" s="115">
        <f>BK96</f>
        <v>0</v>
      </c>
      <c r="L96" s="32"/>
      <c r="M96" s="59"/>
      <c r="N96" s="50"/>
      <c r="O96" s="50"/>
      <c r="P96" s="116">
        <f>P97+P147</f>
        <v>0</v>
      </c>
      <c r="Q96" s="50"/>
      <c r="R96" s="116">
        <f>R97+R147</f>
        <v>5.012330200000001</v>
      </c>
      <c r="S96" s="50"/>
      <c r="T96" s="117">
        <f>T97+T147</f>
        <v>1.0428338</v>
      </c>
      <c r="AT96" s="17" t="s">
        <v>68</v>
      </c>
      <c r="AU96" s="17" t="s">
        <v>141</v>
      </c>
      <c r="BK96" s="118">
        <f>BK97+BK147</f>
        <v>0</v>
      </c>
    </row>
    <row r="97" spans="2:63" s="11" customFormat="1" ht="25.9" customHeight="1">
      <c r="B97" s="119"/>
      <c r="D97" s="120" t="s">
        <v>68</v>
      </c>
      <c r="E97" s="121" t="s">
        <v>159</v>
      </c>
      <c r="F97" s="121" t="s">
        <v>160</v>
      </c>
      <c r="I97" s="122"/>
      <c r="J97" s="123">
        <f>BK97</f>
        <v>0</v>
      </c>
      <c r="L97" s="119"/>
      <c r="M97" s="124"/>
      <c r="P97" s="125">
        <f>P98+P137</f>
        <v>0</v>
      </c>
      <c r="R97" s="125">
        <f>R98+R137</f>
        <v>0</v>
      </c>
      <c r="T97" s="126">
        <f>T98+T137</f>
        <v>0</v>
      </c>
      <c r="AR97" s="120" t="s">
        <v>15</v>
      </c>
      <c r="AT97" s="127" t="s">
        <v>68</v>
      </c>
      <c r="AU97" s="127" t="s">
        <v>69</v>
      </c>
      <c r="AY97" s="120" t="s">
        <v>161</v>
      </c>
      <c r="BK97" s="128">
        <f>BK98+BK137</f>
        <v>0</v>
      </c>
    </row>
    <row r="98" spans="2:63" s="11" customFormat="1" ht="22.9" customHeight="1">
      <c r="B98" s="119"/>
      <c r="D98" s="120" t="s">
        <v>68</v>
      </c>
      <c r="E98" s="129" t="s">
        <v>95</v>
      </c>
      <c r="F98" s="129" t="s">
        <v>208</v>
      </c>
      <c r="I98" s="122"/>
      <c r="J98" s="130">
        <f>BK98</f>
        <v>0</v>
      </c>
      <c r="L98" s="119"/>
      <c r="M98" s="124"/>
      <c r="P98" s="125">
        <f>SUM(P99:P136)</f>
        <v>0</v>
      </c>
      <c r="R98" s="125">
        <f>SUM(R99:R136)</f>
        <v>0</v>
      </c>
      <c r="T98" s="126">
        <f>SUM(T99:T136)</f>
        <v>0</v>
      </c>
      <c r="AR98" s="120" t="s">
        <v>15</v>
      </c>
      <c r="AT98" s="127" t="s">
        <v>68</v>
      </c>
      <c r="AU98" s="127" t="s">
        <v>15</v>
      </c>
      <c r="AY98" s="120" t="s">
        <v>161</v>
      </c>
      <c r="BK98" s="128">
        <f>SUM(BK99:BK136)</f>
        <v>0</v>
      </c>
    </row>
    <row r="99" spans="2:65" s="1" customFormat="1" ht="33" customHeight="1">
      <c r="B99" s="131"/>
      <c r="C99" s="132" t="s">
        <v>15</v>
      </c>
      <c r="D99" s="132" t="s">
        <v>164</v>
      </c>
      <c r="E99" s="133" t="s">
        <v>209</v>
      </c>
      <c r="F99" s="134" t="s">
        <v>210</v>
      </c>
      <c r="G99" s="135" t="s">
        <v>167</v>
      </c>
      <c r="H99" s="136">
        <v>901.7</v>
      </c>
      <c r="I99" s="137"/>
      <c r="J99" s="138">
        <f>ROUND(I99*H99,2)</f>
        <v>0</v>
      </c>
      <c r="K99" s="134" t="s">
        <v>168</v>
      </c>
      <c r="L99" s="32"/>
      <c r="M99" s="139" t="s">
        <v>3</v>
      </c>
      <c r="N99" s="140" t="s">
        <v>40</v>
      </c>
      <c r="P99" s="141">
        <f>O99*H99</f>
        <v>0</v>
      </c>
      <c r="Q99" s="141">
        <v>0</v>
      </c>
      <c r="R99" s="141">
        <f>Q99*H99</f>
        <v>0</v>
      </c>
      <c r="S99" s="141">
        <v>0</v>
      </c>
      <c r="T99" s="142">
        <f>S99*H99</f>
        <v>0</v>
      </c>
      <c r="AR99" s="143" t="s">
        <v>89</v>
      </c>
      <c r="AT99" s="143" t="s">
        <v>164</v>
      </c>
      <c r="AU99" s="143" t="s">
        <v>77</v>
      </c>
      <c r="AY99" s="17" t="s">
        <v>161</v>
      </c>
      <c r="BE99" s="144">
        <f>IF(N99="základní",J99,0)</f>
        <v>0</v>
      </c>
      <c r="BF99" s="144">
        <f>IF(N99="snížená",J99,0)</f>
        <v>0</v>
      </c>
      <c r="BG99" s="144">
        <f>IF(N99="zákl. přenesená",J99,0)</f>
        <v>0</v>
      </c>
      <c r="BH99" s="144">
        <f>IF(N99="sníž. přenesená",J99,0)</f>
        <v>0</v>
      </c>
      <c r="BI99" s="144">
        <f>IF(N99="nulová",J99,0)</f>
        <v>0</v>
      </c>
      <c r="BJ99" s="17" t="s">
        <v>15</v>
      </c>
      <c r="BK99" s="144">
        <f>ROUND(I99*H99,2)</f>
        <v>0</v>
      </c>
      <c r="BL99" s="17" t="s">
        <v>89</v>
      </c>
      <c r="BM99" s="143" t="s">
        <v>1031</v>
      </c>
    </row>
    <row r="100" spans="2:47" s="1" customFormat="1" ht="12">
      <c r="B100" s="32"/>
      <c r="D100" s="145" t="s">
        <v>170</v>
      </c>
      <c r="F100" s="146" t="s">
        <v>212</v>
      </c>
      <c r="I100" s="147"/>
      <c r="L100" s="32"/>
      <c r="M100" s="148"/>
      <c r="T100" s="53"/>
      <c r="AT100" s="17" t="s">
        <v>170</v>
      </c>
      <c r="AU100" s="17" t="s">
        <v>77</v>
      </c>
    </row>
    <row r="101" spans="2:51" s="12" customFormat="1" ht="12">
      <c r="B101" s="149"/>
      <c r="D101" s="150" t="s">
        <v>181</v>
      </c>
      <c r="E101" s="151" t="s">
        <v>3</v>
      </c>
      <c r="F101" s="152" t="s">
        <v>182</v>
      </c>
      <c r="H101" s="151" t="s">
        <v>3</v>
      </c>
      <c r="I101" s="153"/>
      <c r="L101" s="149"/>
      <c r="M101" s="154"/>
      <c r="T101" s="155"/>
      <c r="AT101" s="151" t="s">
        <v>181</v>
      </c>
      <c r="AU101" s="151" t="s">
        <v>77</v>
      </c>
      <c r="AV101" s="12" t="s">
        <v>15</v>
      </c>
      <c r="AW101" s="12" t="s">
        <v>31</v>
      </c>
      <c r="AX101" s="12" t="s">
        <v>69</v>
      </c>
      <c r="AY101" s="151" t="s">
        <v>161</v>
      </c>
    </row>
    <row r="102" spans="2:51" s="13" customFormat="1" ht="12">
      <c r="B102" s="156"/>
      <c r="D102" s="150" t="s">
        <v>181</v>
      </c>
      <c r="E102" s="157" t="s">
        <v>3</v>
      </c>
      <c r="F102" s="158" t="s">
        <v>1032</v>
      </c>
      <c r="H102" s="159">
        <v>228.6</v>
      </c>
      <c r="I102" s="160"/>
      <c r="L102" s="156"/>
      <c r="M102" s="161"/>
      <c r="T102" s="162"/>
      <c r="AT102" s="157" t="s">
        <v>181</v>
      </c>
      <c r="AU102" s="157" t="s">
        <v>77</v>
      </c>
      <c r="AV102" s="13" t="s">
        <v>77</v>
      </c>
      <c r="AW102" s="13" t="s">
        <v>31</v>
      </c>
      <c r="AX102" s="13" t="s">
        <v>69</v>
      </c>
      <c r="AY102" s="157" t="s">
        <v>161</v>
      </c>
    </row>
    <row r="103" spans="2:51" s="12" customFormat="1" ht="12">
      <c r="B103" s="149"/>
      <c r="D103" s="150" t="s">
        <v>181</v>
      </c>
      <c r="E103" s="151" t="s">
        <v>3</v>
      </c>
      <c r="F103" s="152" t="s">
        <v>184</v>
      </c>
      <c r="H103" s="151" t="s">
        <v>3</v>
      </c>
      <c r="I103" s="153"/>
      <c r="L103" s="149"/>
      <c r="M103" s="154"/>
      <c r="T103" s="155"/>
      <c r="AT103" s="151" t="s">
        <v>181</v>
      </c>
      <c r="AU103" s="151" t="s">
        <v>77</v>
      </c>
      <c r="AV103" s="12" t="s">
        <v>15</v>
      </c>
      <c r="AW103" s="12" t="s">
        <v>31</v>
      </c>
      <c r="AX103" s="12" t="s">
        <v>69</v>
      </c>
      <c r="AY103" s="151" t="s">
        <v>161</v>
      </c>
    </row>
    <row r="104" spans="2:51" s="13" customFormat="1" ht="12">
      <c r="B104" s="156"/>
      <c r="D104" s="150" t="s">
        <v>181</v>
      </c>
      <c r="E104" s="157" t="s">
        <v>3</v>
      </c>
      <c r="F104" s="158" t="s">
        <v>1033</v>
      </c>
      <c r="H104" s="159">
        <v>203.2</v>
      </c>
      <c r="I104" s="160"/>
      <c r="L104" s="156"/>
      <c r="M104" s="161"/>
      <c r="T104" s="162"/>
      <c r="AT104" s="157" t="s">
        <v>181</v>
      </c>
      <c r="AU104" s="157" t="s">
        <v>77</v>
      </c>
      <c r="AV104" s="13" t="s">
        <v>77</v>
      </c>
      <c r="AW104" s="13" t="s">
        <v>31</v>
      </c>
      <c r="AX104" s="13" t="s">
        <v>69</v>
      </c>
      <c r="AY104" s="157" t="s">
        <v>161</v>
      </c>
    </row>
    <row r="105" spans="2:51" s="12" customFormat="1" ht="12">
      <c r="B105" s="149"/>
      <c r="D105" s="150" t="s">
        <v>181</v>
      </c>
      <c r="E105" s="151" t="s">
        <v>3</v>
      </c>
      <c r="F105" s="152" t="s">
        <v>186</v>
      </c>
      <c r="H105" s="151" t="s">
        <v>3</v>
      </c>
      <c r="I105" s="153"/>
      <c r="L105" s="149"/>
      <c r="M105" s="154"/>
      <c r="T105" s="155"/>
      <c r="AT105" s="151" t="s">
        <v>181</v>
      </c>
      <c r="AU105" s="151" t="s">
        <v>77</v>
      </c>
      <c r="AV105" s="12" t="s">
        <v>15</v>
      </c>
      <c r="AW105" s="12" t="s">
        <v>31</v>
      </c>
      <c r="AX105" s="12" t="s">
        <v>69</v>
      </c>
      <c r="AY105" s="151" t="s">
        <v>161</v>
      </c>
    </row>
    <row r="106" spans="2:51" s="13" customFormat="1" ht="12">
      <c r="B106" s="156"/>
      <c r="D106" s="150" t="s">
        <v>181</v>
      </c>
      <c r="E106" s="157" t="s">
        <v>3</v>
      </c>
      <c r="F106" s="158" t="s">
        <v>1034</v>
      </c>
      <c r="H106" s="159">
        <v>241.3</v>
      </c>
      <c r="I106" s="160"/>
      <c r="L106" s="156"/>
      <c r="M106" s="161"/>
      <c r="T106" s="162"/>
      <c r="AT106" s="157" t="s">
        <v>181</v>
      </c>
      <c r="AU106" s="157" t="s">
        <v>77</v>
      </c>
      <c r="AV106" s="13" t="s">
        <v>77</v>
      </c>
      <c r="AW106" s="13" t="s">
        <v>31</v>
      </c>
      <c r="AX106" s="13" t="s">
        <v>69</v>
      </c>
      <c r="AY106" s="157" t="s">
        <v>161</v>
      </c>
    </row>
    <row r="107" spans="2:51" s="12" customFormat="1" ht="12">
      <c r="B107" s="149"/>
      <c r="D107" s="150" t="s">
        <v>181</v>
      </c>
      <c r="E107" s="151" t="s">
        <v>3</v>
      </c>
      <c r="F107" s="152" t="s">
        <v>187</v>
      </c>
      <c r="H107" s="151" t="s">
        <v>3</v>
      </c>
      <c r="I107" s="153"/>
      <c r="L107" s="149"/>
      <c r="M107" s="154"/>
      <c r="T107" s="155"/>
      <c r="AT107" s="151" t="s">
        <v>181</v>
      </c>
      <c r="AU107" s="151" t="s">
        <v>77</v>
      </c>
      <c r="AV107" s="12" t="s">
        <v>15</v>
      </c>
      <c r="AW107" s="12" t="s">
        <v>31</v>
      </c>
      <c r="AX107" s="12" t="s">
        <v>69</v>
      </c>
      <c r="AY107" s="151" t="s">
        <v>161</v>
      </c>
    </row>
    <row r="108" spans="2:51" s="13" customFormat="1" ht="12">
      <c r="B108" s="156"/>
      <c r="D108" s="150" t="s">
        <v>181</v>
      </c>
      <c r="E108" s="157" t="s">
        <v>3</v>
      </c>
      <c r="F108" s="158" t="s">
        <v>1032</v>
      </c>
      <c r="H108" s="159">
        <v>228.6</v>
      </c>
      <c r="I108" s="160"/>
      <c r="L108" s="156"/>
      <c r="M108" s="161"/>
      <c r="T108" s="162"/>
      <c r="AT108" s="157" t="s">
        <v>181</v>
      </c>
      <c r="AU108" s="157" t="s">
        <v>77</v>
      </c>
      <c r="AV108" s="13" t="s">
        <v>77</v>
      </c>
      <c r="AW108" s="13" t="s">
        <v>31</v>
      </c>
      <c r="AX108" s="13" t="s">
        <v>69</v>
      </c>
      <c r="AY108" s="157" t="s">
        <v>161</v>
      </c>
    </row>
    <row r="109" spans="2:51" s="14" customFormat="1" ht="12">
      <c r="B109" s="163"/>
      <c r="D109" s="150" t="s">
        <v>181</v>
      </c>
      <c r="E109" s="164" t="s">
        <v>3</v>
      </c>
      <c r="F109" s="165" t="s">
        <v>188</v>
      </c>
      <c r="H109" s="166">
        <v>901.7</v>
      </c>
      <c r="I109" s="167"/>
      <c r="L109" s="163"/>
      <c r="M109" s="168"/>
      <c r="T109" s="169"/>
      <c r="AT109" s="164" t="s">
        <v>181</v>
      </c>
      <c r="AU109" s="164" t="s">
        <v>77</v>
      </c>
      <c r="AV109" s="14" t="s">
        <v>89</v>
      </c>
      <c r="AW109" s="14" t="s">
        <v>31</v>
      </c>
      <c r="AX109" s="14" t="s">
        <v>15</v>
      </c>
      <c r="AY109" s="164" t="s">
        <v>161</v>
      </c>
    </row>
    <row r="110" spans="2:65" s="1" customFormat="1" ht="37.9" customHeight="1">
      <c r="B110" s="131"/>
      <c r="C110" s="132" t="s">
        <v>77</v>
      </c>
      <c r="D110" s="132" t="s">
        <v>164</v>
      </c>
      <c r="E110" s="133" t="s">
        <v>1035</v>
      </c>
      <c r="F110" s="134" t="s">
        <v>1036</v>
      </c>
      <c r="G110" s="135" t="s">
        <v>167</v>
      </c>
      <c r="H110" s="136">
        <v>59.64</v>
      </c>
      <c r="I110" s="137"/>
      <c r="J110" s="138">
        <f>ROUND(I110*H110,2)</f>
        <v>0</v>
      </c>
      <c r="K110" s="134" t="s">
        <v>168</v>
      </c>
      <c r="L110" s="32"/>
      <c r="M110" s="139" t="s">
        <v>3</v>
      </c>
      <c r="N110" s="140" t="s">
        <v>40</v>
      </c>
      <c r="P110" s="141">
        <f>O110*H110</f>
        <v>0</v>
      </c>
      <c r="Q110" s="141">
        <v>0</v>
      </c>
      <c r="R110" s="141">
        <f>Q110*H110</f>
        <v>0</v>
      </c>
      <c r="S110" s="141">
        <v>0</v>
      </c>
      <c r="T110" s="142">
        <f>S110*H110</f>
        <v>0</v>
      </c>
      <c r="AR110" s="143" t="s">
        <v>89</v>
      </c>
      <c r="AT110" s="143" t="s">
        <v>164</v>
      </c>
      <c r="AU110" s="143" t="s">
        <v>77</v>
      </c>
      <c r="AY110" s="17" t="s">
        <v>161</v>
      </c>
      <c r="BE110" s="144">
        <f>IF(N110="základní",J110,0)</f>
        <v>0</v>
      </c>
      <c r="BF110" s="144">
        <f>IF(N110="snížená",J110,0)</f>
        <v>0</v>
      </c>
      <c r="BG110" s="144">
        <f>IF(N110="zákl. přenesená",J110,0)</f>
        <v>0</v>
      </c>
      <c r="BH110" s="144">
        <f>IF(N110="sníž. přenesená",J110,0)</f>
        <v>0</v>
      </c>
      <c r="BI110" s="144">
        <f>IF(N110="nulová",J110,0)</f>
        <v>0</v>
      </c>
      <c r="BJ110" s="17" t="s">
        <v>15</v>
      </c>
      <c r="BK110" s="144">
        <f>ROUND(I110*H110,2)</f>
        <v>0</v>
      </c>
      <c r="BL110" s="17" t="s">
        <v>89</v>
      </c>
      <c r="BM110" s="143" t="s">
        <v>1037</v>
      </c>
    </row>
    <row r="111" spans="2:47" s="1" customFormat="1" ht="12">
      <c r="B111" s="32"/>
      <c r="D111" s="145" t="s">
        <v>170</v>
      </c>
      <c r="F111" s="146" t="s">
        <v>1038</v>
      </c>
      <c r="I111" s="147"/>
      <c r="L111" s="32"/>
      <c r="M111" s="148"/>
      <c r="T111" s="53"/>
      <c r="AT111" s="17" t="s">
        <v>170</v>
      </c>
      <c r="AU111" s="17" t="s">
        <v>77</v>
      </c>
    </row>
    <row r="112" spans="2:51" s="12" customFormat="1" ht="12">
      <c r="B112" s="149"/>
      <c r="D112" s="150" t="s">
        <v>181</v>
      </c>
      <c r="E112" s="151" t="s">
        <v>3</v>
      </c>
      <c r="F112" s="152" t="s">
        <v>1039</v>
      </c>
      <c r="H112" s="151" t="s">
        <v>3</v>
      </c>
      <c r="I112" s="153"/>
      <c r="L112" s="149"/>
      <c r="M112" s="154"/>
      <c r="T112" s="155"/>
      <c r="AT112" s="151" t="s">
        <v>181</v>
      </c>
      <c r="AU112" s="151" t="s">
        <v>77</v>
      </c>
      <c r="AV112" s="12" t="s">
        <v>15</v>
      </c>
      <c r="AW112" s="12" t="s">
        <v>31</v>
      </c>
      <c r="AX112" s="12" t="s">
        <v>69</v>
      </c>
      <c r="AY112" s="151" t="s">
        <v>161</v>
      </c>
    </row>
    <row r="113" spans="2:51" s="12" customFormat="1" ht="12">
      <c r="B113" s="149"/>
      <c r="D113" s="150" t="s">
        <v>181</v>
      </c>
      <c r="E113" s="151" t="s">
        <v>3</v>
      </c>
      <c r="F113" s="152" t="s">
        <v>182</v>
      </c>
      <c r="H113" s="151" t="s">
        <v>3</v>
      </c>
      <c r="I113" s="153"/>
      <c r="L113" s="149"/>
      <c r="M113" s="154"/>
      <c r="T113" s="155"/>
      <c r="AT113" s="151" t="s">
        <v>181</v>
      </c>
      <c r="AU113" s="151" t="s">
        <v>77</v>
      </c>
      <c r="AV113" s="12" t="s">
        <v>15</v>
      </c>
      <c r="AW113" s="12" t="s">
        <v>31</v>
      </c>
      <c r="AX113" s="12" t="s">
        <v>69</v>
      </c>
      <c r="AY113" s="151" t="s">
        <v>161</v>
      </c>
    </row>
    <row r="114" spans="2:51" s="13" customFormat="1" ht="12">
      <c r="B114" s="156"/>
      <c r="D114" s="150" t="s">
        <v>181</v>
      </c>
      <c r="E114" s="157" t="s">
        <v>3</v>
      </c>
      <c r="F114" s="158" t="s">
        <v>1040</v>
      </c>
      <c r="H114" s="159">
        <v>15.12</v>
      </c>
      <c r="I114" s="160"/>
      <c r="L114" s="156"/>
      <c r="M114" s="161"/>
      <c r="T114" s="162"/>
      <c r="AT114" s="157" t="s">
        <v>181</v>
      </c>
      <c r="AU114" s="157" t="s">
        <v>77</v>
      </c>
      <c r="AV114" s="13" t="s">
        <v>77</v>
      </c>
      <c r="AW114" s="13" t="s">
        <v>31</v>
      </c>
      <c r="AX114" s="13" t="s">
        <v>69</v>
      </c>
      <c r="AY114" s="157" t="s">
        <v>161</v>
      </c>
    </row>
    <row r="115" spans="2:51" s="12" customFormat="1" ht="12">
      <c r="B115" s="149"/>
      <c r="D115" s="150" t="s">
        <v>181</v>
      </c>
      <c r="E115" s="151" t="s">
        <v>3</v>
      </c>
      <c r="F115" s="152" t="s">
        <v>184</v>
      </c>
      <c r="H115" s="151" t="s">
        <v>3</v>
      </c>
      <c r="I115" s="153"/>
      <c r="L115" s="149"/>
      <c r="M115" s="154"/>
      <c r="T115" s="155"/>
      <c r="AT115" s="151" t="s">
        <v>181</v>
      </c>
      <c r="AU115" s="151" t="s">
        <v>77</v>
      </c>
      <c r="AV115" s="12" t="s">
        <v>15</v>
      </c>
      <c r="AW115" s="12" t="s">
        <v>31</v>
      </c>
      <c r="AX115" s="12" t="s">
        <v>69</v>
      </c>
      <c r="AY115" s="151" t="s">
        <v>161</v>
      </c>
    </row>
    <row r="116" spans="2:51" s="13" customFormat="1" ht="12">
      <c r="B116" s="156"/>
      <c r="D116" s="150" t="s">
        <v>181</v>
      </c>
      <c r="E116" s="157" t="s">
        <v>3</v>
      </c>
      <c r="F116" s="158" t="s">
        <v>1041</v>
      </c>
      <c r="H116" s="159">
        <v>13.44</v>
      </c>
      <c r="I116" s="160"/>
      <c r="L116" s="156"/>
      <c r="M116" s="161"/>
      <c r="T116" s="162"/>
      <c r="AT116" s="157" t="s">
        <v>181</v>
      </c>
      <c r="AU116" s="157" t="s">
        <v>77</v>
      </c>
      <c r="AV116" s="13" t="s">
        <v>77</v>
      </c>
      <c r="AW116" s="13" t="s">
        <v>31</v>
      </c>
      <c r="AX116" s="13" t="s">
        <v>69</v>
      </c>
      <c r="AY116" s="157" t="s">
        <v>161</v>
      </c>
    </row>
    <row r="117" spans="2:51" s="12" customFormat="1" ht="12">
      <c r="B117" s="149"/>
      <c r="D117" s="150" t="s">
        <v>181</v>
      </c>
      <c r="E117" s="151" t="s">
        <v>3</v>
      </c>
      <c r="F117" s="152" t="s">
        <v>186</v>
      </c>
      <c r="H117" s="151" t="s">
        <v>3</v>
      </c>
      <c r="I117" s="153"/>
      <c r="L117" s="149"/>
      <c r="M117" s="154"/>
      <c r="T117" s="155"/>
      <c r="AT117" s="151" t="s">
        <v>181</v>
      </c>
      <c r="AU117" s="151" t="s">
        <v>77</v>
      </c>
      <c r="AV117" s="12" t="s">
        <v>15</v>
      </c>
      <c r="AW117" s="12" t="s">
        <v>31</v>
      </c>
      <c r="AX117" s="12" t="s">
        <v>69</v>
      </c>
      <c r="AY117" s="151" t="s">
        <v>161</v>
      </c>
    </row>
    <row r="118" spans="2:51" s="13" customFormat="1" ht="12">
      <c r="B118" s="156"/>
      <c r="D118" s="150" t="s">
        <v>181</v>
      </c>
      <c r="E118" s="157" t="s">
        <v>3</v>
      </c>
      <c r="F118" s="158" t="s">
        <v>1042</v>
      </c>
      <c r="H118" s="159">
        <v>15.96</v>
      </c>
      <c r="I118" s="160"/>
      <c r="L118" s="156"/>
      <c r="M118" s="161"/>
      <c r="T118" s="162"/>
      <c r="AT118" s="157" t="s">
        <v>181</v>
      </c>
      <c r="AU118" s="157" t="s">
        <v>77</v>
      </c>
      <c r="AV118" s="13" t="s">
        <v>77</v>
      </c>
      <c r="AW118" s="13" t="s">
        <v>31</v>
      </c>
      <c r="AX118" s="13" t="s">
        <v>69</v>
      </c>
      <c r="AY118" s="157" t="s">
        <v>161</v>
      </c>
    </row>
    <row r="119" spans="2:51" s="12" customFormat="1" ht="12">
      <c r="B119" s="149"/>
      <c r="D119" s="150" t="s">
        <v>181</v>
      </c>
      <c r="E119" s="151" t="s">
        <v>3</v>
      </c>
      <c r="F119" s="152" t="s">
        <v>187</v>
      </c>
      <c r="H119" s="151" t="s">
        <v>3</v>
      </c>
      <c r="I119" s="153"/>
      <c r="L119" s="149"/>
      <c r="M119" s="154"/>
      <c r="T119" s="155"/>
      <c r="AT119" s="151" t="s">
        <v>181</v>
      </c>
      <c r="AU119" s="151" t="s">
        <v>77</v>
      </c>
      <c r="AV119" s="12" t="s">
        <v>15</v>
      </c>
      <c r="AW119" s="12" t="s">
        <v>31</v>
      </c>
      <c r="AX119" s="12" t="s">
        <v>69</v>
      </c>
      <c r="AY119" s="151" t="s">
        <v>161</v>
      </c>
    </row>
    <row r="120" spans="2:51" s="13" customFormat="1" ht="12">
      <c r="B120" s="156"/>
      <c r="D120" s="150" t="s">
        <v>181</v>
      </c>
      <c r="E120" s="157" t="s">
        <v>3</v>
      </c>
      <c r="F120" s="158" t="s">
        <v>1040</v>
      </c>
      <c r="H120" s="159">
        <v>15.12</v>
      </c>
      <c r="I120" s="160"/>
      <c r="L120" s="156"/>
      <c r="M120" s="161"/>
      <c r="T120" s="162"/>
      <c r="AT120" s="157" t="s">
        <v>181</v>
      </c>
      <c r="AU120" s="157" t="s">
        <v>77</v>
      </c>
      <c r="AV120" s="13" t="s">
        <v>77</v>
      </c>
      <c r="AW120" s="13" t="s">
        <v>31</v>
      </c>
      <c r="AX120" s="13" t="s">
        <v>69</v>
      </c>
      <c r="AY120" s="157" t="s">
        <v>161</v>
      </c>
    </row>
    <row r="121" spans="2:51" s="14" customFormat="1" ht="12">
      <c r="B121" s="163"/>
      <c r="D121" s="150" t="s">
        <v>181</v>
      </c>
      <c r="E121" s="164" t="s">
        <v>3</v>
      </c>
      <c r="F121" s="165" t="s">
        <v>188</v>
      </c>
      <c r="H121" s="166">
        <v>59.64</v>
      </c>
      <c r="I121" s="167"/>
      <c r="L121" s="163"/>
      <c r="M121" s="168"/>
      <c r="T121" s="169"/>
      <c r="AT121" s="164" t="s">
        <v>181</v>
      </c>
      <c r="AU121" s="164" t="s">
        <v>77</v>
      </c>
      <c r="AV121" s="14" t="s">
        <v>89</v>
      </c>
      <c r="AW121" s="14" t="s">
        <v>31</v>
      </c>
      <c r="AX121" s="14" t="s">
        <v>15</v>
      </c>
      <c r="AY121" s="164" t="s">
        <v>161</v>
      </c>
    </row>
    <row r="122" spans="2:65" s="1" customFormat="1" ht="37.9" customHeight="1">
      <c r="B122" s="131"/>
      <c r="C122" s="132" t="s">
        <v>83</v>
      </c>
      <c r="D122" s="132" t="s">
        <v>164</v>
      </c>
      <c r="E122" s="133" t="s">
        <v>215</v>
      </c>
      <c r="F122" s="134" t="s">
        <v>216</v>
      </c>
      <c r="G122" s="135" t="s">
        <v>167</v>
      </c>
      <c r="H122" s="136">
        <v>539.6</v>
      </c>
      <c r="I122" s="137"/>
      <c r="J122" s="138">
        <f>ROUND(I122*H122,2)</f>
        <v>0</v>
      </c>
      <c r="K122" s="134" t="s">
        <v>168</v>
      </c>
      <c r="L122" s="32"/>
      <c r="M122" s="139" t="s">
        <v>3</v>
      </c>
      <c r="N122" s="140" t="s">
        <v>40</v>
      </c>
      <c r="P122" s="141">
        <f>O122*H122</f>
        <v>0</v>
      </c>
      <c r="Q122" s="141">
        <v>0</v>
      </c>
      <c r="R122" s="141">
        <f>Q122*H122</f>
        <v>0</v>
      </c>
      <c r="S122" s="141">
        <v>0</v>
      </c>
      <c r="T122" s="142">
        <f>S122*H122</f>
        <v>0</v>
      </c>
      <c r="AR122" s="143" t="s">
        <v>89</v>
      </c>
      <c r="AT122" s="143" t="s">
        <v>164</v>
      </c>
      <c r="AU122" s="143" t="s">
        <v>77</v>
      </c>
      <c r="AY122" s="17" t="s">
        <v>161</v>
      </c>
      <c r="BE122" s="144">
        <f>IF(N122="základní",J122,0)</f>
        <v>0</v>
      </c>
      <c r="BF122" s="144">
        <f>IF(N122="snížená",J122,0)</f>
        <v>0</v>
      </c>
      <c r="BG122" s="144">
        <f>IF(N122="zákl. přenesená",J122,0)</f>
        <v>0</v>
      </c>
      <c r="BH122" s="144">
        <f>IF(N122="sníž. přenesená",J122,0)</f>
        <v>0</v>
      </c>
      <c r="BI122" s="144">
        <f>IF(N122="nulová",J122,0)</f>
        <v>0</v>
      </c>
      <c r="BJ122" s="17" t="s">
        <v>15</v>
      </c>
      <c r="BK122" s="144">
        <f>ROUND(I122*H122,2)</f>
        <v>0</v>
      </c>
      <c r="BL122" s="17" t="s">
        <v>89</v>
      </c>
      <c r="BM122" s="143" t="s">
        <v>1043</v>
      </c>
    </row>
    <row r="123" spans="2:47" s="1" customFormat="1" ht="12">
      <c r="B123" s="32"/>
      <c r="D123" s="145" t="s">
        <v>170</v>
      </c>
      <c r="F123" s="146" t="s">
        <v>218</v>
      </c>
      <c r="I123" s="147"/>
      <c r="L123" s="32"/>
      <c r="M123" s="148"/>
      <c r="T123" s="53"/>
      <c r="AT123" s="17" t="s">
        <v>170</v>
      </c>
      <c r="AU123" s="17" t="s">
        <v>77</v>
      </c>
    </row>
    <row r="124" spans="2:51" s="12" customFormat="1" ht="12">
      <c r="B124" s="149"/>
      <c r="D124" s="150" t="s">
        <v>181</v>
      </c>
      <c r="E124" s="151" t="s">
        <v>3</v>
      </c>
      <c r="F124" s="152" t="s">
        <v>182</v>
      </c>
      <c r="H124" s="151" t="s">
        <v>3</v>
      </c>
      <c r="I124" s="153"/>
      <c r="L124" s="149"/>
      <c r="M124" s="154"/>
      <c r="T124" s="155"/>
      <c r="AT124" s="151" t="s">
        <v>181</v>
      </c>
      <c r="AU124" s="151" t="s">
        <v>77</v>
      </c>
      <c r="AV124" s="12" t="s">
        <v>15</v>
      </c>
      <c r="AW124" s="12" t="s">
        <v>31</v>
      </c>
      <c r="AX124" s="12" t="s">
        <v>69</v>
      </c>
      <c r="AY124" s="151" t="s">
        <v>161</v>
      </c>
    </row>
    <row r="125" spans="2:51" s="13" customFormat="1" ht="12">
      <c r="B125" s="156"/>
      <c r="D125" s="150" t="s">
        <v>181</v>
      </c>
      <c r="E125" s="157" t="s">
        <v>3</v>
      </c>
      <c r="F125" s="158" t="s">
        <v>1044</v>
      </c>
      <c r="H125" s="159">
        <v>108</v>
      </c>
      <c r="I125" s="160"/>
      <c r="L125" s="156"/>
      <c r="M125" s="161"/>
      <c r="T125" s="162"/>
      <c r="AT125" s="157" t="s">
        <v>181</v>
      </c>
      <c r="AU125" s="157" t="s">
        <v>77</v>
      </c>
      <c r="AV125" s="13" t="s">
        <v>77</v>
      </c>
      <c r="AW125" s="13" t="s">
        <v>31</v>
      </c>
      <c r="AX125" s="13" t="s">
        <v>69</v>
      </c>
      <c r="AY125" s="157" t="s">
        <v>161</v>
      </c>
    </row>
    <row r="126" spans="2:51" s="13" customFormat="1" ht="12">
      <c r="B126" s="156"/>
      <c r="D126" s="150" t="s">
        <v>181</v>
      </c>
      <c r="E126" s="157" t="s">
        <v>3</v>
      </c>
      <c r="F126" s="158" t="s">
        <v>1045</v>
      </c>
      <c r="H126" s="159">
        <v>28.8</v>
      </c>
      <c r="I126" s="160"/>
      <c r="L126" s="156"/>
      <c r="M126" s="161"/>
      <c r="T126" s="162"/>
      <c r="AT126" s="157" t="s">
        <v>181</v>
      </c>
      <c r="AU126" s="157" t="s">
        <v>77</v>
      </c>
      <c r="AV126" s="13" t="s">
        <v>77</v>
      </c>
      <c r="AW126" s="13" t="s">
        <v>31</v>
      </c>
      <c r="AX126" s="13" t="s">
        <v>69</v>
      </c>
      <c r="AY126" s="157" t="s">
        <v>161</v>
      </c>
    </row>
    <row r="127" spans="2:51" s="12" customFormat="1" ht="12">
      <c r="B127" s="149"/>
      <c r="D127" s="150" t="s">
        <v>181</v>
      </c>
      <c r="E127" s="151" t="s">
        <v>3</v>
      </c>
      <c r="F127" s="152" t="s">
        <v>184</v>
      </c>
      <c r="H127" s="151" t="s">
        <v>3</v>
      </c>
      <c r="I127" s="153"/>
      <c r="L127" s="149"/>
      <c r="M127" s="154"/>
      <c r="T127" s="155"/>
      <c r="AT127" s="151" t="s">
        <v>181</v>
      </c>
      <c r="AU127" s="151" t="s">
        <v>77</v>
      </c>
      <c r="AV127" s="12" t="s">
        <v>15</v>
      </c>
      <c r="AW127" s="12" t="s">
        <v>31</v>
      </c>
      <c r="AX127" s="12" t="s">
        <v>69</v>
      </c>
      <c r="AY127" s="151" t="s">
        <v>161</v>
      </c>
    </row>
    <row r="128" spans="2:51" s="13" customFormat="1" ht="12">
      <c r="B128" s="156"/>
      <c r="D128" s="150" t="s">
        <v>181</v>
      </c>
      <c r="E128" s="157" t="s">
        <v>3</v>
      </c>
      <c r="F128" s="158" t="s">
        <v>1046</v>
      </c>
      <c r="H128" s="159">
        <v>96</v>
      </c>
      <c r="I128" s="160"/>
      <c r="L128" s="156"/>
      <c r="M128" s="161"/>
      <c r="T128" s="162"/>
      <c r="AT128" s="157" t="s">
        <v>181</v>
      </c>
      <c r="AU128" s="157" t="s">
        <v>77</v>
      </c>
      <c r="AV128" s="13" t="s">
        <v>77</v>
      </c>
      <c r="AW128" s="13" t="s">
        <v>31</v>
      </c>
      <c r="AX128" s="13" t="s">
        <v>69</v>
      </c>
      <c r="AY128" s="157" t="s">
        <v>161</v>
      </c>
    </row>
    <row r="129" spans="2:51" s="13" customFormat="1" ht="12">
      <c r="B129" s="156"/>
      <c r="D129" s="150" t="s">
        <v>181</v>
      </c>
      <c r="E129" s="157" t="s">
        <v>3</v>
      </c>
      <c r="F129" s="158" t="s">
        <v>1047</v>
      </c>
      <c r="H129" s="159">
        <v>25.6</v>
      </c>
      <c r="I129" s="160"/>
      <c r="L129" s="156"/>
      <c r="M129" s="161"/>
      <c r="T129" s="162"/>
      <c r="AT129" s="157" t="s">
        <v>181</v>
      </c>
      <c r="AU129" s="157" t="s">
        <v>77</v>
      </c>
      <c r="AV129" s="13" t="s">
        <v>77</v>
      </c>
      <c r="AW129" s="13" t="s">
        <v>31</v>
      </c>
      <c r="AX129" s="13" t="s">
        <v>69</v>
      </c>
      <c r="AY129" s="157" t="s">
        <v>161</v>
      </c>
    </row>
    <row r="130" spans="2:51" s="12" customFormat="1" ht="12">
      <c r="B130" s="149"/>
      <c r="D130" s="150" t="s">
        <v>181</v>
      </c>
      <c r="E130" s="151" t="s">
        <v>3</v>
      </c>
      <c r="F130" s="152" t="s">
        <v>186</v>
      </c>
      <c r="H130" s="151" t="s">
        <v>3</v>
      </c>
      <c r="I130" s="153"/>
      <c r="L130" s="149"/>
      <c r="M130" s="154"/>
      <c r="T130" s="155"/>
      <c r="AT130" s="151" t="s">
        <v>181</v>
      </c>
      <c r="AU130" s="151" t="s">
        <v>77</v>
      </c>
      <c r="AV130" s="12" t="s">
        <v>15</v>
      </c>
      <c r="AW130" s="12" t="s">
        <v>31</v>
      </c>
      <c r="AX130" s="12" t="s">
        <v>69</v>
      </c>
      <c r="AY130" s="151" t="s">
        <v>161</v>
      </c>
    </row>
    <row r="131" spans="2:51" s="13" customFormat="1" ht="12">
      <c r="B131" s="156"/>
      <c r="D131" s="150" t="s">
        <v>181</v>
      </c>
      <c r="E131" s="157" t="s">
        <v>3</v>
      </c>
      <c r="F131" s="158" t="s">
        <v>1048</v>
      </c>
      <c r="H131" s="159">
        <v>114</v>
      </c>
      <c r="I131" s="160"/>
      <c r="L131" s="156"/>
      <c r="M131" s="161"/>
      <c r="T131" s="162"/>
      <c r="AT131" s="157" t="s">
        <v>181</v>
      </c>
      <c r="AU131" s="157" t="s">
        <v>77</v>
      </c>
      <c r="AV131" s="13" t="s">
        <v>77</v>
      </c>
      <c r="AW131" s="13" t="s">
        <v>31</v>
      </c>
      <c r="AX131" s="13" t="s">
        <v>69</v>
      </c>
      <c r="AY131" s="157" t="s">
        <v>161</v>
      </c>
    </row>
    <row r="132" spans="2:51" s="13" customFormat="1" ht="12">
      <c r="B132" s="156"/>
      <c r="D132" s="150" t="s">
        <v>181</v>
      </c>
      <c r="E132" s="157" t="s">
        <v>3</v>
      </c>
      <c r="F132" s="158" t="s">
        <v>1049</v>
      </c>
      <c r="H132" s="159">
        <v>30.4</v>
      </c>
      <c r="I132" s="160"/>
      <c r="L132" s="156"/>
      <c r="M132" s="161"/>
      <c r="T132" s="162"/>
      <c r="AT132" s="157" t="s">
        <v>181</v>
      </c>
      <c r="AU132" s="157" t="s">
        <v>77</v>
      </c>
      <c r="AV132" s="13" t="s">
        <v>77</v>
      </c>
      <c r="AW132" s="13" t="s">
        <v>31</v>
      </c>
      <c r="AX132" s="13" t="s">
        <v>69</v>
      </c>
      <c r="AY132" s="157" t="s">
        <v>161</v>
      </c>
    </row>
    <row r="133" spans="2:51" s="12" customFormat="1" ht="12">
      <c r="B133" s="149"/>
      <c r="D133" s="150" t="s">
        <v>181</v>
      </c>
      <c r="E133" s="151" t="s">
        <v>3</v>
      </c>
      <c r="F133" s="152" t="s">
        <v>187</v>
      </c>
      <c r="H133" s="151" t="s">
        <v>3</v>
      </c>
      <c r="I133" s="153"/>
      <c r="L133" s="149"/>
      <c r="M133" s="154"/>
      <c r="T133" s="155"/>
      <c r="AT133" s="151" t="s">
        <v>181</v>
      </c>
      <c r="AU133" s="151" t="s">
        <v>77</v>
      </c>
      <c r="AV133" s="12" t="s">
        <v>15</v>
      </c>
      <c r="AW133" s="12" t="s">
        <v>31</v>
      </c>
      <c r="AX133" s="12" t="s">
        <v>69</v>
      </c>
      <c r="AY133" s="151" t="s">
        <v>161</v>
      </c>
    </row>
    <row r="134" spans="2:51" s="13" customFormat="1" ht="12">
      <c r="B134" s="156"/>
      <c r="D134" s="150" t="s">
        <v>181</v>
      </c>
      <c r="E134" s="157" t="s">
        <v>3</v>
      </c>
      <c r="F134" s="158" t="s">
        <v>1044</v>
      </c>
      <c r="H134" s="159">
        <v>108</v>
      </c>
      <c r="I134" s="160"/>
      <c r="L134" s="156"/>
      <c r="M134" s="161"/>
      <c r="T134" s="162"/>
      <c r="AT134" s="157" t="s">
        <v>181</v>
      </c>
      <c r="AU134" s="157" t="s">
        <v>77</v>
      </c>
      <c r="AV134" s="13" t="s">
        <v>77</v>
      </c>
      <c r="AW134" s="13" t="s">
        <v>31</v>
      </c>
      <c r="AX134" s="13" t="s">
        <v>69</v>
      </c>
      <c r="AY134" s="157" t="s">
        <v>161</v>
      </c>
    </row>
    <row r="135" spans="2:51" s="13" customFormat="1" ht="12">
      <c r="B135" s="156"/>
      <c r="D135" s="150" t="s">
        <v>181</v>
      </c>
      <c r="E135" s="157" t="s">
        <v>3</v>
      </c>
      <c r="F135" s="158" t="s">
        <v>1045</v>
      </c>
      <c r="H135" s="159">
        <v>28.8</v>
      </c>
      <c r="I135" s="160"/>
      <c r="L135" s="156"/>
      <c r="M135" s="161"/>
      <c r="T135" s="162"/>
      <c r="AT135" s="157" t="s">
        <v>181</v>
      </c>
      <c r="AU135" s="157" t="s">
        <v>77</v>
      </c>
      <c r="AV135" s="13" t="s">
        <v>77</v>
      </c>
      <c r="AW135" s="13" t="s">
        <v>31</v>
      </c>
      <c r="AX135" s="13" t="s">
        <v>69</v>
      </c>
      <c r="AY135" s="157" t="s">
        <v>161</v>
      </c>
    </row>
    <row r="136" spans="2:51" s="14" customFormat="1" ht="12">
      <c r="B136" s="163"/>
      <c r="D136" s="150" t="s">
        <v>181</v>
      </c>
      <c r="E136" s="164" t="s">
        <v>3</v>
      </c>
      <c r="F136" s="165" t="s">
        <v>188</v>
      </c>
      <c r="H136" s="166">
        <v>539.6</v>
      </c>
      <c r="I136" s="167"/>
      <c r="L136" s="163"/>
      <c r="M136" s="168"/>
      <c r="T136" s="169"/>
      <c r="AT136" s="164" t="s">
        <v>181</v>
      </c>
      <c r="AU136" s="164" t="s">
        <v>77</v>
      </c>
      <c r="AV136" s="14" t="s">
        <v>89</v>
      </c>
      <c r="AW136" s="14" t="s">
        <v>31</v>
      </c>
      <c r="AX136" s="14" t="s">
        <v>15</v>
      </c>
      <c r="AY136" s="164" t="s">
        <v>161</v>
      </c>
    </row>
    <row r="137" spans="2:63" s="11" customFormat="1" ht="22.9" customHeight="1">
      <c r="B137" s="119"/>
      <c r="D137" s="120" t="s">
        <v>68</v>
      </c>
      <c r="E137" s="129" t="s">
        <v>222</v>
      </c>
      <c r="F137" s="129" t="s">
        <v>223</v>
      </c>
      <c r="I137" s="122"/>
      <c r="J137" s="130">
        <f>BK137</f>
        <v>0</v>
      </c>
      <c r="L137" s="119"/>
      <c r="M137" s="124"/>
      <c r="P137" s="125">
        <f>SUM(P138:P146)</f>
        <v>0</v>
      </c>
      <c r="R137" s="125">
        <f>SUM(R138:R146)</f>
        <v>0</v>
      </c>
      <c r="T137" s="126">
        <f>SUM(T138:T146)</f>
        <v>0</v>
      </c>
      <c r="AR137" s="120" t="s">
        <v>15</v>
      </c>
      <c r="AT137" s="127" t="s">
        <v>68</v>
      </c>
      <c r="AU137" s="127" t="s">
        <v>15</v>
      </c>
      <c r="AY137" s="120" t="s">
        <v>161</v>
      </c>
      <c r="BK137" s="128">
        <f>SUM(BK138:BK146)</f>
        <v>0</v>
      </c>
    </row>
    <row r="138" spans="2:65" s="1" customFormat="1" ht="37.9" customHeight="1">
      <c r="B138" s="131"/>
      <c r="C138" s="132" t="s">
        <v>89</v>
      </c>
      <c r="D138" s="132" t="s">
        <v>164</v>
      </c>
      <c r="E138" s="133" t="s">
        <v>224</v>
      </c>
      <c r="F138" s="134" t="s">
        <v>225</v>
      </c>
      <c r="G138" s="135" t="s">
        <v>201</v>
      </c>
      <c r="H138" s="136">
        <v>1.043</v>
      </c>
      <c r="I138" s="137"/>
      <c r="J138" s="138">
        <f>ROUND(I138*H138,2)</f>
        <v>0</v>
      </c>
      <c r="K138" s="134" t="s">
        <v>168</v>
      </c>
      <c r="L138" s="32"/>
      <c r="M138" s="139" t="s">
        <v>3</v>
      </c>
      <c r="N138" s="140" t="s">
        <v>40</v>
      </c>
      <c r="P138" s="141">
        <f>O138*H138</f>
        <v>0</v>
      </c>
      <c r="Q138" s="141">
        <v>0</v>
      </c>
      <c r="R138" s="141">
        <f>Q138*H138</f>
        <v>0</v>
      </c>
      <c r="S138" s="141">
        <v>0</v>
      </c>
      <c r="T138" s="142">
        <f>S138*H138</f>
        <v>0</v>
      </c>
      <c r="AR138" s="143" t="s">
        <v>89</v>
      </c>
      <c r="AT138" s="143" t="s">
        <v>164</v>
      </c>
      <c r="AU138" s="143" t="s">
        <v>77</v>
      </c>
      <c r="AY138" s="17" t="s">
        <v>161</v>
      </c>
      <c r="BE138" s="144">
        <f>IF(N138="základní",J138,0)</f>
        <v>0</v>
      </c>
      <c r="BF138" s="144">
        <f>IF(N138="snížená",J138,0)</f>
        <v>0</v>
      </c>
      <c r="BG138" s="144">
        <f>IF(N138="zákl. přenesená",J138,0)</f>
        <v>0</v>
      </c>
      <c r="BH138" s="144">
        <f>IF(N138="sníž. přenesená",J138,0)</f>
        <v>0</v>
      </c>
      <c r="BI138" s="144">
        <f>IF(N138="nulová",J138,0)</f>
        <v>0</v>
      </c>
      <c r="BJ138" s="17" t="s">
        <v>15</v>
      </c>
      <c r="BK138" s="144">
        <f>ROUND(I138*H138,2)</f>
        <v>0</v>
      </c>
      <c r="BL138" s="17" t="s">
        <v>89</v>
      </c>
      <c r="BM138" s="143" t="s">
        <v>1050</v>
      </c>
    </row>
    <row r="139" spans="2:47" s="1" customFormat="1" ht="12">
      <c r="B139" s="32"/>
      <c r="D139" s="145" t="s">
        <v>170</v>
      </c>
      <c r="F139" s="146" t="s">
        <v>227</v>
      </c>
      <c r="I139" s="147"/>
      <c r="L139" s="32"/>
      <c r="M139" s="148"/>
      <c r="T139" s="53"/>
      <c r="AT139" s="17" t="s">
        <v>170</v>
      </c>
      <c r="AU139" s="17" t="s">
        <v>77</v>
      </c>
    </row>
    <row r="140" spans="2:65" s="1" customFormat="1" ht="33" customHeight="1">
      <c r="B140" s="131"/>
      <c r="C140" s="132" t="s">
        <v>92</v>
      </c>
      <c r="D140" s="132" t="s">
        <v>164</v>
      </c>
      <c r="E140" s="133" t="s">
        <v>228</v>
      </c>
      <c r="F140" s="134" t="s">
        <v>229</v>
      </c>
      <c r="G140" s="135" t="s">
        <v>201</v>
      </c>
      <c r="H140" s="136">
        <v>1.043</v>
      </c>
      <c r="I140" s="137"/>
      <c r="J140" s="138">
        <f>ROUND(I140*H140,2)</f>
        <v>0</v>
      </c>
      <c r="K140" s="134" t="s">
        <v>168</v>
      </c>
      <c r="L140" s="32"/>
      <c r="M140" s="139" t="s">
        <v>3</v>
      </c>
      <c r="N140" s="140" t="s">
        <v>40</v>
      </c>
      <c r="P140" s="141">
        <f>O140*H140</f>
        <v>0</v>
      </c>
      <c r="Q140" s="141">
        <v>0</v>
      </c>
      <c r="R140" s="141">
        <f>Q140*H140</f>
        <v>0</v>
      </c>
      <c r="S140" s="141">
        <v>0</v>
      </c>
      <c r="T140" s="142">
        <f>S140*H140</f>
        <v>0</v>
      </c>
      <c r="AR140" s="143" t="s">
        <v>89</v>
      </c>
      <c r="AT140" s="143" t="s">
        <v>164</v>
      </c>
      <c r="AU140" s="143" t="s">
        <v>77</v>
      </c>
      <c r="AY140" s="17" t="s">
        <v>161</v>
      </c>
      <c r="BE140" s="144">
        <f>IF(N140="základní",J140,0)</f>
        <v>0</v>
      </c>
      <c r="BF140" s="144">
        <f>IF(N140="snížená",J140,0)</f>
        <v>0</v>
      </c>
      <c r="BG140" s="144">
        <f>IF(N140="zákl. přenesená",J140,0)</f>
        <v>0</v>
      </c>
      <c r="BH140" s="144">
        <f>IF(N140="sníž. přenesená",J140,0)</f>
        <v>0</v>
      </c>
      <c r="BI140" s="144">
        <f>IF(N140="nulová",J140,0)</f>
        <v>0</v>
      </c>
      <c r="BJ140" s="17" t="s">
        <v>15</v>
      </c>
      <c r="BK140" s="144">
        <f>ROUND(I140*H140,2)</f>
        <v>0</v>
      </c>
      <c r="BL140" s="17" t="s">
        <v>89</v>
      </c>
      <c r="BM140" s="143" t="s">
        <v>1051</v>
      </c>
    </row>
    <row r="141" spans="2:47" s="1" customFormat="1" ht="12">
      <c r="B141" s="32"/>
      <c r="D141" s="145" t="s">
        <v>170</v>
      </c>
      <c r="F141" s="146" t="s">
        <v>231</v>
      </c>
      <c r="I141" s="147"/>
      <c r="L141" s="32"/>
      <c r="M141" s="148"/>
      <c r="T141" s="53"/>
      <c r="AT141" s="17" t="s">
        <v>170</v>
      </c>
      <c r="AU141" s="17" t="s">
        <v>77</v>
      </c>
    </row>
    <row r="142" spans="2:65" s="1" customFormat="1" ht="44.25" customHeight="1">
      <c r="B142" s="131"/>
      <c r="C142" s="132" t="s">
        <v>95</v>
      </c>
      <c r="D142" s="132" t="s">
        <v>164</v>
      </c>
      <c r="E142" s="133" t="s">
        <v>232</v>
      </c>
      <c r="F142" s="134" t="s">
        <v>233</v>
      </c>
      <c r="G142" s="135" t="s">
        <v>201</v>
      </c>
      <c r="H142" s="136">
        <v>15.645</v>
      </c>
      <c r="I142" s="137"/>
      <c r="J142" s="138">
        <f>ROUND(I142*H142,2)</f>
        <v>0</v>
      </c>
      <c r="K142" s="134" t="s">
        <v>168</v>
      </c>
      <c r="L142" s="32"/>
      <c r="M142" s="139" t="s">
        <v>3</v>
      </c>
      <c r="N142" s="140" t="s">
        <v>40</v>
      </c>
      <c r="P142" s="141">
        <f>O142*H142</f>
        <v>0</v>
      </c>
      <c r="Q142" s="141">
        <v>0</v>
      </c>
      <c r="R142" s="141">
        <f>Q142*H142</f>
        <v>0</v>
      </c>
      <c r="S142" s="141">
        <v>0</v>
      </c>
      <c r="T142" s="142">
        <f>S142*H142</f>
        <v>0</v>
      </c>
      <c r="AR142" s="143" t="s">
        <v>89</v>
      </c>
      <c r="AT142" s="143" t="s">
        <v>164</v>
      </c>
      <c r="AU142" s="143" t="s">
        <v>77</v>
      </c>
      <c r="AY142" s="17" t="s">
        <v>161</v>
      </c>
      <c r="BE142" s="144">
        <f>IF(N142="základní",J142,0)</f>
        <v>0</v>
      </c>
      <c r="BF142" s="144">
        <f>IF(N142="snížená",J142,0)</f>
        <v>0</v>
      </c>
      <c r="BG142" s="144">
        <f>IF(N142="zákl. přenesená",J142,0)</f>
        <v>0</v>
      </c>
      <c r="BH142" s="144">
        <f>IF(N142="sníž. přenesená",J142,0)</f>
        <v>0</v>
      </c>
      <c r="BI142" s="144">
        <f>IF(N142="nulová",J142,0)</f>
        <v>0</v>
      </c>
      <c r="BJ142" s="17" t="s">
        <v>15</v>
      </c>
      <c r="BK142" s="144">
        <f>ROUND(I142*H142,2)</f>
        <v>0</v>
      </c>
      <c r="BL142" s="17" t="s">
        <v>89</v>
      </c>
      <c r="BM142" s="143" t="s">
        <v>1052</v>
      </c>
    </row>
    <row r="143" spans="2:47" s="1" customFormat="1" ht="12">
      <c r="B143" s="32"/>
      <c r="D143" s="145" t="s">
        <v>170</v>
      </c>
      <c r="F143" s="146" t="s">
        <v>235</v>
      </c>
      <c r="I143" s="147"/>
      <c r="L143" s="32"/>
      <c r="M143" s="148"/>
      <c r="T143" s="53"/>
      <c r="AT143" s="17" t="s">
        <v>170</v>
      </c>
      <c r="AU143" s="17" t="s">
        <v>77</v>
      </c>
    </row>
    <row r="144" spans="2:51" s="13" customFormat="1" ht="12">
      <c r="B144" s="156"/>
      <c r="D144" s="150" t="s">
        <v>181</v>
      </c>
      <c r="F144" s="158" t="s">
        <v>1053</v>
      </c>
      <c r="H144" s="159">
        <v>15.645</v>
      </c>
      <c r="I144" s="160"/>
      <c r="L144" s="156"/>
      <c r="M144" s="161"/>
      <c r="T144" s="162"/>
      <c r="AT144" s="157" t="s">
        <v>181</v>
      </c>
      <c r="AU144" s="157" t="s">
        <v>77</v>
      </c>
      <c r="AV144" s="13" t="s">
        <v>77</v>
      </c>
      <c r="AW144" s="13" t="s">
        <v>4</v>
      </c>
      <c r="AX144" s="13" t="s">
        <v>15</v>
      </c>
      <c r="AY144" s="157" t="s">
        <v>161</v>
      </c>
    </row>
    <row r="145" spans="2:65" s="1" customFormat="1" ht="44.25" customHeight="1">
      <c r="B145" s="131"/>
      <c r="C145" s="132" t="s">
        <v>110</v>
      </c>
      <c r="D145" s="132" t="s">
        <v>164</v>
      </c>
      <c r="E145" s="133" t="s">
        <v>237</v>
      </c>
      <c r="F145" s="134" t="s">
        <v>238</v>
      </c>
      <c r="G145" s="135" t="s">
        <v>201</v>
      </c>
      <c r="H145" s="136">
        <v>1.043</v>
      </c>
      <c r="I145" s="137"/>
      <c r="J145" s="138">
        <f>ROUND(I145*H145,2)</f>
        <v>0</v>
      </c>
      <c r="K145" s="134" t="s">
        <v>168</v>
      </c>
      <c r="L145" s="32"/>
      <c r="M145" s="139" t="s">
        <v>3</v>
      </c>
      <c r="N145" s="140" t="s">
        <v>40</v>
      </c>
      <c r="P145" s="141">
        <f>O145*H145</f>
        <v>0</v>
      </c>
      <c r="Q145" s="141">
        <v>0</v>
      </c>
      <c r="R145" s="141">
        <f>Q145*H145</f>
        <v>0</v>
      </c>
      <c r="S145" s="141">
        <v>0</v>
      </c>
      <c r="T145" s="142">
        <f>S145*H145</f>
        <v>0</v>
      </c>
      <c r="AR145" s="143" t="s">
        <v>89</v>
      </c>
      <c r="AT145" s="143" t="s">
        <v>164</v>
      </c>
      <c r="AU145" s="143" t="s">
        <v>77</v>
      </c>
      <c r="AY145" s="17" t="s">
        <v>161</v>
      </c>
      <c r="BE145" s="144">
        <f>IF(N145="základní",J145,0)</f>
        <v>0</v>
      </c>
      <c r="BF145" s="144">
        <f>IF(N145="snížená",J145,0)</f>
        <v>0</v>
      </c>
      <c r="BG145" s="144">
        <f>IF(N145="zákl. přenesená",J145,0)</f>
        <v>0</v>
      </c>
      <c r="BH145" s="144">
        <f>IF(N145="sníž. přenesená",J145,0)</f>
        <v>0</v>
      </c>
      <c r="BI145" s="144">
        <f>IF(N145="nulová",J145,0)</f>
        <v>0</v>
      </c>
      <c r="BJ145" s="17" t="s">
        <v>15</v>
      </c>
      <c r="BK145" s="144">
        <f>ROUND(I145*H145,2)</f>
        <v>0</v>
      </c>
      <c r="BL145" s="17" t="s">
        <v>89</v>
      </c>
      <c r="BM145" s="143" t="s">
        <v>1054</v>
      </c>
    </row>
    <row r="146" spans="2:47" s="1" customFormat="1" ht="12">
      <c r="B146" s="32"/>
      <c r="D146" s="145" t="s">
        <v>170</v>
      </c>
      <c r="F146" s="146" t="s">
        <v>240</v>
      </c>
      <c r="I146" s="147"/>
      <c r="L146" s="32"/>
      <c r="M146" s="148"/>
      <c r="T146" s="53"/>
      <c r="AT146" s="17" t="s">
        <v>170</v>
      </c>
      <c r="AU146" s="17" t="s">
        <v>77</v>
      </c>
    </row>
    <row r="147" spans="2:63" s="11" customFormat="1" ht="25.9" customHeight="1">
      <c r="B147" s="119"/>
      <c r="D147" s="120" t="s">
        <v>68</v>
      </c>
      <c r="E147" s="121" t="s">
        <v>172</v>
      </c>
      <c r="F147" s="121" t="s">
        <v>173</v>
      </c>
      <c r="I147" s="122"/>
      <c r="J147" s="123">
        <f>BK147</f>
        <v>0</v>
      </c>
      <c r="L147" s="119"/>
      <c r="M147" s="124"/>
      <c r="P147" s="125">
        <f>P148</f>
        <v>0</v>
      </c>
      <c r="R147" s="125">
        <f>R148</f>
        <v>5.012330200000001</v>
      </c>
      <c r="T147" s="126">
        <f>T148</f>
        <v>1.0428338</v>
      </c>
      <c r="AR147" s="120" t="s">
        <v>77</v>
      </c>
      <c r="AT147" s="127" t="s">
        <v>68</v>
      </c>
      <c r="AU147" s="127" t="s">
        <v>69</v>
      </c>
      <c r="AY147" s="120" t="s">
        <v>161</v>
      </c>
      <c r="BK147" s="128">
        <f>BK148</f>
        <v>0</v>
      </c>
    </row>
    <row r="148" spans="2:63" s="11" customFormat="1" ht="22.9" customHeight="1">
      <c r="B148" s="119"/>
      <c r="D148" s="120" t="s">
        <v>68</v>
      </c>
      <c r="E148" s="129" t="s">
        <v>241</v>
      </c>
      <c r="F148" s="129" t="s">
        <v>242</v>
      </c>
      <c r="I148" s="122"/>
      <c r="J148" s="130">
        <f>BK148</f>
        <v>0</v>
      </c>
      <c r="L148" s="119"/>
      <c r="M148" s="124"/>
      <c r="P148" s="125">
        <f>SUM(P149:P175)</f>
        <v>0</v>
      </c>
      <c r="R148" s="125">
        <f>SUM(R149:R175)</f>
        <v>5.012330200000001</v>
      </c>
      <c r="T148" s="126">
        <f>SUM(T149:T175)</f>
        <v>1.0428338</v>
      </c>
      <c r="AR148" s="120" t="s">
        <v>77</v>
      </c>
      <c r="AT148" s="127" t="s">
        <v>68</v>
      </c>
      <c r="AU148" s="127" t="s">
        <v>15</v>
      </c>
      <c r="AY148" s="120" t="s">
        <v>161</v>
      </c>
      <c r="BK148" s="128">
        <f>SUM(BK149:BK175)</f>
        <v>0</v>
      </c>
    </row>
    <row r="149" spans="2:65" s="1" customFormat="1" ht="16.5" customHeight="1">
      <c r="B149" s="131"/>
      <c r="C149" s="132" t="s">
        <v>243</v>
      </c>
      <c r="D149" s="132" t="s">
        <v>164</v>
      </c>
      <c r="E149" s="133" t="s">
        <v>244</v>
      </c>
      <c r="F149" s="134" t="s">
        <v>245</v>
      </c>
      <c r="G149" s="135" t="s">
        <v>167</v>
      </c>
      <c r="H149" s="136">
        <v>3363.98</v>
      </c>
      <c r="I149" s="137"/>
      <c r="J149" s="138">
        <f>ROUND(I149*H149,2)</f>
        <v>0</v>
      </c>
      <c r="K149" s="134" t="s">
        <v>168</v>
      </c>
      <c r="L149" s="32"/>
      <c r="M149" s="139" t="s">
        <v>3</v>
      </c>
      <c r="N149" s="140" t="s">
        <v>40</v>
      </c>
      <c r="P149" s="141">
        <f>O149*H149</f>
        <v>0</v>
      </c>
      <c r="Q149" s="141">
        <v>0.001</v>
      </c>
      <c r="R149" s="141">
        <f>Q149*H149</f>
        <v>3.36398</v>
      </c>
      <c r="S149" s="141">
        <v>0.00031</v>
      </c>
      <c r="T149" s="142">
        <f>S149*H149</f>
        <v>1.0428338</v>
      </c>
      <c r="AR149" s="143" t="s">
        <v>178</v>
      </c>
      <c r="AT149" s="143" t="s">
        <v>164</v>
      </c>
      <c r="AU149" s="143" t="s">
        <v>77</v>
      </c>
      <c r="AY149" s="17" t="s">
        <v>161</v>
      </c>
      <c r="BE149" s="144">
        <f>IF(N149="základní",J149,0)</f>
        <v>0</v>
      </c>
      <c r="BF149" s="144">
        <f>IF(N149="snížená",J149,0)</f>
        <v>0</v>
      </c>
      <c r="BG149" s="144">
        <f>IF(N149="zákl. přenesená",J149,0)</f>
        <v>0</v>
      </c>
      <c r="BH149" s="144">
        <f>IF(N149="sníž. přenesená",J149,0)</f>
        <v>0</v>
      </c>
      <c r="BI149" s="144">
        <f>IF(N149="nulová",J149,0)</f>
        <v>0</v>
      </c>
      <c r="BJ149" s="17" t="s">
        <v>15</v>
      </c>
      <c r="BK149" s="144">
        <f>ROUND(I149*H149,2)</f>
        <v>0</v>
      </c>
      <c r="BL149" s="17" t="s">
        <v>178</v>
      </c>
      <c r="BM149" s="143" t="s">
        <v>1055</v>
      </c>
    </row>
    <row r="150" spans="2:47" s="1" customFormat="1" ht="12">
      <c r="B150" s="32"/>
      <c r="D150" s="145" t="s">
        <v>170</v>
      </c>
      <c r="F150" s="146" t="s">
        <v>247</v>
      </c>
      <c r="I150" s="147"/>
      <c r="L150" s="32"/>
      <c r="M150" s="148"/>
      <c r="T150" s="53"/>
      <c r="AT150" s="17" t="s">
        <v>170</v>
      </c>
      <c r="AU150" s="17" t="s">
        <v>77</v>
      </c>
    </row>
    <row r="151" spans="2:51" s="12" customFormat="1" ht="12">
      <c r="B151" s="149"/>
      <c r="D151" s="150" t="s">
        <v>181</v>
      </c>
      <c r="E151" s="151" t="s">
        <v>3</v>
      </c>
      <c r="F151" s="152" t="s">
        <v>182</v>
      </c>
      <c r="H151" s="151" t="s">
        <v>3</v>
      </c>
      <c r="I151" s="153"/>
      <c r="L151" s="149"/>
      <c r="M151" s="154"/>
      <c r="T151" s="155"/>
      <c r="AT151" s="151" t="s">
        <v>181</v>
      </c>
      <c r="AU151" s="151" t="s">
        <v>77</v>
      </c>
      <c r="AV151" s="12" t="s">
        <v>15</v>
      </c>
      <c r="AW151" s="12" t="s">
        <v>31</v>
      </c>
      <c r="AX151" s="12" t="s">
        <v>69</v>
      </c>
      <c r="AY151" s="151" t="s">
        <v>161</v>
      </c>
    </row>
    <row r="152" spans="2:51" s="13" customFormat="1" ht="12">
      <c r="B152" s="156"/>
      <c r="D152" s="150" t="s">
        <v>181</v>
      </c>
      <c r="E152" s="157" t="s">
        <v>3</v>
      </c>
      <c r="F152" s="158" t="s">
        <v>1032</v>
      </c>
      <c r="H152" s="159">
        <v>228.6</v>
      </c>
      <c r="I152" s="160"/>
      <c r="L152" s="156"/>
      <c r="M152" s="161"/>
      <c r="T152" s="162"/>
      <c r="AT152" s="157" t="s">
        <v>181</v>
      </c>
      <c r="AU152" s="157" t="s">
        <v>77</v>
      </c>
      <c r="AV152" s="13" t="s">
        <v>77</v>
      </c>
      <c r="AW152" s="13" t="s">
        <v>31</v>
      </c>
      <c r="AX152" s="13" t="s">
        <v>69</v>
      </c>
      <c r="AY152" s="157" t="s">
        <v>161</v>
      </c>
    </row>
    <row r="153" spans="2:51" s="13" customFormat="1" ht="12">
      <c r="B153" s="156"/>
      <c r="D153" s="150" t="s">
        <v>181</v>
      </c>
      <c r="E153" s="157" t="s">
        <v>3</v>
      </c>
      <c r="F153" s="158" t="s">
        <v>1056</v>
      </c>
      <c r="H153" s="159">
        <v>761.04</v>
      </c>
      <c r="I153" s="160"/>
      <c r="L153" s="156"/>
      <c r="M153" s="161"/>
      <c r="T153" s="162"/>
      <c r="AT153" s="157" t="s">
        <v>181</v>
      </c>
      <c r="AU153" s="157" t="s">
        <v>77</v>
      </c>
      <c r="AV153" s="13" t="s">
        <v>77</v>
      </c>
      <c r="AW153" s="13" t="s">
        <v>31</v>
      </c>
      <c r="AX153" s="13" t="s">
        <v>69</v>
      </c>
      <c r="AY153" s="157" t="s">
        <v>161</v>
      </c>
    </row>
    <row r="154" spans="2:51" s="13" customFormat="1" ht="12">
      <c r="B154" s="156"/>
      <c r="D154" s="150" t="s">
        <v>181</v>
      </c>
      <c r="E154" s="157" t="s">
        <v>3</v>
      </c>
      <c r="F154" s="158" t="s">
        <v>1057</v>
      </c>
      <c r="H154" s="159">
        <v>-28.8</v>
      </c>
      <c r="I154" s="160"/>
      <c r="L154" s="156"/>
      <c r="M154" s="161"/>
      <c r="T154" s="162"/>
      <c r="AT154" s="157" t="s">
        <v>181</v>
      </c>
      <c r="AU154" s="157" t="s">
        <v>77</v>
      </c>
      <c r="AV154" s="13" t="s">
        <v>77</v>
      </c>
      <c r="AW154" s="13" t="s">
        <v>31</v>
      </c>
      <c r="AX154" s="13" t="s">
        <v>69</v>
      </c>
      <c r="AY154" s="157" t="s">
        <v>161</v>
      </c>
    </row>
    <row r="155" spans="2:51" s="13" customFormat="1" ht="12">
      <c r="B155" s="156"/>
      <c r="D155" s="150" t="s">
        <v>181</v>
      </c>
      <c r="E155" s="157" t="s">
        <v>3</v>
      </c>
      <c r="F155" s="158" t="s">
        <v>1058</v>
      </c>
      <c r="H155" s="159">
        <v>-108</v>
      </c>
      <c r="I155" s="160"/>
      <c r="L155" s="156"/>
      <c r="M155" s="161"/>
      <c r="T155" s="162"/>
      <c r="AT155" s="157" t="s">
        <v>181</v>
      </c>
      <c r="AU155" s="157" t="s">
        <v>77</v>
      </c>
      <c r="AV155" s="13" t="s">
        <v>77</v>
      </c>
      <c r="AW155" s="13" t="s">
        <v>31</v>
      </c>
      <c r="AX155" s="13" t="s">
        <v>69</v>
      </c>
      <c r="AY155" s="157" t="s">
        <v>161</v>
      </c>
    </row>
    <row r="156" spans="2:51" s="12" customFormat="1" ht="12">
      <c r="B156" s="149"/>
      <c r="D156" s="150" t="s">
        <v>181</v>
      </c>
      <c r="E156" s="151" t="s">
        <v>3</v>
      </c>
      <c r="F156" s="152" t="s">
        <v>184</v>
      </c>
      <c r="H156" s="151" t="s">
        <v>3</v>
      </c>
      <c r="I156" s="153"/>
      <c r="L156" s="149"/>
      <c r="M156" s="154"/>
      <c r="T156" s="155"/>
      <c r="AT156" s="151" t="s">
        <v>181</v>
      </c>
      <c r="AU156" s="151" t="s">
        <v>77</v>
      </c>
      <c r="AV156" s="12" t="s">
        <v>15</v>
      </c>
      <c r="AW156" s="12" t="s">
        <v>31</v>
      </c>
      <c r="AX156" s="12" t="s">
        <v>69</v>
      </c>
      <c r="AY156" s="151" t="s">
        <v>161</v>
      </c>
    </row>
    <row r="157" spans="2:51" s="13" customFormat="1" ht="12">
      <c r="B157" s="156"/>
      <c r="D157" s="150" t="s">
        <v>181</v>
      </c>
      <c r="E157" s="157" t="s">
        <v>3</v>
      </c>
      <c r="F157" s="158" t="s">
        <v>1033</v>
      </c>
      <c r="H157" s="159">
        <v>203.2</v>
      </c>
      <c r="I157" s="160"/>
      <c r="L157" s="156"/>
      <c r="M157" s="161"/>
      <c r="T157" s="162"/>
      <c r="AT157" s="157" t="s">
        <v>181</v>
      </c>
      <c r="AU157" s="157" t="s">
        <v>77</v>
      </c>
      <c r="AV157" s="13" t="s">
        <v>77</v>
      </c>
      <c r="AW157" s="13" t="s">
        <v>31</v>
      </c>
      <c r="AX157" s="13" t="s">
        <v>69</v>
      </c>
      <c r="AY157" s="157" t="s">
        <v>161</v>
      </c>
    </row>
    <row r="158" spans="2:51" s="13" customFormat="1" ht="12">
      <c r="B158" s="156"/>
      <c r="D158" s="150" t="s">
        <v>181</v>
      </c>
      <c r="E158" s="157" t="s">
        <v>3</v>
      </c>
      <c r="F158" s="158" t="s">
        <v>1059</v>
      </c>
      <c r="H158" s="159">
        <v>676.48</v>
      </c>
      <c r="I158" s="160"/>
      <c r="L158" s="156"/>
      <c r="M158" s="161"/>
      <c r="T158" s="162"/>
      <c r="AT158" s="157" t="s">
        <v>181</v>
      </c>
      <c r="AU158" s="157" t="s">
        <v>77</v>
      </c>
      <c r="AV158" s="13" t="s">
        <v>77</v>
      </c>
      <c r="AW158" s="13" t="s">
        <v>31</v>
      </c>
      <c r="AX158" s="13" t="s">
        <v>69</v>
      </c>
      <c r="AY158" s="157" t="s">
        <v>161</v>
      </c>
    </row>
    <row r="159" spans="2:51" s="13" customFormat="1" ht="12">
      <c r="B159" s="156"/>
      <c r="D159" s="150" t="s">
        <v>181</v>
      </c>
      <c r="E159" s="157" t="s">
        <v>3</v>
      </c>
      <c r="F159" s="158" t="s">
        <v>1060</v>
      </c>
      <c r="H159" s="159">
        <v>-25.6</v>
      </c>
      <c r="I159" s="160"/>
      <c r="L159" s="156"/>
      <c r="M159" s="161"/>
      <c r="T159" s="162"/>
      <c r="AT159" s="157" t="s">
        <v>181</v>
      </c>
      <c r="AU159" s="157" t="s">
        <v>77</v>
      </c>
      <c r="AV159" s="13" t="s">
        <v>77</v>
      </c>
      <c r="AW159" s="13" t="s">
        <v>31</v>
      </c>
      <c r="AX159" s="13" t="s">
        <v>69</v>
      </c>
      <c r="AY159" s="157" t="s">
        <v>161</v>
      </c>
    </row>
    <row r="160" spans="2:51" s="13" customFormat="1" ht="12">
      <c r="B160" s="156"/>
      <c r="D160" s="150" t="s">
        <v>181</v>
      </c>
      <c r="E160" s="157" t="s">
        <v>3</v>
      </c>
      <c r="F160" s="158" t="s">
        <v>1061</v>
      </c>
      <c r="H160" s="159">
        <v>-96</v>
      </c>
      <c r="I160" s="160"/>
      <c r="L160" s="156"/>
      <c r="M160" s="161"/>
      <c r="T160" s="162"/>
      <c r="AT160" s="157" t="s">
        <v>181</v>
      </c>
      <c r="AU160" s="157" t="s">
        <v>77</v>
      </c>
      <c r="AV160" s="13" t="s">
        <v>77</v>
      </c>
      <c r="AW160" s="13" t="s">
        <v>31</v>
      </c>
      <c r="AX160" s="13" t="s">
        <v>69</v>
      </c>
      <c r="AY160" s="157" t="s">
        <v>161</v>
      </c>
    </row>
    <row r="161" spans="2:51" s="12" customFormat="1" ht="12">
      <c r="B161" s="149"/>
      <c r="D161" s="150" t="s">
        <v>181</v>
      </c>
      <c r="E161" s="151" t="s">
        <v>3</v>
      </c>
      <c r="F161" s="152" t="s">
        <v>186</v>
      </c>
      <c r="H161" s="151" t="s">
        <v>3</v>
      </c>
      <c r="I161" s="153"/>
      <c r="L161" s="149"/>
      <c r="M161" s="154"/>
      <c r="T161" s="155"/>
      <c r="AT161" s="151" t="s">
        <v>181</v>
      </c>
      <c r="AU161" s="151" t="s">
        <v>77</v>
      </c>
      <c r="AV161" s="12" t="s">
        <v>15</v>
      </c>
      <c r="AW161" s="12" t="s">
        <v>31</v>
      </c>
      <c r="AX161" s="12" t="s">
        <v>69</v>
      </c>
      <c r="AY161" s="151" t="s">
        <v>161</v>
      </c>
    </row>
    <row r="162" spans="2:51" s="13" customFormat="1" ht="12">
      <c r="B162" s="156"/>
      <c r="D162" s="150" t="s">
        <v>181</v>
      </c>
      <c r="E162" s="157" t="s">
        <v>3</v>
      </c>
      <c r="F162" s="158" t="s">
        <v>1034</v>
      </c>
      <c r="H162" s="159">
        <v>241.3</v>
      </c>
      <c r="I162" s="160"/>
      <c r="L162" s="156"/>
      <c r="M162" s="161"/>
      <c r="T162" s="162"/>
      <c r="AT162" s="157" t="s">
        <v>181</v>
      </c>
      <c r="AU162" s="157" t="s">
        <v>77</v>
      </c>
      <c r="AV162" s="13" t="s">
        <v>77</v>
      </c>
      <c r="AW162" s="13" t="s">
        <v>31</v>
      </c>
      <c r="AX162" s="13" t="s">
        <v>69</v>
      </c>
      <c r="AY162" s="157" t="s">
        <v>161</v>
      </c>
    </row>
    <row r="163" spans="2:51" s="13" customFormat="1" ht="12">
      <c r="B163" s="156"/>
      <c r="D163" s="150" t="s">
        <v>181</v>
      </c>
      <c r="E163" s="157" t="s">
        <v>3</v>
      </c>
      <c r="F163" s="158" t="s">
        <v>1062</v>
      </c>
      <c r="H163" s="159">
        <v>803.32</v>
      </c>
      <c r="I163" s="160"/>
      <c r="L163" s="156"/>
      <c r="M163" s="161"/>
      <c r="T163" s="162"/>
      <c r="AT163" s="157" t="s">
        <v>181</v>
      </c>
      <c r="AU163" s="157" t="s">
        <v>77</v>
      </c>
      <c r="AV163" s="13" t="s">
        <v>77</v>
      </c>
      <c r="AW163" s="13" t="s">
        <v>31</v>
      </c>
      <c r="AX163" s="13" t="s">
        <v>69</v>
      </c>
      <c r="AY163" s="157" t="s">
        <v>161</v>
      </c>
    </row>
    <row r="164" spans="2:51" s="13" customFormat="1" ht="12">
      <c r="B164" s="156"/>
      <c r="D164" s="150" t="s">
        <v>181</v>
      </c>
      <c r="E164" s="157" t="s">
        <v>3</v>
      </c>
      <c r="F164" s="158" t="s">
        <v>1063</v>
      </c>
      <c r="H164" s="159">
        <v>-30.4</v>
      </c>
      <c r="I164" s="160"/>
      <c r="L164" s="156"/>
      <c r="M164" s="161"/>
      <c r="T164" s="162"/>
      <c r="AT164" s="157" t="s">
        <v>181</v>
      </c>
      <c r="AU164" s="157" t="s">
        <v>77</v>
      </c>
      <c r="AV164" s="13" t="s">
        <v>77</v>
      </c>
      <c r="AW164" s="13" t="s">
        <v>31</v>
      </c>
      <c r="AX164" s="13" t="s">
        <v>69</v>
      </c>
      <c r="AY164" s="157" t="s">
        <v>161</v>
      </c>
    </row>
    <row r="165" spans="2:51" s="13" customFormat="1" ht="12">
      <c r="B165" s="156"/>
      <c r="D165" s="150" t="s">
        <v>181</v>
      </c>
      <c r="E165" s="157" t="s">
        <v>3</v>
      </c>
      <c r="F165" s="158" t="s">
        <v>1064</v>
      </c>
      <c r="H165" s="159">
        <v>-114</v>
      </c>
      <c r="I165" s="160"/>
      <c r="L165" s="156"/>
      <c r="M165" s="161"/>
      <c r="T165" s="162"/>
      <c r="AT165" s="157" t="s">
        <v>181</v>
      </c>
      <c r="AU165" s="157" t="s">
        <v>77</v>
      </c>
      <c r="AV165" s="13" t="s">
        <v>77</v>
      </c>
      <c r="AW165" s="13" t="s">
        <v>31</v>
      </c>
      <c r="AX165" s="13" t="s">
        <v>69</v>
      </c>
      <c r="AY165" s="157" t="s">
        <v>161</v>
      </c>
    </row>
    <row r="166" spans="2:51" s="12" customFormat="1" ht="12">
      <c r="B166" s="149"/>
      <c r="D166" s="150" t="s">
        <v>181</v>
      </c>
      <c r="E166" s="151" t="s">
        <v>3</v>
      </c>
      <c r="F166" s="152" t="s">
        <v>187</v>
      </c>
      <c r="H166" s="151" t="s">
        <v>3</v>
      </c>
      <c r="I166" s="153"/>
      <c r="L166" s="149"/>
      <c r="M166" s="154"/>
      <c r="T166" s="155"/>
      <c r="AT166" s="151" t="s">
        <v>181</v>
      </c>
      <c r="AU166" s="151" t="s">
        <v>77</v>
      </c>
      <c r="AV166" s="12" t="s">
        <v>15</v>
      </c>
      <c r="AW166" s="12" t="s">
        <v>31</v>
      </c>
      <c r="AX166" s="12" t="s">
        <v>69</v>
      </c>
      <c r="AY166" s="151" t="s">
        <v>161</v>
      </c>
    </row>
    <row r="167" spans="2:51" s="13" customFormat="1" ht="12">
      <c r="B167" s="156"/>
      <c r="D167" s="150" t="s">
        <v>181</v>
      </c>
      <c r="E167" s="157" t="s">
        <v>3</v>
      </c>
      <c r="F167" s="158" t="s">
        <v>1032</v>
      </c>
      <c r="H167" s="159">
        <v>228.6</v>
      </c>
      <c r="I167" s="160"/>
      <c r="L167" s="156"/>
      <c r="M167" s="161"/>
      <c r="T167" s="162"/>
      <c r="AT167" s="157" t="s">
        <v>181</v>
      </c>
      <c r="AU167" s="157" t="s">
        <v>77</v>
      </c>
      <c r="AV167" s="13" t="s">
        <v>77</v>
      </c>
      <c r="AW167" s="13" t="s">
        <v>31</v>
      </c>
      <c r="AX167" s="13" t="s">
        <v>69</v>
      </c>
      <c r="AY167" s="157" t="s">
        <v>161</v>
      </c>
    </row>
    <row r="168" spans="2:51" s="13" customFormat="1" ht="12">
      <c r="B168" s="156"/>
      <c r="D168" s="150" t="s">
        <v>181</v>
      </c>
      <c r="E168" s="157" t="s">
        <v>3</v>
      </c>
      <c r="F168" s="158" t="s">
        <v>1056</v>
      </c>
      <c r="H168" s="159">
        <v>761.04</v>
      </c>
      <c r="I168" s="160"/>
      <c r="L168" s="156"/>
      <c r="M168" s="161"/>
      <c r="T168" s="162"/>
      <c r="AT168" s="157" t="s">
        <v>181</v>
      </c>
      <c r="AU168" s="157" t="s">
        <v>77</v>
      </c>
      <c r="AV168" s="13" t="s">
        <v>77</v>
      </c>
      <c r="AW168" s="13" t="s">
        <v>31</v>
      </c>
      <c r="AX168" s="13" t="s">
        <v>69</v>
      </c>
      <c r="AY168" s="157" t="s">
        <v>161</v>
      </c>
    </row>
    <row r="169" spans="2:51" s="13" customFormat="1" ht="12">
      <c r="B169" s="156"/>
      <c r="D169" s="150" t="s">
        <v>181</v>
      </c>
      <c r="E169" s="157" t="s">
        <v>3</v>
      </c>
      <c r="F169" s="158" t="s">
        <v>1057</v>
      </c>
      <c r="H169" s="159">
        <v>-28.8</v>
      </c>
      <c r="I169" s="160"/>
      <c r="L169" s="156"/>
      <c r="M169" s="161"/>
      <c r="T169" s="162"/>
      <c r="AT169" s="157" t="s">
        <v>181</v>
      </c>
      <c r="AU169" s="157" t="s">
        <v>77</v>
      </c>
      <c r="AV169" s="13" t="s">
        <v>77</v>
      </c>
      <c r="AW169" s="13" t="s">
        <v>31</v>
      </c>
      <c r="AX169" s="13" t="s">
        <v>69</v>
      </c>
      <c r="AY169" s="157" t="s">
        <v>161</v>
      </c>
    </row>
    <row r="170" spans="2:51" s="13" customFormat="1" ht="12">
      <c r="B170" s="156"/>
      <c r="D170" s="150" t="s">
        <v>181</v>
      </c>
      <c r="E170" s="157" t="s">
        <v>3</v>
      </c>
      <c r="F170" s="158" t="s">
        <v>1058</v>
      </c>
      <c r="H170" s="159">
        <v>-108</v>
      </c>
      <c r="I170" s="160"/>
      <c r="L170" s="156"/>
      <c r="M170" s="161"/>
      <c r="T170" s="162"/>
      <c r="AT170" s="157" t="s">
        <v>181</v>
      </c>
      <c r="AU170" s="157" t="s">
        <v>77</v>
      </c>
      <c r="AV170" s="13" t="s">
        <v>77</v>
      </c>
      <c r="AW170" s="13" t="s">
        <v>31</v>
      </c>
      <c r="AX170" s="13" t="s">
        <v>69</v>
      </c>
      <c r="AY170" s="157" t="s">
        <v>161</v>
      </c>
    </row>
    <row r="171" spans="2:51" s="14" customFormat="1" ht="12">
      <c r="B171" s="163"/>
      <c r="D171" s="150" t="s">
        <v>181</v>
      </c>
      <c r="E171" s="164" t="s">
        <v>3</v>
      </c>
      <c r="F171" s="165" t="s">
        <v>188</v>
      </c>
      <c r="H171" s="166">
        <v>3363.98</v>
      </c>
      <c r="I171" s="167"/>
      <c r="L171" s="163"/>
      <c r="M171" s="168"/>
      <c r="T171" s="169"/>
      <c r="AT171" s="164" t="s">
        <v>181</v>
      </c>
      <c r="AU171" s="164" t="s">
        <v>77</v>
      </c>
      <c r="AV171" s="14" t="s">
        <v>89</v>
      </c>
      <c r="AW171" s="14" t="s">
        <v>31</v>
      </c>
      <c r="AX171" s="14" t="s">
        <v>15</v>
      </c>
      <c r="AY171" s="164" t="s">
        <v>161</v>
      </c>
    </row>
    <row r="172" spans="2:65" s="1" customFormat="1" ht="33" customHeight="1">
      <c r="B172" s="131"/>
      <c r="C172" s="132" t="s">
        <v>162</v>
      </c>
      <c r="D172" s="132" t="s">
        <v>164</v>
      </c>
      <c r="E172" s="133" t="s">
        <v>253</v>
      </c>
      <c r="F172" s="134" t="s">
        <v>254</v>
      </c>
      <c r="G172" s="135" t="s">
        <v>167</v>
      </c>
      <c r="H172" s="136">
        <v>3363.98</v>
      </c>
      <c r="I172" s="137"/>
      <c r="J172" s="138">
        <f>ROUND(I172*H172,2)</f>
        <v>0</v>
      </c>
      <c r="K172" s="134" t="s">
        <v>168</v>
      </c>
      <c r="L172" s="32"/>
      <c r="M172" s="139" t="s">
        <v>3</v>
      </c>
      <c r="N172" s="140" t="s">
        <v>40</v>
      </c>
      <c r="P172" s="141">
        <f>O172*H172</f>
        <v>0</v>
      </c>
      <c r="Q172" s="141">
        <v>0.0002</v>
      </c>
      <c r="R172" s="141">
        <f>Q172*H172</f>
        <v>0.6727960000000001</v>
      </c>
      <c r="S172" s="141">
        <v>0</v>
      </c>
      <c r="T172" s="142">
        <f>S172*H172</f>
        <v>0</v>
      </c>
      <c r="AR172" s="143" t="s">
        <v>178</v>
      </c>
      <c r="AT172" s="143" t="s">
        <v>164</v>
      </c>
      <c r="AU172" s="143" t="s">
        <v>77</v>
      </c>
      <c r="AY172" s="17" t="s">
        <v>161</v>
      </c>
      <c r="BE172" s="144">
        <f>IF(N172="základní",J172,0)</f>
        <v>0</v>
      </c>
      <c r="BF172" s="144">
        <f>IF(N172="snížená",J172,0)</f>
        <v>0</v>
      </c>
      <c r="BG172" s="144">
        <f>IF(N172="zákl. přenesená",J172,0)</f>
        <v>0</v>
      </c>
      <c r="BH172" s="144">
        <f>IF(N172="sníž. přenesená",J172,0)</f>
        <v>0</v>
      </c>
      <c r="BI172" s="144">
        <f>IF(N172="nulová",J172,0)</f>
        <v>0</v>
      </c>
      <c r="BJ172" s="17" t="s">
        <v>15</v>
      </c>
      <c r="BK172" s="144">
        <f>ROUND(I172*H172,2)</f>
        <v>0</v>
      </c>
      <c r="BL172" s="17" t="s">
        <v>178</v>
      </c>
      <c r="BM172" s="143" t="s">
        <v>1065</v>
      </c>
    </row>
    <row r="173" spans="2:47" s="1" customFormat="1" ht="12">
      <c r="B173" s="32"/>
      <c r="D173" s="145" t="s">
        <v>170</v>
      </c>
      <c r="F173" s="146" t="s">
        <v>256</v>
      </c>
      <c r="I173" s="147"/>
      <c r="L173" s="32"/>
      <c r="M173" s="148"/>
      <c r="T173" s="53"/>
      <c r="AT173" s="17" t="s">
        <v>170</v>
      </c>
      <c r="AU173" s="17" t="s">
        <v>77</v>
      </c>
    </row>
    <row r="174" spans="2:65" s="1" customFormat="1" ht="37.9" customHeight="1">
      <c r="B174" s="131"/>
      <c r="C174" s="132" t="s">
        <v>257</v>
      </c>
      <c r="D174" s="132" t="s">
        <v>164</v>
      </c>
      <c r="E174" s="133" t="s">
        <v>258</v>
      </c>
      <c r="F174" s="134" t="s">
        <v>259</v>
      </c>
      <c r="G174" s="135" t="s">
        <v>167</v>
      </c>
      <c r="H174" s="136">
        <v>3363.98</v>
      </c>
      <c r="I174" s="137"/>
      <c r="J174" s="138">
        <f>ROUND(I174*H174,2)</f>
        <v>0</v>
      </c>
      <c r="K174" s="134" t="s">
        <v>168</v>
      </c>
      <c r="L174" s="32"/>
      <c r="M174" s="139" t="s">
        <v>3</v>
      </c>
      <c r="N174" s="140" t="s">
        <v>40</v>
      </c>
      <c r="P174" s="141">
        <f>O174*H174</f>
        <v>0</v>
      </c>
      <c r="Q174" s="141">
        <v>0.00029</v>
      </c>
      <c r="R174" s="141">
        <f>Q174*H174</f>
        <v>0.9755542</v>
      </c>
      <c r="S174" s="141">
        <v>0</v>
      </c>
      <c r="T174" s="142">
        <f>S174*H174</f>
        <v>0</v>
      </c>
      <c r="AR174" s="143" t="s">
        <v>178</v>
      </c>
      <c r="AT174" s="143" t="s">
        <v>164</v>
      </c>
      <c r="AU174" s="143" t="s">
        <v>77</v>
      </c>
      <c r="AY174" s="17" t="s">
        <v>161</v>
      </c>
      <c r="BE174" s="144">
        <f>IF(N174="základní",J174,0)</f>
        <v>0</v>
      </c>
      <c r="BF174" s="144">
        <f>IF(N174="snížená",J174,0)</f>
        <v>0</v>
      </c>
      <c r="BG174" s="144">
        <f>IF(N174="zákl. přenesená",J174,0)</f>
        <v>0</v>
      </c>
      <c r="BH174" s="144">
        <f>IF(N174="sníž. přenesená",J174,0)</f>
        <v>0</v>
      </c>
      <c r="BI174" s="144">
        <f>IF(N174="nulová",J174,0)</f>
        <v>0</v>
      </c>
      <c r="BJ174" s="17" t="s">
        <v>15</v>
      </c>
      <c r="BK174" s="144">
        <f>ROUND(I174*H174,2)</f>
        <v>0</v>
      </c>
      <c r="BL174" s="17" t="s">
        <v>178</v>
      </c>
      <c r="BM174" s="143" t="s">
        <v>1066</v>
      </c>
    </row>
    <row r="175" spans="2:47" s="1" customFormat="1" ht="12">
      <c r="B175" s="32"/>
      <c r="D175" s="145" t="s">
        <v>170</v>
      </c>
      <c r="F175" s="146" t="s">
        <v>261</v>
      </c>
      <c r="I175" s="147"/>
      <c r="L175" s="32"/>
      <c r="M175" s="180"/>
      <c r="N175" s="181"/>
      <c r="O175" s="181"/>
      <c r="P175" s="181"/>
      <c r="Q175" s="181"/>
      <c r="R175" s="181"/>
      <c r="S175" s="181"/>
      <c r="T175" s="182"/>
      <c r="AT175" s="17" t="s">
        <v>170</v>
      </c>
      <c r="AU175" s="17" t="s">
        <v>77</v>
      </c>
    </row>
    <row r="176" spans="2:12" s="1" customFormat="1" ht="6.95" customHeight="1">
      <c r="B176" s="41"/>
      <c r="C176" s="42"/>
      <c r="D176" s="42"/>
      <c r="E176" s="42"/>
      <c r="F176" s="42"/>
      <c r="G176" s="42"/>
      <c r="H176" s="42"/>
      <c r="I176" s="42"/>
      <c r="J176" s="42"/>
      <c r="K176" s="42"/>
      <c r="L176" s="32"/>
    </row>
  </sheetData>
  <autoFilter ref="C95:K175"/>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hyperlinks>
    <hyperlink ref="F100" r:id="rId1" display="https://podminky.urs.cz/item/CS_URS_2022_02/619991001"/>
    <hyperlink ref="F111" r:id="rId2" display="https://podminky.urs.cz/item/CS_URS_2022_02/619991011"/>
    <hyperlink ref="F123" r:id="rId3" display="https://podminky.urs.cz/item/CS_URS_2022_02/629991011"/>
    <hyperlink ref="F139" r:id="rId4" display="https://podminky.urs.cz/item/CS_URS_2022_02/997013213"/>
    <hyperlink ref="F141" r:id="rId5" display="https://podminky.urs.cz/item/CS_URS_2022_02/997013501"/>
    <hyperlink ref="F143" r:id="rId6" display="https://podminky.urs.cz/item/CS_URS_2022_02/997013509"/>
    <hyperlink ref="F146" r:id="rId7" display="https://podminky.urs.cz/item/CS_URS_2022_02/997013631"/>
    <hyperlink ref="F150" r:id="rId8" display="https://podminky.urs.cz/item/CS_URS_2022_02/784121001"/>
    <hyperlink ref="F173" r:id="rId9" display="https://podminky.urs.cz/item/CS_URS_2022_02/784181101"/>
    <hyperlink ref="F175" r:id="rId10" display="https://podminky.urs.cz/item/CS_URS_2022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ricm00</cp:lastModifiedBy>
  <dcterms:created xsi:type="dcterms:W3CDTF">2023-06-05T14:48:27Z</dcterms:created>
  <dcterms:modified xsi:type="dcterms:W3CDTF">2023-06-06T09:49:05Z</dcterms:modified>
  <cp:category/>
  <cp:version/>
  <cp:contentType/>
  <cp:contentStatus/>
</cp:coreProperties>
</file>