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16455" windowHeight="10770" tabRatio="849" activeTab="2"/>
  </bookViews>
  <sheets>
    <sheet name="podmínky" sheetId="1" r:id="rId1"/>
    <sheet name="titllist" sheetId="2" r:id="rId2"/>
    <sheet name="VV stavební" sheetId="3" r:id="rId3"/>
    <sheet name="VV ZTI" sheetId="4" r:id="rId4"/>
    <sheet name="VV ÚT" sheetId="5" r:id="rId5"/>
    <sheet name="VV EL silnoproud" sheetId="6" r:id="rId6"/>
    <sheet name="VV EL slaboproud" sheetId="7" r:id="rId7"/>
    <sheet name="VV VZT" sheetId="8" r:id="rId8"/>
    <sheet name="VV Akustika" sheetId="9" r:id="rId9"/>
    <sheet name="VV EPS" sheetId="10" r:id="rId10"/>
  </sheets>
  <definedNames/>
  <calcPr fullCalcOnLoad="1"/>
</workbook>
</file>

<file path=xl/sharedStrings.xml><?xml version="1.0" encoding="utf-8"?>
<sst xmlns="http://schemas.openxmlformats.org/spreadsheetml/2006/main" count="1695" uniqueCount="1046">
  <si>
    <t>1</t>
  </si>
  <si>
    <t>místo stavby :</t>
  </si>
  <si>
    <t>Kč</t>
  </si>
  <si>
    <t>Smluvní strany se budou řídit právním řádem České republiky</t>
  </si>
  <si>
    <t xml:space="preserve">Jednotkové ceny nabídky zahrnují zejména : </t>
  </si>
  <si>
    <t>Příloha č. 1</t>
  </si>
  <si>
    <t>Všeobecné podmínky 
k 
Soupisu stavebních prací a dodávek s výkazem výměr</t>
  </si>
  <si>
    <t xml:space="preserve">1) Veškeré náklady pro zhotovení bezvadného funkčně způsobilého díla, které je předmětem smlouvy a bude schopno plnit řádně svoji funkci po dobu několika dalších desítek let. </t>
  </si>
  <si>
    <t xml:space="preserve">2) Náklady pro zajištění bezpečnosti práce, ochrany materiálů, součástí a dalších předmětů pro bezvadné realizované dílo. </t>
  </si>
  <si>
    <t>3) Náklady na přípomoce, lešení, přesuny hmot pro vnitřní i vnější dopravu, prořezy materiálů, na skladování, dovozné, balné, zpětné odevzdání obalů, cla, ochrany konstrukcí, poplatky za skládkovné, recyklaci, dále náklady na veškeré údžbářské, opravárenské, udržovací práce nutné pro zhotovení díla a náklady na podpěrné konstrukce pro jakoukoliv výšku; není-li uvedeno samostatně.</t>
  </si>
  <si>
    <t xml:space="preserve">4) Náklady na veškerý úklid na staveništi uvnitř i vně během zhotovování díla bude prováděný pravidelně a konečný úklid před přejímkou. Odvozy prováděné pravidelně zbylé suti, hmot a odpadků během zhotovování díla a dle potřeby. </t>
  </si>
  <si>
    <t>5) Náklady na zhotovení, předložení a odstranění použitých vzorků materiálů a kvality práce pro zhotovení díla, předepsané zkoušky a atesty podle příslušných předpisů nebo potřebných norem pro prokázání bezchybné funkce díla.</t>
  </si>
  <si>
    <t>6) Náklady na ochranu a pojištění díla až do přejímky.</t>
  </si>
  <si>
    <t>7) Náklady na poskytnutí odborného dohledu t.j. odpovědného stavbyvedoucího a vedoucího šéfmontéra.</t>
  </si>
  <si>
    <t>8) Náklady na zhotovení výkresů, výpočtů a dalších výkonů potřebných pro detailní rozpracování projektů předaných dodavatelem, které jsou potřebné pro bezvadnou realizaci díla.</t>
  </si>
  <si>
    <t>9) Náklady na úpravu dokumentace - zpracování skutečného stavu provedeného díla.</t>
  </si>
  <si>
    <t>10) Náklady na zhotovení a demontáž zařízení staveniště a veškerých výkonů sloužících pro zhotovení díla a pro provoz díla uživatelů dále nepotřebných.</t>
  </si>
  <si>
    <t>11) Náklady na úhradu specialistů pro provedení zkoušek, které jsou pro provoz díla potřebné.</t>
  </si>
  <si>
    <t xml:space="preserve">12) Náklady na ochranu proti poškození stávajících konstrukcí nedotčených výstavbou. </t>
  </si>
  <si>
    <t xml:space="preserve">13) Náklady na ochranu proti promočení, povětrnostním a přírodním podmínkám všech stávajících a nových konstrukcí. </t>
  </si>
  <si>
    <t xml:space="preserve">14) Náklady na bezpečnostní opatření, která vyplývají z předpisů o bezpečnosti práce při demontážích, bourání a nové výstavbě. </t>
  </si>
  <si>
    <t>15) Náklady na znečištění a poškození díla. Zhotovitel musí své výkony, zejméná lícní pohledové plochy, obklady, plochy stěn podlahy a jejich povrchy, okna, dveře, zařizovací předměty a všechny ostatní části již zabudované a pod., chránit před znečištěním a poškozením až do přejímky díla.</t>
  </si>
  <si>
    <r>
      <t>16)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Jednotkové ceny uvedené v Soupise prací a dodávek s výkazem výměr (SPaDsVV)budou zahrnovat veškeré práce(montáže) a dodávky(specifikace vč.prořezů a přasahů) potřebné pro dokončení a předání 
díla objednateli do užívání bez vad a nedodělků.Nedílnou součástí (SPaDsVV) je i projektová dokumentace,
která je mu technicky nadřazena. Práce a  dodávky(specifikace+prořez+přesah), množství měrných jednotek vyplývající z PD a z technologických předpisů a v ( SPaDsVV) neuvedené a zhotovitelem opodstatněné, uvede zhotovitel samostatně pod čarou(na samostatnou složku) a případná zjištěná rizika z toho plynoucí dostatečně zohlední ve své nabídce. Na pozdější požadavky plynoucí z nejasností v (SPaDsVV) nebo omylu, jsou vyloučeny.Nabízené jednotkové ceny jsou pevné ceny, platné až do přejímky ve smyslu obchodního práva. 
Dodávka-materiály a kvalifikovaná práce vyžaduje odevzdat dílo jako celek tak, aby bylo schopno plnit řádně svoji funkci po dobu několika dalších desítek let.</t>
    </r>
  </si>
  <si>
    <t>17) Zhotovitel je povinen si před předáním nabídky prohlédnout a přezkoumat staveniště a jeho okolí a 
obstarat si všechny nezbytné a přístupné informace, které mu umožní zpracovat nabídku úplně a jednoznačně. 
Musí se přitom mezi jiným podrobně informovat o možnostech dopravy a přístupových 
cest, o možnostech spojení,obstarávání a skladování materiálu a dalších jiných souvisejících okolnostech
a případná zjištěná rizika ve své nabídce dostatečně zohlednit. Pozdější požadavky plynoucí z omylu nebo neznalosti poměrů na staveništi a rozpory z toho plynoucí, jsou vyloučeny.</t>
  </si>
  <si>
    <t>18) Rozebírání konstrukcí bude prováděno opatrně postupným rozebíráním tj. ručním rozebíráním za pomoci ručních nástrojů  a páčidel s tím, že nebudou poškozeny žádné stávající konstrukce (stávající i nové). Budouli přesto poškozeny, jejich uvedení do původního stavu a s tím spojenou škodu (finanční náklady a další) si ponese v plném rozsahu dodavatel.</t>
  </si>
  <si>
    <r>
      <t>19</t>
    </r>
    <r>
      <rPr>
        <b/>
        <sz val="9"/>
        <rFont val="Arial"/>
        <family val="2"/>
      </rPr>
      <t xml:space="preserve">) </t>
    </r>
    <r>
      <rPr>
        <sz val="9"/>
        <rFont val="Arial"/>
        <family val="2"/>
      </rPr>
      <t>Jednotkové ceny budou také zohledňovat požární ochranu:
Konstrukce budovy, členění stavby a použité materiály musí odpovídat českým požárním předpisům,  požadavkům a musí být v souladu s nejnovějšími poznatky. Požární předěly musí být řešeny esteticky (pokud možno beze změn v materiálech). Jednotkové ceny budou též obsahovat požární ucpávky, např. pískové. Respektována musí být ČSN 730872 "Požární bezpečnost staveb". Ochrana staveb proti šíření požáru vzduchotechnickým zařízením a technologickými prostupy a navazující předpisy.</t>
    </r>
  </si>
  <si>
    <t>20) Jestliže se zdají být rozdílná pojetí ohledně druhu provedení při vypracování nabídky, je možné  před předáním nabídky vyžádat si vyjasnění se zadavatelem.</t>
  </si>
  <si>
    <r>
      <t>21)</t>
    </r>
    <r>
      <rPr>
        <b/>
        <sz val="9"/>
        <rFont val="Arial"/>
        <family val="2"/>
      </rPr>
      <t xml:space="preserve"> </t>
    </r>
    <r>
      <rPr>
        <sz val="9"/>
        <rFont val="Arial"/>
        <family val="2"/>
      </rPr>
      <t>Zhotovitel prohlašuje, že všechny podmínky výběrového řízení a PD ve všech jeho částech a přílohách zcela 
přečetl, přezkoumal a pochopil, a že uznává bez omezení, že pro něho jsou požadované výkony jasné a 
nerozporné, a že  na základě své zkušenosti, technického a dispozičního personálu je schopen realizovat 
smluvní výkony bez závad, kompletně s funkční spolehlivostí, pohotově k použití respektive provozuschopně
 podle uznávaných pravidel stavební techniky v daných lhůtách a termínech. Záruční lhůta činí zásadně 
minimálně 10(desel ) let.</t>
    </r>
  </si>
  <si>
    <t>22) Existuje striktní zákaz používání látek poškozující lakové vrstvy (způsobující prohlubně) zejména polytetrafluorénů a obdobných látek. Tyto látky nesmí být ani ve stavebních materiálech, pomocných stavebních materiálech, ve stavebních dílcích, pracovních prostředcích a pod. na staveništi. Personál staveniště je třeba v pravidelných časových odstupech o tomto zákazu poučit. Poučení je nutno zaprotokolovat, vždy jednu kopii je třeba předat objednateli k založení.</t>
  </si>
  <si>
    <t>23) Rozpory v Soupise výkonů samy o sobě nebo v prováděcích podkladech k tomu příslušejících, je nutno, jakmile jsou zhotoviteli díla známy, písemně je sdělit objednateli.</t>
  </si>
  <si>
    <t>24) Jestliže požadovaná sdělení objednateli nedojdou, i když byla zhotoviteli známa, ručí zhotovitel díla za škody a špatné výkony, které jsou důsledkem takovýchto nejasností,  nemůže z těchto rozporů vyvodit žádné nároky na náhradu škody nebo omezení svého ručení.</t>
  </si>
  <si>
    <t>25) Nedílnou součástí (SPaDsVV) je i projektová dokumentace, která je mu technicky nadřazena. Předpokládá se, že oslovené realizační firmy provedou vlastní ověření (SPaDsVV) a případné vlastní zaměření předmětných konstrukcí, na základě kterého stanoví skutečnou cenu díla. Vzhledem k tomu,  že se jedná o rekonstrukci, bude některý stav ověřen až po odhalení, v konstrukci může dojít ke změně objemu prací.</t>
  </si>
  <si>
    <t xml:space="preserve"> akce :</t>
  </si>
  <si>
    <t>investor  :</t>
  </si>
  <si>
    <r>
      <rPr>
        <sz val="10"/>
        <rFont val="Arial CE"/>
        <family val="0"/>
      </rPr>
      <t xml:space="preserve">stupeň </t>
    </r>
    <r>
      <rPr>
        <b/>
        <sz val="10"/>
        <rFont val="Arial CE"/>
        <family val="0"/>
      </rPr>
      <t xml:space="preserve">:  </t>
    </r>
  </si>
  <si>
    <t>Rekapitulace nákladů</t>
  </si>
  <si>
    <t>mezisoučet bez DPH</t>
  </si>
  <si>
    <t>Vedlejší rozpočtové náklady</t>
  </si>
  <si>
    <t>Náklady celkem bez DPH</t>
  </si>
  <si>
    <t>DPH 21%</t>
  </si>
  <si>
    <t>Náklady celkem včetně DPH</t>
  </si>
  <si>
    <t>položka č.</t>
  </si>
  <si>
    <t>popis prací a dodávek</t>
  </si>
  <si>
    <t>m.j.</t>
  </si>
  <si>
    <t>počet m.j.</t>
  </si>
  <si>
    <t>cena / m.j.</t>
  </si>
  <si>
    <t>cena celkem</t>
  </si>
  <si>
    <t>Základní rozpočtové náklady</t>
  </si>
  <si>
    <t>2) nedílnou součástí Rozpočtu je PD, která  je mu technicky nadřazena + příloha č. 1</t>
  </si>
  <si>
    <r>
      <t xml:space="preserve">Vysoká škola ekonomická
 </t>
    </r>
    <r>
      <rPr>
        <sz val="9"/>
        <rFont val="Arial"/>
        <family val="2"/>
      </rPr>
      <t>nám. W CHURCHILLA, PRAHA 3, 130 67</t>
    </r>
  </si>
  <si>
    <t>generální projektant :</t>
  </si>
  <si>
    <t>Zařízení staveniště 2,5%</t>
  </si>
  <si>
    <t>stavební rozpočet sestavil:</t>
  </si>
  <si>
    <t>Věra Ulčová (+420773518887)</t>
  </si>
  <si>
    <t xml:space="preserve">Mirovická 1081, 182 00 Praha 8 </t>
  </si>
  <si>
    <t>ing Josef Fuk (+420606643181)</t>
  </si>
  <si>
    <t>V Podbabě 2516, 160 00 Praha 6</t>
  </si>
  <si>
    <r>
      <t xml:space="preserve">Vysoká škola ekonomická
 </t>
    </r>
    <r>
      <rPr>
        <sz val="9"/>
        <color indexed="8"/>
        <rFont val="Arial"/>
        <family val="2"/>
      </rPr>
      <t>nám. W CHURCHILLA, PRAHA 3, 130 67</t>
    </r>
  </si>
  <si>
    <r>
      <t xml:space="preserve">hmotnost </t>
    </r>
    <r>
      <rPr>
        <b/>
        <sz val="7"/>
        <color indexed="8"/>
        <rFont val="Arial"/>
        <family val="2"/>
      </rPr>
      <t xml:space="preserve">t </t>
    </r>
    <r>
      <rPr>
        <sz val="7"/>
        <color indexed="8"/>
        <rFont val="Arial"/>
        <family val="2"/>
      </rPr>
      <t>celkem</t>
    </r>
  </si>
  <si>
    <t>celkem</t>
  </si>
  <si>
    <t>Demontáže a bourání konstrukcí</t>
  </si>
  <si>
    <t>m2</t>
  </si>
  <si>
    <t xml:space="preserve">Nové konstrukce </t>
  </si>
  <si>
    <t>bm</t>
  </si>
  <si>
    <t>ks</t>
  </si>
  <si>
    <t xml:space="preserve">Kč </t>
  </si>
  <si>
    <t xml:space="preserve">a) Demontáže </t>
  </si>
  <si>
    <t xml:space="preserve">d) Izolace tepelné </t>
  </si>
  <si>
    <t>Mezisoučet - celkem</t>
  </si>
  <si>
    <t xml:space="preserve">Součet bez DPH </t>
  </si>
  <si>
    <t>JC</t>
  </si>
  <si>
    <t>CC</t>
  </si>
  <si>
    <t>Popis</t>
  </si>
  <si>
    <t>Rozměr / pozn</t>
  </si>
  <si>
    <t>MJ</t>
  </si>
  <si>
    <t>Počet</t>
  </si>
  <si>
    <t>Dodávka</t>
  </si>
  <si>
    <t>Montáž</t>
  </si>
  <si>
    <t>D+M</t>
  </si>
  <si>
    <t>DODÁVKA</t>
  </si>
  <si>
    <t>MONTÁŽ</t>
  </si>
  <si>
    <t>CELKEM D+M</t>
  </si>
  <si>
    <t>do D 25</t>
  </si>
  <si>
    <t>m</t>
  </si>
  <si>
    <t>do D 50</t>
  </si>
  <si>
    <t>do D 100</t>
  </si>
  <si>
    <t xml:space="preserve">Demontáž izolace, ekologická likvidace izolace </t>
  </si>
  <si>
    <t>Demontáž stávajících dosloužilých armatur, čerpadel, el. pohonů ekologické likvidace a odvoz železného šrotu</t>
  </si>
  <si>
    <t>kpl</t>
  </si>
  <si>
    <t>Přesun hmot</t>
  </si>
  <si>
    <t>soub</t>
  </si>
  <si>
    <t>a) Demontáže - celkem</t>
  </si>
  <si>
    <t>Potrubí z trubek PPr Pn 20</t>
  </si>
  <si>
    <t xml:space="preserve">DN 20 </t>
  </si>
  <si>
    <t>DN 40</t>
  </si>
  <si>
    <t>DN 50</t>
  </si>
  <si>
    <t>Uzávírací závitový kulový kohout, min PN 35</t>
  </si>
  <si>
    <t>DN 15</t>
  </si>
  <si>
    <t>DN 20</t>
  </si>
  <si>
    <t>Tlaková zkouška</t>
  </si>
  <si>
    <t>Zednické přítomce</t>
  </si>
  <si>
    <t>d) Izolace tepelné - ZTI celkem</t>
  </si>
  <si>
    <t>síla izolace 15 mm-pro potrubí</t>
  </si>
  <si>
    <t>do DN 20</t>
  </si>
  <si>
    <t>Potrubní izolační pouzdra vyřezávaná z bloků vyrobených z minerální plsti proříznuté se zámkem s povrchovou úpravou kašírovanou,vystuženou hliníkovou fólií se samolepícím přesahem</t>
  </si>
  <si>
    <t>síla izolace 40mm-pro potrubí</t>
  </si>
  <si>
    <t>Požární dohled</t>
  </si>
  <si>
    <t>Proplach a desindekce</t>
  </si>
  <si>
    <t xml:space="preserve">d) Nátěry potrubí </t>
  </si>
  <si>
    <t xml:space="preserve">e) Izolace tepelné </t>
  </si>
  <si>
    <t xml:space="preserve">Potrubí z trubek ocel. bezešvých závitových ČSN 4205710, mat. 11 353,0 </t>
  </si>
  <si>
    <t>DN 32</t>
  </si>
  <si>
    <t>Kohout vypouštěcí DN 15</t>
  </si>
  <si>
    <t>DN 28</t>
  </si>
  <si>
    <t>Nátěry potrubí základní syntetické 2x + základ</t>
  </si>
  <si>
    <t>do DN 50</t>
  </si>
  <si>
    <t>d) Nátěry potrubí - celkem</t>
  </si>
  <si>
    <t>do DN 22-32</t>
  </si>
  <si>
    <t>síla izolace 30 mm-pro potrubí</t>
  </si>
  <si>
    <t>Regulace OS</t>
  </si>
  <si>
    <t>Topná zkouška</t>
  </si>
  <si>
    <t>součet</t>
  </si>
  <si>
    <t>t</t>
  </si>
  <si>
    <t>kg</t>
  </si>
  <si>
    <t>Položka</t>
  </si>
  <si>
    <t>Množství</t>
  </si>
  <si>
    <t>Rozváděče</t>
  </si>
  <si>
    <t>drobný instalační materiál</t>
  </si>
  <si>
    <t>Svítidla</t>
  </si>
  <si>
    <t>Ústřední topení</t>
  </si>
  <si>
    <t>Elektroinstalace - silnoproud</t>
  </si>
  <si>
    <t>V jednotkových cenách je uveden přesun hmot není-li uveden samostatně. Výměry jsou vykázány odměřením digitálně a dle kótování.</t>
  </si>
  <si>
    <t xml:space="preserve">ks </t>
  </si>
  <si>
    <t>Zdravotní instalace</t>
  </si>
  <si>
    <t>Nové doplnění konstrukcí a prací</t>
  </si>
  <si>
    <t>Elektroinstalace - slaboproud</t>
  </si>
  <si>
    <t>26) Všechny vybourané kovové předměty budou zváženy, (jejich hmotnost před odvozem zvážena a zapsána do stavebního deníku) odvezeny do Kovošrotu a prodány za cenu platnou v den přijetí. Výnos z prodeje bude poslán na účet investora.</t>
  </si>
  <si>
    <t>27) V jednotkových cenách je uveden přesun hmot není-li uveden samostatně.</t>
  </si>
  <si>
    <t>ing. Jan Macek</t>
  </si>
  <si>
    <t>DPS</t>
  </si>
  <si>
    <t>VŠE - STAVEBNÍ ÚPRAVA PROSTOR                                       PRO NAHRÁVACÍ STUDIO</t>
  </si>
  <si>
    <t xml:space="preserve">VŠE - STAVEBNÍ ÚPRAVA PROSTOR                                       PRO NAHRÁVACÍ STUDIO
</t>
  </si>
  <si>
    <t>Všeobecné poznámky:
1) Soupis prací a dodávek s výkazem výměr je zpracován dle DPS za použití  cen obvyklých ve stavebnictví.  dle ustanovení § 2 zákona č.526/1990 Sb., o cenách ve znění pozdějších předpisů a vyhlášky č. 169/2016. Za sjednání jednotkových cen a za soupis prací s výkazem výměr  v plném rozsahu zodpovídají smluvní strany.</t>
  </si>
  <si>
    <t>Vzduchotechnika</t>
  </si>
  <si>
    <t>Akustika</t>
  </si>
  <si>
    <t>EPS</t>
  </si>
  <si>
    <t>Akce:</t>
  </si>
  <si>
    <t>VŠE - stavbební úpravy prostoru pro nahrávacá studio</t>
  </si>
  <si>
    <t>nám. W. Churchilla 4, Praha 3</t>
  </si>
  <si>
    <t>Stupeň:</t>
  </si>
  <si>
    <t>Dokumentace pro provedení stavby</t>
  </si>
  <si>
    <t>Zak.č.:</t>
  </si>
  <si>
    <t>001 22 4</t>
  </si>
  <si>
    <t xml:space="preserve">                                                                               ROZPOČET</t>
  </si>
  <si>
    <t xml:space="preserve"> </t>
  </si>
  <si>
    <t xml:space="preserve">                                                                                           VZDUCHOTECHNIKA</t>
  </si>
  <si>
    <t xml:space="preserve">                                                                                                                                                                 Seznam strojů a zařízení a technická specifikace</t>
  </si>
  <si>
    <r>
      <t xml:space="preserve">Vypracoval: </t>
    </r>
    <r>
      <rPr>
        <b/>
        <sz val="12"/>
        <rFont val="Arial"/>
        <family val="2"/>
      </rPr>
      <t xml:space="preserve">Záruba                       </t>
    </r>
    <r>
      <rPr>
        <sz val="12"/>
        <rFont val="Arial"/>
        <family val="2"/>
      </rPr>
      <t xml:space="preserve">                                                                                                                                           </t>
    </r>
  </si>
  <si>
    <t>č.pol.</t>
  </si>
  <si>
    <t>Specifikace</t>
  </si>
  <si>
    <t>množství</t>
  </si>
  <si>
    <t>c.jed./Kč</t>
  </si>
  <si>
    <t>cena/Kč</t>
  </si>
  <si>
    <t>Seznam strojů a zařízení a technická specifikace</t>
  </si>
  <si>
    <t>Zař.č. 1 Větrání</t>
  </si>
  <si>
    <t>1.1.</t>
  </si>
  <si>
    <t xml:space="preserve">Kompaktní rekuperační jednotka (filtrace, rekuperace, el dohřev) vč M+R </t>
  </si>
  <si>
    <t>s kabelovým ovladačem, čidla kouře do potrubí Js 250 s funkcí blokovat chod</t>
  </si>
  <si>
    <t xml:space="preserve">jednotky, dvou požárních klapek s funkcí blokovat chod jednotky a s možností </t>
  </si>
  <si>
    <t>komunikovat s nadřazeným systémem M+R</t>
  </si>
  <si>
    <t>Qv=670m3/hod; P=2x 168W (230V); p=270 Pa; Qtel=4,5kW (400V)</t>
  </si>
  <si>
    <t>1.2.</t>
  </si>
  <si>
    <t>Žaluzie 400x400 vč pozední rám</t>
  </si>
  <si>
    <t>1.3.</t>
  </si>
  <si>
    <t>Požární klapka kruhová Js 250, ovládání ruční, teplotní, s elektromagnetem</t>
  </si>
  <si>
    <t>AC 230V a koncovým spinačem</t>
  </si>
  <si>
    <t>1.4.</t>
  </si>
  <si>
    <t>Tlumič hluku kruhový Js 250/900</t>
  </si>
  <si>
    <t>1.5.</t>
  </si>
  <si>
    <t>Talířový ventil přívodní Js 160</t>
  </si>
  <si>
    <t>1.6.</t>
  </si>
  <si>
    <t>Talířový ventil přívodní Js 200</t>
  </si>
  <si>
    <t>1.7.</t>
  </si>
  <si>
    <t>Talířový ventil odtahový Js 160</t>
  </si>
  <si>
    <t>1.8.</t>
  </si>
  <si>
    <t>Talířový ventil odtahový Js 200</t>
  </si>
  <si>
    <t>1.9.</t>
  </si>
  <si>
    <t>Ohebné hliníkové potrubí s útlumem hluku Js 160</t>
  </si>
  <si>
    <t xml:space="preserve">                                                                    Js 200</t>
  </si>
  <si>
    <t>1.10.</t>
  </si>
  <si>
    <t>Potrubí spiro vč tvar kusů Js 160</t>
  </si>
  <si>
    <t xml:space="preserve">                                          Js 200</t>
  </si>
  <si>
    <t xml:space="preserve">                                          Js 250</t>
  </si>
  <si>
    <t>1.11.</t>
  </si>
  <si>
    <t>1.12.</t>
  </si>
  <si>
    <t>Spojovací a těsnicí materiál</t>
  </si>
  <si>
    <t>1.13.</t>
  </si>
  <si>
    <t xml:space="preserve">Závěsy </t>
  </si>
  <si>
    <t>dodávka</t>
  </si>
  <si>
    <t>montáž</t>
  </si>
  <si>
    <t>Zař. č. 2 Chlazení</t>
  </si>
  <si>
    <t>2.1.</t>
  </si>
  <si>
    <t>VRFsplit systém sestávající:</t>
  </si>
  <si>
    <t xml:space="preserve">venkovní jednotka s bočním výfukem, rozměry 950x1380x330 mm vč systému  </t>
  </si>
  <si>
    <t>M+R s možností komunikace s nadřazeným systémem M+R, chladivo R410A</t>
  </si>
  <si>
    <t xml:space="preserve">Qch= 12,1kW; P=3,39kW (400V); hlučnost 50 dB(A) v 1m; </t>
  </si>
  <si>
    <t>kanálová jednotka středotlaká rozměrů 950x700x270 mm vč pružné manžety</t>
  </si>
  <si>
    <t>na výtlak, kabelový ovladač, Qch=7,1kW;Qv=1200m3/hod max; P=190W (230V)</t>
  </si>
  <si>
    <t>ak tlak 32 dB(A) v 1,5m; externí st tlak 100Pa</t>
  </si>
  <si>
    <t>kazetová jednotka vč kabelový ovladač Qch=2,8kw; ak tlak 29 dB(A);</t>
  </si>
  <si>
    <t>P=30W (230V)</t>
  </si>
  <si>
    <t>potrubí chladiva vč příslušenství - trasa 52m</t>
  </si>
  <si>
    <t>2.2.</t>
  </si>
  <si>
    <t>2.3.</t>
  </si>
  <si>
    <t>Anemostat čtvercový přívodní horizontální připojení Js250, rozměry 625x24</t>
  </si>
  <si>
    <t>nastavení průtoku klapka</t>
  </si>
  <si>
    <t>2.4.</t>
  </si>
  <si>
    <t>Anemostat čtvercový odvodní  horizontální připojení Js250, rozměry 625x24</t>
  </si>
  <si>
    <t>2.5.</t>
  </si>
  <si>
    <t>Vložka tlumiče 100x310</t>
  </si>
  <si>
    <t>2.6.</t>
  </si>
  <si>
    <t>Ohebné hliníkové potrubí s útlumem hluku Js 250</t>
  </si>
  <si>
    <t>2.7.</t>
  </si>
  <si>
    <t>Porubí spiro vč tvar kusů Js 250</t>
  </si>
  <si>
    <t>2.8.</t>
  </si>
  <si>
    <t>Potrubí sk I z ocel pozink plechu vč tvar kusů, 30%vs obvod 1890/40%</t>
  </si>
  <si>
    <t xml:space="preserve">                                                                                                1500/100%</t>
  </si>
  <si>
    <t>2.9.</t>
  </si>
  <si>
    <t>Split systém s nástěnnou jednotkou Qch=2,5kW; P=0,87kw (230V;16A)</t>
  </si>
  <si>
    <t>trasa potrubí chladiva 15m; kabelový ovladač</t>
  </si>
  <si>
    <t>2.10.</t>
  </si>
  <si>
    <t>2.11.</t>
  </si>
  <si>
    <t>Nátěry</t>
  </si>
  <si>
    <t>Nátěr vzt zařízení ve vnkovním prostoru</t>
  </si>
  <si>
    <t>Izolace</t>
  </si>
  <si>
    <t>Požární izolace vzt potrubí - 6 cm minerální plsti na trny + obal AL folií</t>
  </si>
  <si>
    <t>požární odolnost 30min</t>
  </si>
  <si>
    <t xml:space="preserve">Tepelná a akustická izolace vzt potrubí - 6 cm minerální plsti na trny + obal </t>
  </si>
  <si>
    <t>AL folií</t>
  </si>
  <si>
    <t>Uvedení do chodu</t>
  </si>
  <si>
    <t>Příprava ke komplexnímu vyzkoušení</t>
  </si>
  <si>
    <t>hod</t>
  </si>
  <si>
    <t>Komplexní vyzkoušení</t>
  </si>
  <si>
    <t>Zkušební provoz</t>
  </si>
  <si>
    <t>Zaučení obsluhy</t>
  </si>
  <si>
    <t>nátěry</t>
  </si>
  <si>
    <t>izolace</t>
  </si>
  <si>
    <t>uvedení do chodu</t>
  </si>
  <si>
    <t xml:space="preserve">vzduchotechnika dodávka </t>
  </si>
  <si>
    <t xml:space="preserve">vzduchotechnika montáž </t>
  </si>
  <si>
    <t>CELKEM:</t>
  </si>
  <si>
    <r>
      <rPr>
        <b/>
        <sz val="11"/>
        <rFont val="Arial"/>
        <family val="2"/>
      </rPr>
      <t>REKAPITULACE:</t>
    </r>
    <r>
      <rPr>
        <sz val="11"/>
        <rFont val="Arial"/>
        <family val="2"/>
      </rPr>
      <t xml:space="preserve"> </t>
    </r>
  </si>
  <si>
    <t>Závěsy vč konzolí pro uchycení venkovních jednotek split systémů</t>
  </si>
  <si>
    <t>Přípravné práce</t>
  </si>
  <si>
    <r>
      <rPr>
        <b/>
        <sz val="9"/>
        <color indexed="8"/>
        <rFont val="Arial CE"/>
        <family val="0"/>
      </rPr>
      <t>Vysekání otvorů</t>
    </r>
    <r>
      <rPr>
        <sz val="9"/>
        <color indexed="8"/>
        <rFont val="Arial CE"/>
        <family val="0"/>
      </rPr>
      <t xml:space="preserve"> - stěna želbet., v cca tl. 250mm plochy do 0,25m2 . Pro vedení technologií v rámci 1.PP</t>
    </r>
    <r>
      <rPr>
        <sz val="9"/>
        <color indexed="8"/>
        <rFont val="Arial CE"/>
        <family val="0"/>
      </rPr>
      <t xml:space="preserve">. </t>
    </r>
  </si>
  <si>
    <r>
      <rPr>
        <b/>
        <sz val="9"/>
        <color indexed="8"/>
        <rFont val="Arial CE"/>
        <family val="0"/>
      </rPr>
      <t>Vysekání otvorů</t>
    </r>
    <r>
      <rPr>
        <sz val="9"/>
        <color indexed="8"/>
        <rFont val="Arial CE"/>
        <family val="0"/>
      </rPr>
      <t xml:space="preserve"> - stěna želbet., v cca tl. 400mm plochy do 0,25m2 . Pro vedení technologií v rámci 1.PP</t>
    </r>
    <r>
      <rPr>
        <sz val="9"/>
        <color indexed="8"/>
        <rFont val="Arial CE"/>
        <family val="0"/>
      </rPr>
      <t xml:space="preserve">. </t>
    </r>
  </si>
  <si>
    <r>
      <rPr>
        <b/>
        <sz val="9"/>
        <color indexed="8"/>
        <rFont val="Arial"/>
        <family val="2"/>
      </rPr>
      <t>Opatrné provedení sond</t>
    </r>
    <r>
      <rPr>
        <sz val="9"/>
        <color indexed="8"/>
        <rFont val="Arial"/>
        <family val="2"/>
      </rPr>
      <t xml:space="preserve"> pro zjištění skladeb</t>
    </r>
    <r>
      <rPr>
        <b/>
        <sz val="9"/>
        <color indexed="8"/>
        <rFont val="Arial"/>
        <family val="2"/>
      </rPr>
      <t xml:space="preserve">
</t>
    </r>
    <r>
      <rPr>
        <sz val="9"/>
        <color indexed="8"/>
        <rFont val="Arial"/>
        <family val="2"/>
      </rPr>
      <t>(u potřebných prostupů konstrukcemi)</t>
    </r>
  </si>
  <si>
    <r>
      <rPr>
        <b/>
        <sz val="9"/>
        <rFont val="Arial"/>
        <family val="2"/>
      </rPr>
      <t>Vyklizení</t>
    </r>
    <r>
      <rPr>
        <sz val="9"/>
        <rFont val="Arial"/>
        <family val="2"/>
      </rPr>
      <t xml:space="preserve"> předmětů v dotčených místnostech rekonstrukcí  (místnost IB032 a částečně místnost IBO33) výměry : 62,5+35,4m2</t>
    </r>
  </si>
  <si>
    <r>
      <rPr>
        <b/>
        <sz val="9"/>
        <color indexed="8"/>
        <rFont val="Arial"/>
        <family val="2"/>
      </rPr>
      <t>Vypnutí elektrického proudu</t>
    </r>
    <r>
      <rPr>
        <sz val="9"/>
        <color indexed="8"/>
        <rFont val="Arial"/>
        <family val="2"/>
      </rPr>
      <t xml:space="preserve"> v místech dotčených stavebními pracemi a zpětné zapnutí po provedené rekonstrukci</t>
    </r>
  </si>
  <si>
    <r>
      <rPr>
        <b/>
        <sz val="9"/>
        <color indexed="8"/>
        <rFont val="Arial"/>
        <family val="2"/>
      </rPr>
      <t>Vypuštění vody</t>
    </r>
    <r>
      <rPr>
        <sz val="9"/>
        <color indexed="8"/>
        <rFont val="Arial"/>
        <family val="2"/>
      </rPr>
      <t xml:space="preserve"> z otopných soustav ÚT (pro výměnu rozvodů a radiátorů)  v místech dotčených stavebními úpravami. (místnost IB032) </t>
    </r>
  </si>
  <si>
    <r>
      <rPr>
        <b/>
        <sz val="9"/>
        <color indexed="8"/>
        <rFont val="Arial CE"/>
        <family val="0"/>
      </rPr>
      <t>Opatrné vyvrtání otvorů</t>
    </r>
    <r>
      <rPr>
        <sz val="9"/>
        <color indexed="8"/>
        <rFont val="Arial CE"/>
        <family val="0"/>
      </rPr>
      <t xml:space="preserve"> - strop želbet., v cca tl. 150mm (včetně nášlapných vrstev) plochy do 0,25m2 . Mezi 1.PP a 1. NP a mezi 1.NP a 2.NP</t>
    </r>
    <r>
      <rPr>
        <sz val="9"/>
        <color indexed="8"/>
        <rFont val="Arial CE"/>
        <family val="0"/>
      </rPr>
      <t xml:space="preserve">. </t>
    </r>
  </si>
  <si>
    <t>STUDIO</t>
  </si>
  <si>
    <t>Popis položky</t>
  </si>
  <si>
    <t>M.j.</t>
  </si>
  <si>
    <t>Cena/ks</t>
  </si>
  <si>
    <t>Cena</t>
  </si>
  <si>
    <t>Akustický rastrový podhled - širokopásmové desky</t>
  </si>
  <si>
    <r>
      <t xml:space="preserve">Akustický podhledový panel 600x600x100 mm, svěšení 200 mm. Koeficient akustické absorpce </t>
    </r>
    <r>
      <rPr>
        <sz val="11"/>
        <color indexed="8"/>
        <rFont val="Symbol"/>
        <family val="1"/>
      </rPr>
      <t>a</t>
    </r>
    <r>
      <rPr>
        <sz val="10"/>
        <rFont val="Arial CE"/>
        <family val="0"/>
      </rPr>
      <t>&gt;0,64 na 125 Hz a 0,9 pro 250 Hz - 4 kHz.
Včetně nosného roštu. Koordinace a zohlednění kolizí s ostatními profesemi.</t>
    </r>
  </si>
  <si>
    <t>Akustický rastrový podhled - nízkofrekvenční desky</t>
  </si>
  <si>
    <r>
      <t xml:space="preserve">Doplňující stropní nízkofrekvenční panel, vč. rastru a přídavné minerální vlny tl. 50 mm. Rozměry desek: 600 x 600 mm, svěšení min. 200 mm.  Koeficient akustické absorpce </t>
    </r>
    <r>
      <rPr>
        <sz val="11"/>
        <color indexed="8"/>
        <rFont val="Symbol"/>
        <family val="1"/>
      </rPr>
      <t>a</t>
    </r>
    <r>
      <rPr>
        <sz val="10"/>
        <rFont val="Arial CE"/>
        <family val="0"/>
      </rPr>
      <t>&gt;0,64 na 125 Hz (kmitací panel).</t>
    </r>
  </si>
  <si>
    <t>Stěnové obklady perforované</t>
  </si>
  <si>
    <t xml:space="preserve">Perforovaný akustický obklad na bázi dřeva, vč. přídavné minerální vlny tl. 50 mm. Koeficient akustické absorbce min. 0,65 na 125 Hz; 0,60 na 250 Hz a min. 0,5 na vyšších kmitočtech.  Povrch. úprava dle výběru architekta (předpoklad HPL). Vč. záv. systému, obložek a lemování.
</t>
  </si>
  <si>
    <t>Stěnové obklady širokopásmové</t>
  </si>
  <si>
    <r>
      <t xml:space="preserve">Širokopásmový akustický panel pro instalaci na stěny, s textilním vyměnitelným povrchem. Celková tl. min 60 mm, vážený koeficient akustické absorpce </t>
    </r>
    <r>
      <rPr>
        <sz val="11"/>
        <color indexed="8"/>
        <rFont val="Symbol"/>
        <family val="1"/>
      </rPr>
      <t>a</t>
    </r>
    <r>
      <rPr>
        <vertAlign val="subscript"/>
        <sz val="11"/>
        <color indexed="8"/>
        <rFont val="Calibri"/>
        <family val="2"/>
      </rPr>
      <t>w</t>
    </r>
    <r>
      <rPr>
        <sz val="10"/>
        <rFont val="Arial CE"/>
        <family val="0"/>
      </rPr>
      <t xml:space="preserve">&gt;0,9. Dodávka vč. instalačního materiálu. 
</t>
    </r>
  </si>
  <si>
    <t>Dílenská dokumentace a dokumentace skutečného provedení.</t>
  </si>
  <si>
    <t xml:space="preserve">Realizační dokumentace - konstrukční řešení akustických prvků včetně kotvení, upřesnění kolizí s ostatními profesemi, dokumentace skutečného provedení.
</t>
  </si>
  <si>
    <t xml:space="preserve">Měření doby dozvuku </t>
  </si>
  <si>
    <t xml:space="preserve">Vstupní, etapové a závěrečné měření doby dozvuku, včetně přepočtů a závěrečného protokolu.
</t>
  </si>
  <si>
    <t>Instalace akustických prvků.</t>
  </si>
  <si>
    <t>Celkem</t>
  </si>
  <si>
    <t>Dodávka a montáž prostorové akustiky pro studio</t>
  </si>
  <si>
    <t>REŽIE</t>
  </si>
  <si>
    <t>Dodávka a montáž prostorové akustiky pro režii.</t>
  </si>
  <si>
    <t>KOMPLET</t>
  </si>
  <si>
    <t>KOMPLET dodávka a montáž prostorové akustiky studia a režie</t>
  </si>
  <si>
    <t>POZNÁMKA:</t>
  </si>
  <si>
    <t>Ceny jsou platné k lednu 2023, nelze je garantovat v době realizace.</t>
  </si>
  <si>
    <t>Instalační práce - montáž</t>
  </si>
  <si>
    <t>VŠE – STAVEBNÍ ÚPRAVA PROSTOR PRO NAHRÁVACÍ STUDIO</t>
  </si>
  <si>
    <t>EPS – PROJEKČNÍ ODHAD NÁKLADŮ</t>
  </si>
  <si>
    <t>P.Č.</t>
  </si>
  <si>
    <t>Pozn</t>
  </si>
  <si>
    <t>Název položky</t>
  </si>
  <si>
    <t>Jedn. cena (Kč)</t>
  </si>
  <si>
    <t>Cena celkem (Kč)</t>
  </si>
  <si>
    <t>Siréna</t>
  </si>
  <si>
    <t xml:space="preserve">Kabel PRAFlaCom F B2ca s1d1a1 1x2x0,8 </t>
  </si>
  <si>
    <t>Kabel PRAFlaGuard F P30-R B2ca s1d1a1 2x2x0,8</t>
  </si>
  <si>
    <t>Kabelové příchytky včetně materiálu pro upevnění</t>
  </si>
  <si>
    <t>Požárně odolné normové kabelové příchytky včetně materiálu pro upevnění</t>
  </si>
  <si>
    <t>Demontáž automatického hlásiče včetně patice – určeno k opětné montáži</t>
  </si>
  <si>
    <t>Programování a oživení EPS</t>
  </si>
  <si>
    <t>Montáž EPS</t>
  </si>
  <si>
    <t>Demontáž stávajících rozvodů</t>
  </si>
  <si>
    <t>Drobný pomocný montážní a nosný materiál</t>
  </si>
  <si>
    <t>Revize</t>
  </si>
  <si>
    <t>CELKEM</t>
  </si>
  <si>
    <t>místnost č.0.03</t>
  </si>
  <si>
    <t>místnost č.0.02</t>
  </si>
  <si>
    <r>
      <rPr>
        <b/>
        <sz val="9"/>
        <rFont val="Arial CE"/>
        <family val="0"/>
      </rPr>
      <t xml:space="preserve">Vnitrostaveništní doprava </t>
    </r>
    <r>
      <rPr>
        <sz val="9"/>
        <rFont val="Arial CE"/>
        <family val="0"/>
      </rPr>
      <t>suti a vybouraných hmot pro budovy v do 6 m s omezením mechanizace</t>
    </r>
  </si>
  <si>
    <r>
      <rPr>
        <b/>
        <sz val="9"/>
        <rFont val="Arial CE"/>
        <family val="0"/>
      </rPr>
      <t>Odvoz suti</t>
    </r>
    <r>
      <rPr>
        <sz val="9"/>
        <rFont val="Arial CE"/>
        <family val="0"/>
      </rPr>
      <t xml:space="preserve"> a vybouraných hmot na skládku nebo meziskládku </t>
    </r>
    <r>
      <rPr>
        <b/>
        <sz val="9"/>
        <rFont val="Arial CE"/>
        <family val="0"/>
      </rPr>
      <t>do 1 km se složením</t>
    </r>
  </si>
  <si>
    <r>
      <rPr>
        <b/>
        <sz val="9"/>
        <rFont val="Arial CE"/>
        <family val="0"/>
      </rPr>
      <t>Poplatek</t>
    </r>
    <r>
      <rPr>
        <sz val="9"/>
        <rFont val="Arial CE"/>
        <family val="0"/>
      </rPr>
      <t xml:space="preserve"> za uložení stavebního odpadu na </t>
    </r>
    <r>
      <rPr>
        <b/>
        <sz val="9"/>
        <rFont val="Arial CE"/>
        <family val="0"/>
      </rPr>
      <t xml:space="preserve">recyklační </t>
    </r>
    <r>
      <rPr>
        <sz val="9"/>
        <rFont val="Arial CE"/>
        <family val="0"/>
      </rPr>
      <t xml:space="preserve">skládce (skládkovné) </t>
    </r>
    <r>
      <rPr>
        <b/>
        <sz val="9"/>
        <rFont val="Arial CE"/>
        <family val="0"/>
      </rPr>
      <t>cihelného</t>
    </r>
    <r>
      <rPr>
        <sz val="9"/>
        <rFont val="Arial CE"/>
        <family val="0"/>
      </rPr>
      <t xml:space="preserve"> kód odpadu 17 01 02</t>
    </r>
  </si>
  <si>
    <r>
      <rPr>
        <b/>
        <sz val="9"/>
        <rFont val="Arial CE"/>
        <family val="0"/>
      </rPr>
      <t>Poplatek</t>
    </r>
    <r>
      <rPr>
        <sz val="9"/>
        <rFont val="Arial CE"/>
        <family val="0"/>
      </rPr>
      <t xml:space="preserve"> za uložení stavebního odpadu na</t>
    </r>
    <r>
      <rPr>
        <b/>
        <sz val="9"/>
        <rFont val="Arial CE"/>
        <family val="0"/>
      </rPr>
      <t xml:space="preserve"> recyklační</t>
    </r>
    <r>
      <rPr>
        <sz val="9"/>
        <rFont val="Arial CE"/>
        <family val="0"/>
      </rPr>
      <t xml:space="preserve"> skládce (skládkovné)</t>
    </r>
    <r>
      <rPr>
        <b/>
        <sz val="9"/>
        <rFont val="Arial CE"/>
        <family val="0"/>
      </rPr>
      <t xml:space="preserve"> směsného </t>
    </r>
    <r>
      <rPr>
        <sz val="9"/>
        <rFont val="Arial CE"/>
        <family val="0"/>
      </rPr>
      <t>stavebního a demoličního kód odpadu 17 09 04</t>
    </r>
  </si>
  <si>
    <r>
      <rPr>
        <b/>
        <sz val="9"/>
        <rFont val="Arial CE"/>
        <family val="0"/>
      </rPr>
      <t>Příplatek</t>
    </r>
    <r>
      <rPr>
        <sz val="9"/>
        <rFont val="Arial CE"/>
        <family val="0"/>
      </rPr>
      <t xml:space="preserve"> k odvozu suti a vybouraných hmot na skládku </t>
    </r>
    <r>
      <rPr>
        <b/>
        <sz val="9"/>
        <rFont val="Arial CE"/>
        <family val="0"/>
      </rPr>
      <t xml:space="preserve">ZKD 1 km přes 1 km 
(cena : </t>
    </r>
    <r>
      <rPr>
        <sz val="9"/>
        <rFont val="Arial CE"/>
        <family val="0"/>
      </rPr>
      <t>20km *13,70Kč/km)</t>
    </r>
  </si>
  <si>
    <r>
      <rPr>
        <b/>
        <sz val="9"/>
        <rFont val="Arial CE"/>
        <family val="0"/>
      </rPr>
      <t>Poplatek</t>
    </r>
    <r>
      <rPr>
        <sz val="9"/>
        <rFont val="Arial CE"/>
        <family val="0"/>
      </rPr>
      <t xml:space="preserve"> za uložení stavebního odpadu na </t>
    </r>
    <r>
      <rPr>
        <b/>
        <sz val="9"/>
        <rFont val="Arial CE"/>
        <family val="0"/>
      </rPr>
      <t xml:space="preserve">recyklační </t>
    </r>
    <r>
      <rPr>
        <sz val="9"/>
        <rFont val="Arial CE"/>
        <family val="0"/>
      </rPr>
      <t xml:space="preserve">skládce (skládkovné) z </t>
    </r>
    <r>
      <rPr>
        <b/>
        <sz val="9"/>
        <rFont val="Arial CE"/>
        <family val="0"/>
      </rPr>
      <t xml:space="preserve">armovaného betonu </t>
    </r>
    <r>
      <rPr>
        <sz val="9"/>
        <rFont val="Arial CE"/>
        <family val="0"/>
      </rPr>
      <t>kód odpadu 17 01 01</t>
    </r>
  </si>
  <si>
    <r>
      <rPr>
        <b/>
        <sz val="9"/>
        <color indexed="8"/>
        <rFont val="Arial CE"/>
        <family val="0"/>
      </rPr>
      <t xml:space="preserve">Lešení </t>
    </r>
    <r>
      <rPr>
        <sz val="9"/>
        <color indexed="8"/>
        <rFont val="Arial CE"/>
        <family val="0"/>
      </rPr>
      <t>pomocné pro objekty pozemních staveb s lešeňovou podlahou v přes 1,9 do 3,5 m zatížení do 150 kg/m2                                                                                               výměry :4,5+14+44m2</t>
    </r>
  </si>
  <si>
    <t>Lešení pomocné</t>
  </si>
  <si>
    <r>
      <rPr>
        <b/>
        <sz val="9"/>
        <color indexed="8"/>
        <rFont val="Arial CE"/>
        <family val="0"/>
      </rPr>
      <t xml:space="preserve">Lešení </t>
    </r>
    <r>
      <rPr>
        <sz val="9"/>
        <color indexed="8"/>
        <rFont val="Arial CE"/>
        <family val="0"/>
      </rPr>
      <t>pomocné pro objekty pozemních staveb s lešeňovou podlahou v přes 1,9 do 3,5 m zatížení do 150 kg/m2 pro instalaci sítí (EPS, slaboproud , silnoproud, VZT)                                                                                              výměry :51+37+24,5+31+28,5+180+49,5m2</t>
    </r>
  </si>
  <si>
    <t>ID PRVKU</t>
  </si>
  <si>
    <t>POPIS</t>
  </si>
  <si>
    <t>M.J.</t>
  </si>
  <si>
    <t>POČET M.J.</t>
  </si>
  <si>
    <t>J.C.</t>
  </si>
  <si>
    <t>CENA CELKEM</t>
  </si>
  <si>
    <t>MONTÁŽ         J.C.</t>
  </si>
  <si>
    <t>MONTÁŽ CELKEM</t>
  </si>
  <si>
    <t>741-00001</t>
  </si>
  <si>
    <t>Svítidlo nouzové přisazené, LED 2W, kombinované (piktogram a úniková cesta), stále svítící, vlastní akumulátor na 1 hodina svícení</t>
  </si>
  <si>
    <t>741-00002</t>
  </si>
  <si>
    <t>Svítidlo nouzové podhledové, LED 2W, úniková cesta, svítící při výpadku, vlastní akumulátor na 1 hodina svícení</t>
  </si>
  <si>
    <t>741-00003</t>
  </si>
  <si>
    <t>Svítidlo LED 22W, vestavné, 1850 lm, 3000 K</t>
  </si>
  <si>
    <t>741-00004</t>
  </si>
  <si>
    <t>Svítidlo LED panel PL VAL 600 36W/4000K, 3600 lm</t>
  </si>
  <si>
    <t>741-00005</t>
  </si>
  <si>
    <t>Svítidlo LED 13W, nástěnné, 1200 lm, 3000 K, ve vyšším krytí</t>
  </si>
  <si>
    <t>741-00006</t>
  </si>
  <si>
    <t>Pomocný materiál</t>
  </si>
  <si>
    <t>Svítidla CELKEM</t>
  </si>
  <si>
    <t>Přístroje, koncové prvky, nástěnná montáž!</t>
  </si>
  <si>
    <t>741-00007</t>
  </si>
  <si>
    <t>Vypínač ř.5 IP20 ABB Tango, pod omítku, komplet</t>
  </si>
  <si>
    <t>741-00008</t>
  </si>
  <si>
    <t>Vypínač ř.6  IP20 ABB Tango, pod omítku, komplet</t>
  </si>
  <si>
    <t>741-00009</t>
  </si>
  <si>
    <t>Dvojitá svorka pro vyrovnání poteciálů, do parapetního žlabu, komplet</t>
  </si>
  <si>
    <t>741-00010</t>
  </si>
  <si>
    <t>Zásuvka IP20 ABB Tango do parapetního žlabu, komplet</t>
  </si>
  <si>
    <t>741-00011</t>
  </si>
  <si>
    <t>Zásuvka IP20 ABB Tango, pod omítku, komplet</t>
  </si>
  <si>
    <t>741-00012</t>
  </si>
  <si>
    <t>Vývod 230V/10A, ukončení vodičů</t>
  </si>
  <si>
    <t>741-00013</t>
  </si>
  <si>
    <t>Vývod 400V/10A , ukončení vodičů</t>
  </si>
  <si>
    <t>741-00014</t>
  </si>
  <si>
    <t>Svorkovnice místního pospojování</t>
  </si>
  <si>
    <t>741-00015</t>
  </si>
  <si>
    <t>Krabice instalační, rozbočná pro zapuštěnou montáž</t>
  </si>
  <si>
    <t>741-00016</t>
  </si>
  <si>
    <t>Krabice instalační KP PK_HB bílá, do parapetního žlabu</t>
  </si>
  <si>
    <t>741-00017</t>
  </si>
  <si>
    <t>Pomocný materiál (svorky, izolace, šrouby, vrtuty..)</t>
  </si>
  <si>
    <t>741-00018</t>
  </si>
  <si>
    <t>Nespecifikovatelné montážní práce</t>
  </si>
  <si>
    <t>741-00019</t>
  </si>
  <si>
    <t>Stavební přípomoci  (Průrazy, průvrty, drážky apod.)</t>
  </si>
  <si>
    <t>Přístroje, koncové prvky CELKEM</t>
  </si>
  <si>
    <t>741-00020</t>
  </si>
  <si>
    <t>Připojení nového vývodu do stávajícího rozváděče</t>
  </si>
  <si>
    <t>741-00021</t>
  </si>
  <si>
    <t>Rozváděč nástěný RSTUDIO dle schéma</t>
  </si>
  <si>
    <t>741-00022</t>
  </si>
  <si>
    <t>Rozváděč nástěný RV STUDIO dle schéma</t>
  </si>
  <si>
    <t>741-00023</t>
  </si>
  <si>
    <t>741-00024</t>
  </si>
  <si>
    <t xml:space="preserve">Stavební přípomoci  </t>
  </si>
  <si>
    <t>Rozváděče CELKEM</t>
  </si>
  <si>
    <t>Kabely a trasy</t>
  </si>
  <si>
    <t>741-00025</t>
  </si>
  <si>
    <t>Kabel CYKY-j 4x25</t>
  </si>
  <si>
    <t>741-00026</t>
  </si>
  <si>
    <t>Kabel CYKY-j 5x4</t>
  </si>
  <si>
    <t>741-00027</t>
  </si>
  <si>
    <t>Kabel CYKY-j 5x2,5</t>
  </si>
  <si>
    <t>741-00028</t>
  </si>
  <si>
    <t>Kabel CYKY-j 3x2,5</t>
  </si>
  <si>
    <t>741-00029</t>
  </si>
  <si>
    <t>Kabel CYKY-j 3x1,5</t>
  </si>
  <si>
    <t>741-00030</t>
  </si>
  <si>
    <t>Kabel CYKY-o 3x1,5</t>
  </si>
  <si>
    <t>741-00031</t>
  </si>
  <si>
    <t>vodič CYA 6</t>
  </si>
  <si>
    <t>741-00032</t>
  </si>
  <si>
    <t>Parapetní žlab PK 140x70 HD</t>
  </si>
  <si>
    <t>741-00033</t>
  </si>
  <si>
    <t>Zinkovaný žlab 50X125X1,25 mm včetně kotvení do stropu</t>
  </si>
  <si>
    <t>741-00034</t>
  </si>
  <si>
    <t>Požární ucpávky do průměru prostupu 100 mm</t>
  </si>
  <si>
    <t>741-00035</t>
  </si>
  <si>
    <t>Podružný související elektroinstalační a kompletační mat. (svorky, izolace)</t>
  </si>
  <si>
    <t>741-00036</t>
  </si>
  <si>
    <t>Podíl přidružených výkonů</t>
  </si>
  <si>
    <t>741-00037</t>
  </si>
  <si>
    <t>Kabely a trasy CELKEM</t>
  </si>
  <si>
    <t>ELEKTROINSTALACE SILNOPROUD</t>
  </si>
  <si>
    <t>741-00038</t>
  </si>
  <si>
    <t>Dokumentace SKUTEČNÉHO PROVEDENÍ</t>
  </si>
  <si>
    <t>741-00039</t>
  </si>
  <si>
    <t>GZS - VRN  (Doprava rozváděčů a instalačního materiálu)</t>
  </si>
  <si>
    <t>741-00040</t>
  </si>
  <si>
    <t>Revizní zprávy</t>
  </si>
  <si>
    <t xml:space="preserve"> ELEKTROINSTALACE SILNOPROUDU CELKEM BEZ DPH:</t>
  </si>
  <si>
    <r>
      <t xml:space="preserve">materiál </t>
    </r>
    <r>
      <rPr>
        <sz val="12"/>
        <rFont val="Calibri"/>
        <family val="2"/>
      </rPr>
      <t>∑</t>
    </r>
  </si>
  <si>
    <t>montáž ∑</t>
  </si>
  <si>
    <t xml:space="preserve"> ELEKTROINSTALACE SILNOPROUDU CELKEM MATERIÁL + MONTÁŽ BEZ DPH:</t>
  </si>
  <si>
    <t>p.č.</t>
  </si>
  <si>
    <t>Ceník , Kód položky</t>
  </si>
  <si>
    <t xml:space="preserve">množství </t>
  </si>
  <si>
    <t>J.cena  (CZK) Dodávka + montáž</t>
  </si>
  <si>
    <t>cena celkem
 (CZK)</t>
  </si>
  <si>
    <t>hmotnost      t / m.j.</t>
  </si>
  <si>
    <t>hmotnost       t celkem</t>
  </si>
  <si>
    <t xml:space="preserve">M 22b </t>
  </si>
  <si>
    <t>Elektroinstalace - slaboproud, strukturovaná kabeláž</t>
  </si>
  <si>
    <t>Doplnění stávajících rozvaděčů v IB a RB</t>
  </si>
  <si>
    <t>přepojovací panel 24 portů RJ45, cat. 6a, stíněný - kompletní</t>
  </si>
  <si>
    <t>přepojovací panel s 24 konektory SC/PC SM, včetně vany pro uložení svárů - kompletní</t>
  </si>
  <si>
    <t>Instalace ve studiu</t>
  </si>
  <si>
    <r>
      <t xml:space="preserve">elektroinstalační trubka </t>
    </r>
    <r>
      <rPr>
        <sz val="9"/>
        <rFont val="Calibri"/>
        <family val="2"/>
      </rPr>
      <t>Ø</t>
    </r>
    <r>
      <rPr>
        <sz val="9"/>
        <rFont val="Arial"/>
        <family val="2"/>
      </rPr>
      <t xml:space="preserve">16mm </t>
    </r>
  </si>
  <si>
    <r>
      <t xml:space="preserve">elektroinstalační trubka </t>
    </r>
    <r>
      <rPr>
        <sz val="9"/>
        <rFont val="Calibri"/>
        <family val="2"/>
      </rPr>
      <t>Ø</t>
    </r>
    <r>
      <rPr>
        <sz val="9"/>
        <rFont val="Arial"/>
        <family val="2"/>
      </rPr>
      <t xml:space="preserve">25mm </t>
    </r>
  </si>
  <si>
    <t>elektroinstalační trubka Ø40mm</t>
  </si>
  <si>
    <t>Krabice přístrojová pod omítku nebo do SDK</t>
  </si>
  <si>
    <t>Krabice přístrojová do parapetního kanálu</t>
  </si>
  <si>
    <t>Elekroinstalační plastový kanál 80x40 mm, včetně víka a upevňovacích prvků</t>
  </si>
  <si>
    <t>Elekroinstalační žlab 62,5x50, včetně víka a upevňovacích prvků</t>
  </si>
  <si>
    <t>Elekroinstalační žlab 125x50, včetně víka a upevňovacích prvků</t>
  </si>
  <si>
    <t>Kabel čtyřpárový FTP, cat. 6a, včetně montáže do trubky nebo žlabu</t>
  </si>
  <si>
    <t>přepojovací kabel optický, SM, konektory SC/PC , dl. 2m</t>
  </si>
  <si>
    <t>zásuvka 2xRJ45, cat 6a, stíněná, kompletní</t>
  </si>
  <si>
    <t>zásuvka 3xRJ45, cat 6a, stíněná, kompletní</t>
  </si>
  <si>
    <t>single mode kabel 9/125um 24 vláken ukončeno z každého kabelu vždy jen 12 vláken</t>
  </si>
  <si>
    <t xml:space="preserve">optická vana 1U s konektory 24x SC/PC </t>
  </si>
  <si>
    <t>měření optického vlákna včetně protokolu</t>
  </si>
  <si>
    <t>měření metalického portu včetně protokolu</t>
  </si>
  <si>
    <t>požární ucpávky</t>
  </si>
  <si>
    <t xml:space="preserve">M 22c </t>
  </si>
  <si>
    <t>Elektroinstalace - slaboproud, přístupový systém</t>
  </si>
  <si>
    <t>IP vrátník audio 2 tlačítka</t>
  </si>
  <si>
    <t xml:space="preserve">bezkontaktní čtečka pro Mifare karty, (podpora SIO) iCLASS/Mifare/DESFire, úzká </t>
  </si>
  <si>
    <t>elektromecanický samozamykací zámekzámek 12-24V DC, bezpečnostní kování klika-klika s děleným čtyřhranem, paniková funkce (odchod vždy)</t>
  </si>
  <si>
    <t xml:space="preserve">zámek elektromagnetický </t>
  </si>
  <si>
    <t>montáž zámků a systémových kabelů je součástí dodávky dveří</t>
  </si>
  <si>
    <t>převodka přímá zadlabací</t>
  </si>
  <si>
    <t>Rozvody jsou součást strukturované kabeláže.</t>
  </si>
  <si>
    <t xml:space="preserve">Soupis stavebních prací a dodávek s výkazem výměr </t>
  </si>
  <si>
    <t>Elektroinstalace - slaboproud CELKEM</t>
  </si>
  <si>
    <t>Demontáž</t>
  </si>
  <si>
    <t>demontáž</t>
  </si>
  <si>
    <t>Likvidace demontovaného vedení</t>
  </si>
  <si>
    <t>Demontáž stávajícího vedení VZT a odvlhčovacích jednotek</t>
  </si>
  <si>
    <t>b) Rozvody kanalizace</t>
  </si>
  <si>
    <t>c) Rozvody vodovodu</t>
  </si>
  <si>
    <t xml:space="preserve">e) Proplach, desinfekce a dohled </t>
  </si>
  <si>
    <t>Demontáže potrubí vodovod</t>
  </si>
  <si>
    <t>Demontáže potrubí kanalizace</t>
  </si>
  <si>
    <t>c) Rozvody kanalizace</t>
  </si>
  <si>
    <t xml:space="preserve">Potrubí z trubek plastových PPs- protihlukový systém </t>
  </si>
  <si>
    <t>DN 100</t>
  </si>
  <si>
    <t>Čistící kus</t>
  </si>
  <si>
    <t>Upevňovací systém</t>
  </si>
  <si>
    <t>Pomocný materiál (fitinky, těsnící materiál, tech. plyny)</t>
  </si>
  <si>
    <t>Pomocné konstrukce (např. plošina apod)</t>
  </si>
  <si>
    <t>Zkouška těsnosti</t>
  </si>
  <si>
    <t>b) Rozvody kanalizace - celkem</t>
  </si>
  <si>
    <t>c) Rozvody vody</t>
  </si>
  <si>
    <t xml:space="preserve">DN 25 </t>
  </si>
  <si>
    <t>Upevnění potrubí plast. do DN 22-32</t>
  </si>
  <si>
    <t>Pomocný materiál (závitové fitinky, těsnící materiál, tech. plyny)</t>
  </si>
  <si>
    <t>c) Ležaté rozvody - celkem</t>
  </si>
  <si>
    <t xml:space="preserve">d) Izolace tepelné - ZTI </t>
  </si>
  <si>
    <t xml:space="preserve">Potrubní izolační pouzdra návleková síla izolace 15 mm-pro potrubí </t>
  </si>
  <si>
    <t>e) Proplach, desinfekce a dohled - celkem</t>
  </si>
  <si>
    <t>b) Podlahové výtápění</t>
  </si>
  <si>
    <t xml:space="preserve">c) Ležaté rozvody </t>
  </si>
  <si>
    <t>d) Nátěry potrubí</t>
  </si>
  <si>
    <t xml:space="preserve">f) Regulace a dohled </t>
  </si>
  <si>
    <t>Rozělovač nerez PN6-10mont.délka 280 mm, včetně mísící sady</t>
  </si>
  <si>
    <t>skřín rozdělovače</t>
  </si>
  <si>
    <t>Rozvaděč pro regulaci</t>
  </si>
  <si>
    <t>Prostorový termostat</t>
  </si>
  <si>
    <t>soup</t>
  </si>
  <si>
    <t>Termopohon ovládání ventilů</t>
  </si>
  <si>
    <t>Potrubí pro podlahové topení 17x2</t>
  </si>
  <si>
    <t>Okrajová dilatační páska</t>
  </si>
  <si>
    <t>Plastifikátor do betonu</t>
  </si>
  <si>
    <t>Odvzdušňovací nádoby DN 50</t>
  </si>
  <si>
    <t xml:space="preserve">Automatický odvzdušňovací ventil bez zpětného ventilu </t>
  </si>
  <si>
    <t xml:space="preserve">Filtr  závitový s nerez sítkem </t>
  </si>
  <si>
    <t>Stavební přítomce</t>
  </si>
  <si>
    <t>b) podlahové vytápění- celkem</t>
  </si>
  <si>
    <t>c) Ležaté rozvody</t>
  </si>
  <si>
    <t>DN 25</t>
  </si>
  <si>
    <t>R250X005</t>
  </si>
  <si>
    <t>e) Izolace tepelné - ÚT celkem</t>
  </si>
  <si>
    <t>f) Regulace a dohled</t>
  </si>
  <si>
    <t>f) Regulace a dohled - celkem</t>
  </si>
  <si>
    <r>
      <t xml:space="preserve">Demontáž SDK podhledu </t>
    </r>
    <r>
      <rPr>
        <sz val="9"/>
        <color indexed="8"/>
        <rFont val="Arial CE"/>
        <family val="0"/>
      </rPr>
      <t>s jednovrstvou nosnou kcí z ocelových profilů opláštění jednoduché</t>
    </r>
  </si>
  <si>
    <r>
      <t>Demontáž</t>
    </r>
    <r>
      <rPr>
        <sz val="9"/>
        <color indexed="8"/>
        <rFont val="Arial CE"/>
        <family val="0"/>
      </rPr>
      <t xml:space="preserve"> kazet</t>
    </r>
    <r>
      <rPr>
        <b/>
        <sz val="9"/>
        <color indexed="8"/>
        <rFont val="Arial CE"/>
        <family val="0"/>
      </rPr>
      <t xml:space="preserve"> sádrokartonového podhledu</t>
    </r>
  </si>
  <si>
    <r>
      <t>Demontáž</t>
    </r>
    <r>
      <rPr>
        <sz val="9"/>
        <color indexed="8"/>
        <rFont val="Arial CE"/>
        <family val="0"/>
      </rPr>
      <t xml:space="preserve"> stávajícího proskleného světlíku, včetně likvidace odvozem na skládku (chodba IB000f)</t>
    </r>
  </si>
  <si>
    <t>Potrubí do D 50</t>
  </si>
  <si>
    <t>Ochranná trubka 16/17</t>
  </si>
  <si>
    <t>Systémová deska 30/2</t>
  </si>
  <si>
    <r>
      <rPr>
        <b/>
        <sz val="9"/>
        <color indexed="8"/>
        <rFont val="Arial CE"/>
        <family val="0"/>
      </rPr>
      <t>Vysekání otvorů</t>
    </r>
    <r>
      <rPr>
        <sz val="9"/>
        <color indexed="8"/>
        <rFont val="Arial CE"/>
        <family val="0"/>
      </rPr>
      <t xml:space="preserve"> - stěna zděná., v cca tl. 150mm plochy do 0,25m2 . Pro vedení technologií v rámci 1.PP</t>
    </r>
    <r>
      <rPr>
        <sz val="9"/>
        <color indexed="8"/>
        <rFont val="Arial CE"/>
        <family val="0"/>
      </rPr>
      <t>. - výměry : 0,25*26ks</t>
    </r>
  </si>
  <si>
    <t>972054341/P</t>
  </si>
  <si>
    <r>
      <t>Demontáž</t>
    </r>
    <r>
      <rPr>
        <sz val="9"/>
        <color indexed="8"/>
        <rFont val="Arial CE"/>
        <family val="0"/>
      </rPr>
      <t xml:space="preserve"> a opětovná montáž (včetně zapojení) stávající VZT jednotky, která koliduje s trasou nového vedení VZT  (místnost IB032) včetně přesunu</t>
    </r>
  </si>
  <si>
    <r>
      <rPr>
        <b/>
        <sz val="9"/>
        <color indexed="8"/>
        <rFont val="Arial CE"/>
        <family val="0"/>
      </rPr>
      <t>Montáž</t>
    </r>
    <r>
      <rPr>
        <sz val="9"/>
        <color indexed="8"/>
        <rFont val="Arial CE"/>
        <family val="0"/>
      </rPr>
      <t xml:space="preserve"> podhledu s vyjímatelnými panely vel. do 0,36 m2                                </t>
    </r>
  </si>
  <si>
    <r>
      <rPr>
        <b/>
        <sz val="9"/>
        <rFont val="Arial CE"/>
        <family val="0"/>
      </rPr>
      <t>Širokopásmový akustický rastrový podhled</t>
    </r>
    <r>
      <rPr>
        <sz val="9"/>
        <rFont val="Arial CE"/>
        <family val="0"/>
      </rPr>
      <t xml:space="preserve">       600 x 600mm včetně roštu.  (místnost chodba č.0.01)                                                                   výměra :  4,5m2</t>
    </r>
  </si>
  <si>
    <r>
      <rPr>
        <b/>
        <sz val="9"/>
        <color indexed="8"/>
        <rFont val="Arial CE"/>
        <family val="0"/>
      </rPr>
      <t>Napojení</t>
    </r>
    <r>
      <rPr>
        <sz val="9"/>
        <color indexed="8"/>
        <rFont val="Arial CE"/>
        <family val="0"/>
      </rPr>
      <t xml:space="preserve"> minerálního podhledu na stěnu obvodovou lištou</t>
    </r>
  </si>
  <si>
    <r>
      <t>Požární ucpávky</t>
    </r>
    <r>
      <rPr>
        <sz val="9"/>
        <color indexed="8"/>
        <rFont val="Arial CE"/>
        <family val="0"/>
      </rPr>
      <t xml:space="preserve"> viz. (požárně bezpečnostní řešení)</t>
    </r>
  </si>
  <si>
    <r>
      <t xml:space="preserve">Poznámka </t>
    </r>
    <r>
      <rPr>
        <b/>
        <sz val="9"/>
        <color indexed="8"/>
        <rFont val="Arial CE"/>
        <family val="0"/>
      </rPr>
      <t>PBŘS odd.9</t>
    </r>
    <r>
      <rPr>
        <sz val="9"/>
        <color indexed="8"/>
        <rFont val="Arial CE"/>
        <family val="0"/>
      </rPr>
      <t xml:space="preserve"> : Nově budou provedeny prostupy pro VZT rozvody, chladící potrubí a rozvody silnoproudu a slaboproudu, které se v místě prostupu požárně dělící konstrukcí musí opatřit systémovou požární ucpávkou s odolností EI 180.</t>
    </r>
  </si>
  <si>
    <r>
      <rPr>
        <b/>
        <sz val="9"/>
        <color indexed="8"/>
        <rFont val="Arial CE"/>
        <family val="0"/>
      </rPr>
      <t>Požární systémová ucpávka</t>
    </r>
    <r>
      <rPr>
        <sz val="9"/>
        <color indexed="8"/>
        <rFont val="Arial CE"/>
        <family val="0"/>
      </rPr>
      <t xml:space="preserve"> s odolností </t>
    </r>
    <r>
      <rPr>
        <b/>
        <sz val="9"/>
        <color indexed="8"/>
        <rFont val="Arial CE"/>
        <family val="0"/>
      </rPr>
      <t>EI 180</t>
    </r>
    <r>
      <rPr>
        <sz val="9"/>
        <color indexed="8"/>
        <rFont val="Arial CE"/>
        <family val="0"/>
      </rPr>
      <t xml:space="preserve">
bude upřesněno v dílenské dokumentaci</t>
    </r>
  </si>
  <si>
    <r>
      <rPr>
        <b/>
        <sz val="9"/>
        <color indexed="8"/>
        <rFont val="Arial"/>
        <family val="2"/>
      </rPr>
      <t xml:space="preserve">Provizorní zakrytí </t>
    </r>
    <r>
      <rPr>
        <sz val="9"/>
        <color indexed="8"/>
        <rFont val="Arial"/>
        <family val="2"/>
      </rPr>
      <t>stávajících nášlapných ploch proti poškození stavbou (v místech dotčených rekonstrukcí, kde se budou provádět prostupy konstrukcemi pro vedení sítí ); OSB deskami,odolnou fólii proti poškození. Dodávka+položení+odklizení+likvidace. výměry : 5,6+25,8+13,3+14,47+8,5m2</t>
    </r>
  </si>
  <si>
    <r>
      <t>Hasicí přístroj</t>
    </r>
    <r>
      <rPr>
        <sz val="9"/>
        <color indexed="8"/>
        <rFont val="Arial CE"/>
        <family val="0"/>
      </rPr>
      <t xml:space="preserve"> viz. (požárně bezpečnostní řešení)</t>
    </r>
  </si>
  <si>
    <r>
      <t xml:space="preserve">Hasicí přístroj </t>
    </r>
    <r>
      <rPr>
        <sz val="9"/>
        <color indexed="8"/>
        <rFont val="Arial CE"/>
        <family val="0"/>
      </rPr>
      <t>CO2 - 5kg</t>
    </r>
  </si>
  <si>
    <r>
      <t xml:space="preserve">Osazování </t>
    </r>
    <r>
      <rPr>
        <b/>
        <sz val="10"/>
        <rFont val="Arial CE"/>
        <family val="0"/>
      </rPr>
      <t>hasicího přístroje</t>
    </r>
  </si>
  <si>
    <t xml:space="preserve">Revizní dvířka </t>
  </si>
  <si>
    <r>
      <t xml:space="preserve">Revizní dvířka </t>
    </r>
    <r>
      <rPr>
        <sz val="9"/>
        <color indexed="8"/>
        <rFont val="Arial CE"/>
        <family val="0"/>
      </rPr>
      <t>protipožární 400 x 400 x 25 GKF min. EI30 DP1 - Hlavní nosná konstrukce dvířek a rám jsou vyrobeny z hliníkového profilu osazené sádrokartonovou výplní o síle 25mm</t>
    </r>
  </si>
  <si>
    <t>Malby</t>
  </si>
  <si>
    <r>
      <t xml:space="preserve">Vnitřní povrchová úprava  stěn - </t>
    </r>
    <r>
      <rPr>
        <sz val="9"/>
        <color indexed="8"/>
        <rFont val="Arial CE"/>
        <family val="0"/>
      </rPr>
      <t>Dvojnásobné bílé</t>
    </r>
    <r>
      <rPr>
        <b/>
        <sz val="9"/>
        <color indexed="8"/>
        <rFont val="Arial CE"/>
        <family val="0"/>
      </rPr>
      <t xml:space="preserve"> malby</t>
    </r>
    <r>
      <rPr>
        <sz val="9"/>
        <color indexed="8"/>
        <rFont val="Arial CE"/>
        <family val="0"/>
      </rPr>
      <t xml:space="preserve"> ze směsí za mokra velmi dobře oděruvzdorných v místnostech v přes 3,80 do 5,00 m            výměry:23,4+24,6+46,7+40,4+17,2+53,2+8,9+9,8+4,1+61,4+11,2+34,8m2</t>
    </r>
  </si>
  <si>
    <r>
      <t xml:space="preserve">Potažení </t>
    </r>
    <r>
      <rPr>
        <sz val="9"/>
        <color indexed="8"/>
        <rFont val="Arial CE"/>
        <family val="0"/>
      </rPr>
      <t xml:space="preserve">vnitřních stěn vápenocementovým </t>
    </r>
    <r>
      <rPr>
        <b/>
        <sz val="9"/>
        <color indexed="8"/>
        <rFont val="Arial CE"/>
        <family val="0"/>
      </rPr>
      <t>štukem tloušťky do 3 mm</t>
    </r>
  </si>
  <si>
    <t>Štukování stávajících stěn</t>
  </si>
  <si>
    <r>
      <t xml:space="preserve">Podkladní a spojovací vrstva </t>
    </r>
    <r>
      <rPr>
        <sz val="9"/>
        <color indexed="8"/>
        <rFont val="Arial CE"/>
        <family val="0"/>
      </rPr>
      <t>vnitřních omítaných ploch vápenný postřik nanášený ručně celoplošně</t>
    </r>
    <r>
      <rPr>
        <b/>
        <sz val="9"/>
        <color indexed="8"/>
        <rFont val="Arial CE"/>
        <family val="0"/>
      </rPr>
      <t xml:space="preserve"> </t>
    </r>
    <r>
      <rPr>
        <sz val="9"/>
        <color indexed="8"/>
        <rFont val="Arial CE"/>
        <family val="0"/>
      </rPr>
      <t>stěn</t>
    </r>
    <r>
      <rPr>
        <b/>
        <sz val="9"/>
        <color indexed="8"/>
        <rFont val="Arial CE"/>
        <family val="0"/>
      </rPr>
      <t xml:space="preserve">
</t>
    </r>
    <r>
      <rPr>
        <sz val="9"/>
        <color indexed="8"/>
        <rFont val="Arial CE"/>
        <family val="0"/>
      </rPr>
      <t xml:space="preserve">
</t>
    </r>
  </si>
  <si>
    <t>Podlahové konstrukce a nášlapné vrstvy</t>
  </si>
  <si>
    <t>P1 - Skladba podlahy na chodbě 0.01</t>
  </si>
  <si>
    <t>771574262/P</t>
  </si>
  <si>
    <t>plánovaná cena</t>
  </si>
  <si>
    <t>771151012.LSS</t>
  </si>
  <si>
    <t>%</t>
  </si>
  <si>
    <t>(podrobnosti viz. SPECIFIKACE SKLADEB STAVEBNÍCH KONSTRUKCÍ) - str. 3 a 4</t>
  </si>
  <si>
    <r>
      <t>Montáž podlah keramických velkoformát</t>
    </r>
    <r>
      <rPr>
        <sz val="9"/>
        <color indexed="8"/>
        <rFont val="Arial CE"/>
        <family val="0"/>
      </rPr>
      <t xml:space="preserve"> pro mechanické zatížení protiskluzných lepených flexibilním lepidlem tl.cca 5mm voděodolným cca přes 4 do 6 ks/m2 a spárovaným vodě odolnou hmotou</t>
    </r>
  </si>
  <si>
    <r>
      <rPr>
        <b/>
        <sz val="9"/>
        <color indexed="8"/>
        <rFont val="Arial CE"/>
        <family val="0"/>
      </rPr>
      <t xml:space="preserve">Dodávka keramické dlažby </t>
    </r>
    <r>
      <rPr>
        <sz val="9"/>
        <color indexed="8"/>
        <rFont val="Arial CE"/>
        <family val="0"/>
      </rPr>
      <t xml:space="preserve">
 - keramický pálený střep tl. cca 10 mm, protiskluzná úprava
 - rozměr a typ vybere architekt s investorem dle předloženého vzorníku  
- barva dle standardních barev ve vzorníku výrobce 
- spárováno systémovou spárovací hmotou, barva dle 
standardních barev ve vzorníku výrobce
- kotvení k podkladu, lepeno systémovým lepidlem tl. cca 5 mm</t>
    </r>
  </si>
  <si>
    <r>
      <rPr>
        <b/>
        <sz val="9"/>
        <color indexed="8"/>
        <rFont val="Arial CE"/>
        <family val="0"/>
      </rPr>
      <t>Vysátí podkladu</t>
    </r>
    <r>
      <rPr>
        <sz val="9"/>
        <color indexed="8"/>
        <rFont val="Arial CE"/>
        <family val="0"/>
      </rPr>
      <t xml:space="preserve"> před pokládkou dlažby</t>
    </r>
  </si>
  <si>
    <r>
      <rPr>
        <b/>
        <sz val="9"/>
        <color indexed="8"/>
        <rFont val="Arial CE"/>
        <family val="0"/>
      </rPr>
      <t>Nátěr penetrační</t>
    </r>
    <r>
      <rPr>
        <sz val="9"/>
        <color indexed="8"/>
        <rFont val="Arial CE"/>
        <family val="0"/>
      </rPr>
      <t xml:space="preserve"> na podlahu</t>
    </r>
  </si>
  <si>
    <r>
      <t>Montáž soklů </t>
    </r>
    <r>
      <rPr>
        <sz val="9"/>
        <color indexed="8"/>
        <rFont val="Arial CE"/>
        <family val="0"/>
      </rPr>
      <t>z dlaždic keramických s požlábkem flexibilní lepidlo a v do 90 mm</t>
    </r>
  </si>
  <si>
    <t>776221121/P</t>
  </si>
  <si>
    <r>
      <t xml:space="preserve">Lepení  pásů z PVC </t>
    </r>
    <r>
      <rPr>
        <sz val="8"/>
        <color indexed="8"/>
        <rFont val="Arial CE"/>
        <family val="0"/>
      </rPr>
      <t>standardním lepidlem</t>
    </r>
  </si>
  <si>
    <t>776223112/P</t>
  </si>
  <si>
    <r>
      <t xml:space="preserve">Vysátí </t>
    </r>
    <r>
      <rPr>
        <sz val="8"/>
        <color indexed="8"/>
        <rFont val="Arial CE"/>
        <family val="0"/>
      </rPr>
      <t>podkladu povlakových podlah</t>
    </r>
  </si>
  <si>
    <t>776121321</t>
  </si>
  <si>
    <r>
      <t xml:space="preserve">Neředěná </t>
    </r>
    <r>
      <rPr>
        <sz val="8"/>
        <rFont val="Arial"/>
        <family val="2"/>
      </rPr>
      <t>penetrace savého podkladu povlakových podlah</t>
    </r>
  </si>
  <si>
    <t>776141112</t>
  </si>
  <si>
    <t xml:space="preserve"> - nosná, roznášecí vrstva </t>
  </si>
  <si>
    <t>632451213</t>
  </si>
  <si>
    <t>631362021</t>
  </si>
  <si>
    <t>632481213</t>
  </si>
  <si>
    <t xml:space="preserve"> - podlahové vytápění viz ÚT</t>
  </si>
  <si>
    <t>RKW.104134/P</t>
  </si>
  <si>
    <t>713121111</t>
  </si>
  <si>
    <t>634112112</t>
  </si>
  <si>
    <r>
      <t xml:space="preserve">P2 - Skladba podlahy PVC ve studiu a režii 0.02 a 0.03: </t>
    </r>
    <r>
      <rPr>
        <sz val="9"/>
        <color indexed="8"/>
        <rFont val="Arial CE"/>
        <family val="0"/>
      </rPr>
      <t>celková tl. Podlahy cca. 150mm</t>
    </r>
  </si>
  <si>
    <r>
      <rPr>
        <b/>
        <sz val="9"/>
        <color indexed="8"/>
        <rFont val="Arial CE"/>
        <family val="0"/>
      </rPr>
      <t xml:space="preserve">Dodávka </t>
    </r>
    <r>
      <rPr>
        <sz val="9"/>
        <color indexed="8"/>
        <rFont val="Arial CE"/>
        <family val="0"/>
      </rPr>
      <t xml:space="preserve">- druh krytiny dle EN 10581: homogenní PVC, typ I, obsah: min. 53% čistého polyvinylchloridu, 100% bezftalátová, povrchová úprava: IQ PUR, třída zátěže: 34/43, celková tloušťka dle EN 428: 2 mm, hmotnost dle EN 430: 2700 g/m2, reakce na oheň dle EN ISO 13501-1, Bfl s1, test na kolečkové židle dle EN 425: vhodné, chemická odolnost dle EN 423: excelentní, test na čisté prostory dle ASTM F51/00: Třída A, ISO 14644-1: ISO třída 4, recyklovatelnost: 100% 
- barva dle standardních barev ve vzorníku výrobce </t>
    </r>
  </si>
  <si>
    <r>
      <rPr>
        <b/>
        <sz val="9"/>
        <color indexed="8"/>
        <rFont val="Arial CE"/>
        <family val="0"/>
      </rPr>
      <t xml:space="preserve">Dodávka + Montáž </t>
    </r>
    <r>
      <rPr>
        <sz val="9"/>
        <color indexed="8"/>
        <rFont val="Arial CE"/>
        <family val="0"/>
      </rPr>
      <t>ukončující systémová obvodová lišta</t>
    </r>
  </si>
  <si>
    <r>
      <rPr>
        <b/>
        <sz val="9"/>
        <color indexed="8"/>
        <rFont val="Arial CE"/>
        <family val="0"/>
      </rPr>
      <t>Stěrka</t>
    </r>
    <r>
      <rPr>
        <sz val="9"/>
        <color indexed="8"/>
        <rFont val="Arial CE"/>
        <family val="0"/>
      </rPr>
      <t xml:space="preserve"> podlahová nivelační pro vyrovnání podkladu povlakových podlah pevnosti 20 MPa tl přes 3 do 5 mm</t>
    </r>
  </si>
  <si>
    <r>
      <rPr>
        <b/>
        <sz val="9"/>
        <color indexed="8"/>
        <rFont val="Arial CE"/>
        <family val="0"/>
      </rPr>
      <t>Potěr</t>
    </r>
    <r>
      <rPr>
        <sz val="9"/>
        <color indexed="8"/>
        <rFont val="Arial CE"/>
        <family val="0"/>
      </rPr>
      <t xml:space="preserve"> cementový samonivelační litý C20 tl přes 40 do 45 mm</t>
    </r>
  </si>
  <si>
    <r>
      <rPr>
        <b/>
        <sz val="9"/>
        <color indexed="8"/>
        <rFont val="Arial CE"/>
        <family val="0"/>
      </rPr>
      <t>Kari síť</t>
    </r>
    <r>
      <rPr>
        <sz val="9"/>
        <color indexed="8"/>
        <rFont val="Arial CE"/>
        <family val="0"/>
      </rPr>
      <t xml:space="preserve"> AQ 60 100/100 – 45mm </t>
    </r>
  </si>
  <si>
    <r>
      <rPr>
        <b/>
        <sz val="9"/>
        <rFont val="Arial"/>
        <family val="2"/>
      </rPr>
      <t>Separační</t>
    </r>
    <r>
      <rPr>
        <sz val="9"/>
        <rFont val="Arial"/>
        <family val="2"/>
      </rPr>
      <t xml:space="preserve"> stavební PE folie tl. 0.1 mm</t>
    </r>
  </si>
  <si>
    <r>
      <rPr>
        <b/>
        <sz val="9"/>
        <color indexed="8"/>
        <rFont val="Arial CE"/>
        <family val="0"/>
      </rPr>
      <t>Dodávka - Minerální</t>
    </r>
    <r>
      <rPr>
        <sz val="9"/>
        <color indexed="8"/>
        <rFont val="Arial CE"/>
        <family val="0"/>
      </rPr>
      <t xml:space="preserve"> podlahové desky do těžkých plovoucích podlah tl. 50 mm </t>
    </r>
  </si>
  <si>
    <r>
      <rPr>
        <b/>
        <sz val="9"/>
        <color indexed="8"/>
        <rFont val="Arial CE"/>
        <family val="0"/>
      </rPr>
      <t>Montáž</t>
    </r>
    <r>
      <rPr>
        <sz val="9"/>
        <color indexed="8"/>
        <rFont val="Arial CE"/>
        <family val="0"/>
      </rPr>
      <t xml:space="preserve"> izolace tepelné podlah volně kladenými rohožemi, pásy, dílci, deskami 1 vrstva</t>
    </r>
  </si>
  <si>
    <r>
      <rPr>
        <b/>
        <sz val="9"/>
        <color indexed="8"/>
        <rFont val="Arial CE"/>
        <family val="0"/>
      </rPr>
      <t xml:space="preserve">Obvodová </t>
    </r>
    <r>
      <rPr>
        <sz val="9"/>
        <color indexed="8"/>
        <rFont val="Arial CE"/>
        <family val="0"/>
      </rPr>
      <t>dilatace podlahovým páskem z pěnového PE mezi stěnou a mazaninou nebo potěrem v  100 mm</t>
    </r>
  </si>
  <si>
    <r>
      <t xml:space="preserve">Spoj </t>
    </r>
    <r>
      <rPr>
        <sz val="9"/>
        <color indexed="8"/>
        <rFont val="Arial CE"/>
        <family val="0"/>
      </rPr>
      <t>povlakových podlahovin z PVC svařováním za studena</t>
    </r>
  </si>
  <si>
    <t>systémová deska podlahového vytápění 30/2 tl. 47 mm viz část ROZPOČET ÚT</t>
  </si>
  <si>
    <r>
      <t xml:space="preserve">Přesun hmot </t>
    </r>
    <r>
      <rPr>
        <sz val="9"/>
        <color indexed="8"/>
        <rFont val="Arial CE"/>
        <family val="0"/>
      </rPr>
      <t>pro v do 6m 5,47%</t>
    </r>
  </si>
  <si>
    <r>
      <t xml:space="preserve">Přesun hmot </t>
    </r>
    <r>
      <rPr>
        <sz val="9"/>
        <color indexed="8"/>
        <rFont val="Arial CE"/>
        <family val="0"/>
      </rPr>
      <t>pro v do 6m</t>
    </r>
  </si>
  <si>
    <t xml:space="preserve"> - hydroizolační vrstva</t>
  </si>
  <si>
    <t>712363404/P</t>
  </si>
  <si>
    <t>213141113/P</t>
  </si>
  <si>
    <t xml:space="preserve"> - přípravný nátěr podkladu</t>
  </si>
  <si>
    <t xml:space="preserve"> - nosná konstrukce</t>
  </si>
  <si>
    <t>železobetonová nosná konstrukce – deska 70mm vyztužená kari síťí AQ 60 100/100</t>
  </si>
  <si>
    <t>m3</t>
  </si>
  <si>
    <t>411362021</t>
  </si>
  <si>
    <t>R1 - Skladba stříšky kapličky pro přívod a odvod vzduchu pro VZT</t>
  </si>
  <si>
    <r>
      <rPr>
        <b/>
        <sz val="9"/>
        <color indexed="8"/>
        <rFont val="Arial CE"/>
        <family val="0"/>
      </rPr>
      <t>Dodávka</t>
    </r>
    <r>
      <rPr>
        <sz val="9"/>
        <color indexed="8"/>
        <rFont val="Arial CE"/>
        <family val="0"/>
      </rPr>
      <t xml:space="preserve"> </t>
    </r>
    <r>
      <rPr>
        <b/>
        <sz val="9"/>
        <color indexed="8"/>
        <rFont val="Arial CE"/>
        <family val="0"/>
      </rPr>
      <t>- Fólie z měkčeného PVC</t>
    </r>
    <r>
      <rPr>
        <sz val="9"/>
        <color indexed="8"/>
        <rFont val="Arial CE"/>
        <family val="0"/>
      </rPr>
      <t xml:space="preserve"> s polyesterovou výztužnou vložkou určená pro fixaci mechanickým kotvením. Plošná hmotnost 1,85/kg.m-2 (-5; +10 %). Účinná tloušťka 1,5 mm (-5; +10 %). Faktor difuzního odporu 15 000 (±4 500). Pevnost v tahu v podélném směru 1000 N/50 mm, v příčném směru 1000 N/50 mm. Tažnost v podélném směru 15 %, v příčném směru 15 %. Odolnost proti odlupování ve spoji 150 N/50 mm. Smyková odolnost ve spoji v podélném směru 800 N/50 mm, v příčném směru 800 N/50 mm. Třída chování při vnějším požáru BROOF (t1); BROOF(t3). Ohebnost za nízkých teplot -25 °C. </t>
    </r>
  </si>
  <si>
    <r>
      <t>Provedení povlak krytiny</t>
    </r>
    <r>
      <rPr>
        <sz val="9"/>
        <color indexed="8"/>
        <rFont val="Arial CE"/>
        <family val="0"/>
      </rPr>
      <t xml:space="preserve"> mechanicky kotvenou do betonu TI tl do 100 mm vnitřní pole, budova v do 18 m</t>
    </r>
  </si>
  <si>
    <r>
      <t xml:space="preserve"> - </t>
    </r>
    <r>
      <rPr>
        <b/>
        <sz val="9"/>
        <color indexed="8"/>
        <rFont val="Arial CE"/>
        <family val="0"/>
      </rPr>
      <t>separační vrstva</t>
    </r>
  </si>
  <si>
    <r>
      <t>Dodávka</t>
    </r>
    <r>
      <rPr>
        <sz val="9"/>
        <color indexed="8"/>
        <rFont val="Arial CE"/>
        <family val="0"/>
      </rPr>
      <t xml:space="preserve"> - Netkaná textilie ze skleněných vláken, určená jako separační vrstva fóliového hydroizolačního povlaku střech s klasifikací BROOF(t3). Plošná hmotnost 120 g.m-2 (±10) %. Materiálové složení 100 % skleněné vlákno s pojivem. Pevnost v tahu v podélném směru ≥8,0 kN.m-1, v příčném směru ≥3,5 kN.m-1. Tažnost v podélném směru 1,4 (±0,2) %, v příčném směru 1,2 (±0,2) %. Textilie po omezenou dobu odolává účinkům UV záření. (ztratné 15-20%)</t>
    </r>
  </si>
  <si>
    <r>
      <t>Zřízení vrstvy</t>
    </r>
    <r>
      <rPr>
        <sz val="9"/>
        <color indexed="8"/>
        <rFont val="Arial CE"/>
        <family val="0"/>
      </rPr>
      <t xml:space="preserve"> z geotextilie v rovině nebo ve sklonu do 1:5 š přes 6 do 8,5 m (na upravený podklad)</t>
    </r>
  </si>
  <si>
    <r>
      <t xml:space="preserve">Dodávka + Montáž </t>
    </r>
    <r>
      <rPr>
        <sz val="9"/>
        <color indexed="8"/>
        <rFont val="Arial CE"/>
        <family val="0"/>
      </rPr>
      <t>- Asfaltová kation aktivní emulze bez obsahu rozpouštědel, netoxická a pachově neutrální. Balení 12 / 25 kg. Spotřeba cca 0,1 - 0,4 kg.m-2 dle podkladu, asfaltová, vodou ředitelná emulze</t>
    </r>
  </si>
  <si>
    <r>
      <t xml:space="preserve">Mazanina tl přes 50 do 80 mm (75mm) </t>
    </r>
    <r>
      <rPr>
        <sz val="9"/>
        <color indexed="8"/>
        <rFont val="Arial CE"/>
        <family val="0"/>
      </rPr>
      <t>z betonu prostého se zvýšenými nároky na prostředí tř. C 25/30</t>
    </r>
  </si>
  <si>
    <r>
      <t>Kari síť</t>
    </r>
    <r>
      <rPr>
        <sz val="9"/>
        <color indexed="8"/>
        <rFont val="Arial CE"/>
        <family val="0"/>
      </rPr>
      <t xml:space="preserve"> AQ 60 100/100  </t>
    </r>
  </si>
  <si>
    <r>
      <t>Zřízení bednění</t>
    </r>
    <r>
      <rPr>
        <sz val="9"/>
        <color indexed="8"/>
        <rFont val="Arial CE"/>
        <family val="0"/>
      </rPr>
      <t xml:space="preserve"> stropů deskových tl přes 5 do 25 cm </t>
    </r>
    <r>
      <rPr>
        <b/>
        <sz val="9"/>
        <color indexed="8"/>
        <rFont val="Arial CE"/>
        <family val="0"/>
      </rPr>
      <t>(75mm)</t>
    </r>
    <r>
      <rPr>
        <sz val="9"/>
        <color indexed="8"/>
        <rFont val="Arial CE"/>
        <family val="0"/>
      </rPr>
      <t xml:space="preserve"> bez podpěrné kce (výměra : plocha + boky)</t>
    </r>
  </si>
  <si>
    <r>
      <t>Dtto, avšak</t>
    </r>
    <r>
      <rPr>
        <sz val="9"/>
        <color indexed="8"/>
        <rFont val="Arial CE"/>
        <family val="0"/>
      </rPr>
      <t xml:space="preserve"> </t>
    </r>
    <r>
      <rPr>
        <b/>
        <sz val="9"/>
        <color indexed="8"/>
        <rFont val="Arial CE"/>
        <family val="0"/>
      </rPr>
      <t>odstranění</t>
    </r>
  </si>
  <si>
    <r>
      <t>Zřízení podpěrné konstrukce</t>
    </r>
    <r>
      <rPr>
        <sz val="9"/>
        <color indexed="8"/>
        <rFont val="Arial CE"/>
        <family val="0"/>
      </rPr>
      <t xml:space="preserve"> stropů výšky přes 4 do 6 m tl přes 5 do 15 cm</t>
    </r>
  </si>
  <si>
    <t>Střechy</t>
  </si>
  <si>
    <r>
      <rPr>
        <b/>
        <sz val="9"/>
        <color indexed="8"/>
        <rFont val="Arial CE"/>
        <family val="0"/>
      </rPr>
      <t xml:space="preserve">S1: SDK příčka na dvojité konstrukci kovové, </t>
    </r>
    <r>
      <rPr>
        <sz val="9"/>
        <color indexed="8"/>
        <rFont val="Arial CE"/>
        <family val="0"/>
      </rPr>
      <t>zadní stěna studia</t>
    </r>
    <r>
      <rPr>
        <sz val="10"/>
        <color indexed="8"/>
        <rFont val="Arial CE"/>
        <family val="0"/>
      </rPr>
      <t xml:space="preserve"> (</t>
    </r>
    <r>
      <rPr>
        <sz val="8"/>
        <color indexed="8"/>
        <rFont val="Arial CE"/>
        <family val="0"/>
      </rPr>
      <t>celková tl. příčky cca 155mm)</t>
    </r>
  </si>
  <si>
    <t xml:space="preserve"> - povrchová úprava </t>
  </si>
  <si>
    <t>612328131/P</t>
  </si>
  <si>
    <r>
      <t xml:space="preserve">Vnitřní </t>
    </r>
    <r>
      <rPr>
        <sz val="9"/>
        <color indexed="8"/>
        <rFont val="Arial CE"/>
        <family val="0"/>
      </rPr>
      <t>tenkovrstvá štuková stěrka - difuzně otevřená</t>
    </r>
  </si>
  <si>
    <r>
      <rPr>
        <b/>
        <sz val="9"/>
        <rFont val="Arial CE"/>
        <family val="0"/>
      </rPr>
      <t>Vnitřní</t>
    </r>
    <r>
      <rPr>
        <sz val="9"/>
        <rFont val="Arial CE"/>
        <family val="0"/>
      </rPr>
      <t xml:space="preserve"> povrchová úprava ( 2x nátěr – difuzně otevřená malba)</t>
    </r>
  </si>
  <si>
    <r>
      <t>Dodávka+Montáž</t>
    </r>
    <r>
      <rPr>
        <sz val="9"/>
        <color indexed="8"/>
        <rFont val="Arial CE"/>
        <family val="0"/>
      </rPr>
      <t xml:space="preserve"> SDK příčka na dvojité konstrukci kovové, vzduchová neprůzvučnost min. Rw=64dB                      na konstrukci kovové 2x R-CW 50, R-UW 50,                          opláštění 2x RB 12,5,                                              minerální izolace 2x 50mm o min. objemové hmotnosti 45kg/m3,                                                                                      opláštění 2x RB 12,5</t>
    </r>
  </si>
  <si>
    <r>
      <t xml:space="preserve"> - akustický obklad  </t>
    </r>
    <r>
      <rPr>
        <sz val="9"/>
        <color indexed="8"/>
        <rFont val="Arial CE"/>
        <family val="0"/>
      </rPr>
      <t>(přesná specifikace,umístění a výkaz je v samostatné složce akustiky)</t>
    </r>
  </si>
  <si>
    <r>
      <t xml:space="preserve">S1+: SDK příčka na dvojité konstrukci kovové s akustickým obkladem, </t>
    </r>
    <r>
      <rPr>
        <sz val="9"/>
        <color indexed="8"/>
        <rFont val="Arial CE"/>
        <family val="0"/>
      </rPr>
      <t>mezi studiem a režií:</t>
    </r>
    <r>
      <rPr>
        <sz val="10"/>
        <color indexed="8"/>
        <rFont val="Arial CE"/>
        <family val="0"/>
      </rPr>
      <t xml:space="preserve"> (</t>
    </r>
    <r>
      <rPr>
        <sz val="8"/>
        <color indexed="8"/>
        <rFont val="Arial CE"/>
        <family val="0"/>
      </rPr>
      <t>celková tl. příčky cca 155mm + akustický obklad)</t>
    </r>
  </si>
  <si>
    <r>
      <t xml:space="preserve">S2 : SDK příčka na konstrukci kovové, </t>
    </r>
    <r>
      <rPr>
        <sz val="9"/>
        <color indexed="8"/>
        <rFont val="Arial CE"/>
        <family val="0"/>
      </rPr>
      <t xml:space="preserve">ze strany studia </t>
    </r>
    <r>
      <rPr>
        <b/>
        <sz val="9"/>
        <color indexed="8"/>
        <rFont val="Arial CE"/>
        <family val="0"/>
      </rPr>
      <t>trojitě opláštěná</t>
    </r>
    <r>
      <rPr>
        <sz val="9"/>
        <color indexed="8"/>
        <rFont val="Arial CE"/>
        <family val="0"/>
      </rPr>
      <t>: (celková tl. příčky cca 90mm)</t>
    </r>
  </si>
  <si>
    <r>
      <t xml:space="preserve"> - povrchová úprava </t>
    </r>
    <r>
      <rPr>
        <sz val="9"/>
        <color indexed="8"/>
        <rFont val="Arial CE"/>
        <family val="0"/>
      </rPr>
      <t xml:space="preserve"> (bez povrchové úpravy)</t>
    </r>
  </si>
  <si>
    <r>
      <t xml:space="preserve">S3 : SDK příčka na konstrukci kovové, </t>
    </r>
    <r>
      <rPr>
        <sz val="9"/>
        <color indexed="8"/>
        <rFont val="Arial CE"/>
        <family val="0"/>
      </rPr>
      <t>stěna racku : (celková tl. příčky cca 100mm)</t>
    </r>
  </si>
  <si>
    <r>
      <t xml:space="preserve">Dodávka+Montáž </t>
    </r>
    <r>
      <rPr>
        <sz val="9"/>
        <color indexed="8"/>
        <rFont val="Arial CE"/>
        <family val="0"/>
      </rPr>
      <t xml:space="preserve">SDK příčka na konstrukci kovové,                R-CW 50, R-UW 50,                                                   opláštění 3x RB 12,5,                                              minerální izolace 2x 50mm o min. objemové hmotnosti 45kg/m3,                                                                                      bez opláštění </t>
    </r>
  </si>
  <si>
    <r>
      <t>Dodávka+Montáž</t>
    </r>
    <r>
      <rPr>
        <sz val="9"/>
        <color indexed="8"/>
        <rFont val="Arial CE"/>
        <family val="0"/>
      </rPr>
      <t xml:space="preserve"> SDK příčka na konstrukci kovové, vzduchová neprůzvučnost min. Rw=51dB                      na konstrukci kovové 2x R-CW 50, R-UW 50,                          opláštění 2x RB 12,5,                                              minerální izolace 2x 50mm o min. objemové hmotnosti 45kg/m3,                                                                                      opláštění 2x RB 12,5</t>
    </r>
  </si>
  <si>
    <r>
      <t xml:space="preserve">S4 : SDK předsazená stěna na konstrukci kovové: </t>
    </r>
    <r>
      <rPr>
        <sz val="9"/>
        <color indexed="8"/>
        <rFont val="Arial CE"/>
        <family val="0"/>
      </rPr>
      <t>(celková tl. příčky cca 80mm)</t>
    </r>
  </si>
  <si>
    <r>
      <t xml:space="preserve">Dodávka+Montáž </t>
    </r>
    <r>
      <rPr>
        <sz val="9"/>
        <color indexed="8"/>
        <rFont val="Arial CE"/>
        <family val="0"/>
      </rPr>
      <t xml:space="preserve">SDK příčka na konstrukci kovové,                R-CW 50, R-UW 50,                                                   opláštění 2x RB 12,5,                                              minerální izolace 2x 50mm o min. objemové hmotnosti 45kg/m3,                                                                                      bez opláštění </t>
    </r>
  </si>
  <si>
    <r>
      <t xml:space="preserve">S4+ : SDK předsazená stěna na konstrukci kovové s akustickým obkladem: </t>
    </r>
    <r>
      <rPr>
        <sz val="9"/>
        <color indexed="8"/>
        <rFont val="Arial CE"/>
        <family val="0"/>
      </rPr>
      <t>(celková tl. příčky cca 80mm)</t>
    </r>
  </si>
  <si>
    <t>763111712/P</t>
  </si>
  <si>
    <r>
      <t>Kluzné napojení</t>
    </r>
    <r>
      <rPr>
        <sz val="9"/>
        <color indexed="8"/>
        <rFont val="Arial CE"/>
        <family val="0"/>
      </rPr>
      <t xml:space="preserve"> SDK příčky ke stropu včetně nákladů na tmel a výztužnou pásku (celková výměra pro SDK stěny)</t>
    </r>
  </si>
  <si>
    <r>
      <t xml:space="preserve">Dodávka+Montáž </t>
    </r>
    <r>
      <rPr>
        <sz val="9"/>
        <color indexed="8"/>
        <rFont val="Arial CE"/>
        <family val="0"/>
      </rPr>
      <t xml:space="preserve">SDK závěšený podhled ,                na konstrukci kovové R-CD,                                                   opláštění 1x RF 12,5,                                                           bez minerální izolace </t>
    </r>
  </si>
  <si>
    <t>S5 : SDK podhled zavěšený / zaplentování rozvodů s požární odolností EI30 DP1:</t>
  </si>
  <si>
    <t>S6 : SDK zaplentování rozvodů vody a kanalizace pod stropem studia 0.03:</t>
  </si>
  <si>
    <r>
      <t xml:space="preserve">Dodávka+Montáž </t>
    </r>
    <r>
      <rPr>
        <sz val="9"/>
        <color indexed="8"/>
        <rFont val="Arial CE"/>
        <family val="0"/>
      </rPr>
      <t>SDK zaplentování rozvodů vody a kanalizace,                                                                              na konstrukci kovové R-CD,                                                   opláštění 2x RB 12,5,                                                           prostor mezi deskou a rozvodem vody a kanalizace bude vyplňen minerální izolací tloušťky. 200mm o min. objemové hmotnosti 45kg/m3</t>
    </r>
  </si>
  <si>
    <t>S7 : Kazetový akustický minerální rastrový podhled režie 0.02 a studio 0.03:</t>
  </si>
  <si>
    <t>kazetový akustický minerální podhled - 
rastr 600 x 600mm</t>
  </si>
  <si>
    <r>
      <t xml:space="preserve">Dodávka + Montáž </t>
    </r>
    <r>
      <rPr>
        <sz val="9"/>
        <color indexed="8"/>
        <rFont val="Arial CE"/>
        <family val="0"/>
      </rPr>
      <t xml:space="preserve">stropní desky v kombinaci nízkofrekvenčních a širokopásmových desek, přesná specifikace,umístění a </t>
    </r>
    <r>
      <rPr>
        <b/>
        <sz val="9"/>
        <color indexed="8"/>
        <rFont val="Arial CE"/>
        <family val="0"/>
      </rPr>
      <t>výkaz je v</t>
    </r>
    <r>
      <rPr>
        <sz val="9"/>
        <color indexed="8"/>
        <rFont val="Arial CE"/>
        <family val="0"/>
      </rPr>
      <t xml:space="preserve"> </t>
    </r>
    <r>
      <rPr>
        <b/>
        <sz val="9"/>
        <color indexed="8"/>
        <rFont val="Arial CE"/>
        <family val="0"/>
      </rPr>
      <t xml:space="preserve">samostatné složce akustiky,   </t>
    </r>
    <r>
      <rPr>
        <sz val="9"/>
        <color indexed="8"/>
        <rFont val="Arial CE"/>
        <family val="0"/>
      </rPr>
      <t xml:space="preserve">                                                                                               - vzdálenost mezi spodním okrajem podhledu a spodním okrajem žb desky je ve studiu 700mm a v režii 1400mm</t>
    </r>
  </si>
  <si>
    <t>S7x : Kazetový minerální rastrový podhled  - chodba  0.01 :</t>
  </si>
  <si>
    <t xml:space="preserve"> - kazetový minerální podhled - rastr 600 x 600mm</t>
  </si>
  <si>
    <r>
      <rPr>
        <b/>
        <sz val="9"/>
        <color indexed="8"/>
        <rFont val="Arial CE"/>
        <family val="0"/>
      </rPr>
      <t xml:space="preserve">Akustický rastrový podhled </t>
    </r>
    <r>
      <rPr>
        <sz val="9"/>
        <color indexed="8"/>
        <rFont val="Arial CE"/>
        <family val="0"/>
      </rPr>
      <t xml:space="preserve">v místnostech STUDIO č.0.03 a REŽIE č.0.02 je vykázán v části rozpočtu </t>
    </r>
    <r>
      <rPr>
        <b/>
        <sz val="9"/>
        <color indexed="8"/>
        <rFont val="Arial CE"/>
        <family val="0"/>
      </rPr>
      <t>AKUSTIKA</t>
    </r>
  </si>
  <si>
    <t>S8 : Konstrukce pro světla - Flexibilní světelný rošt:</t>
  </si>
  <si>
    <r>
      <t xml:space="preserve">Přesun hmot </t>
    </r>
    <r>
      <rPr>
        <sz val="9"/>
        <color indexed="8"/>
        <rFont val="Arial CE"/>
        <family val="0"/>
      </rPr>
      <t>pro SDK Kce v do 6m / 1,42%</t>
    </r>
  </si>
  <si>
    <r>
      <t xml:space="preserve">Přeložky </t>
    </r>
    <r>
      <rPr>
        <sz val="9"/>
        <color indexed="8"/>
        <rFont val="Arial CE"/>
        <family val="0"/>
      </rPr>
      <t xml:space="preserve">některých vedení médií, které budou kolidovat s nově navrženým vedením profesí </t>
    </r>
  </si>
  <si>
    <r>
      <t>poznámka:</t>
    </r>
    <r>
      <rPr>
        <sz val="9"/>
        <color indexed="8"/>
        <rFont val="Arial CE"/>
        <family val="0"/>
      </rPr>
      <t xml:space="preserve"> jednotková cena obsahuje dodávku, montáž,stavební osazení. Kompletní provedení. </t>
    </r>
  </si>
  <si>
    <r>
      <t xml:space="preserve">Dveře </t>
    </r>
    <r>
      <rPr>
        <sz val="9"/>
        <color indexed="8"/>
        <rFont val="Arial CE"/>
        <family val="0"/>
      </rPr>
      <t>- viz tabulka dveří</t>
    </r>
  </si>
  <si>
    <r>
      <t>Dveře vel. 1300 x 1970mm (hlavní levé 900mm, pravé 400mm)</t>
    </r>
    <r>
      <rPr>
        <sz val="9"/>
        <color indexed="8"/>
        <rFont val="Arial CE"/>
        <family val="0"/>
      </rPr>
      <t xml:space="preserve">, dvoukřídlé, levé, ocelové, ovládání na kartu,samozavírač C2 s kluznou lištou s aretací </t>
    </r>
  </si>
  <si>
    <r>
      <t xml:space="preserve">poznámka : </t>
    </r>
    <r>
      <rPr>
        <sz val="9"/>
        <color indexed="8"/>
        <rFont val="Arial CE"/>
        <family val="0"/>
      </rPr>
      <t>Dveře i zárubeň musí být již z výroby připraveny pro osazení elektromechanického zámku a kabeláže</t>
    </r>
  </si>
  <si>
    <r>
      <t xml:space="preserve">podlahová zarážka : </t>
    </r>
    <r>
      <rPr>
        <sz val="9"/>
        <color indexed="8"/>
        <rFont val="Arial CE"/>
        <family val="0"/>
      </rPr>
      <t>kartáčovaná nerez s pryžovým profilem</t>
    </r>
  </si>
  <si>
    <r>
      <t xml:space="preserve">kování : </t>
    </r>
    <r>
      <rPr>
        <sz val="9"/>
        <color indexed="8"/>
        <rFont val="Arial CE"/>
        <family val="0"/>
      </rPr>
      <t>bezpečnostní klika-klika s děleným čtyřhranem a rozpojitelnou kabelovou průchodkou, 
 - elektromechanický samozamykací zámek 12-24V DC                                                                     bezpečnostní cylindrická vložka - poniklovaná                                      paniková funkce (odchod vždy)</t>
    </r>
  </si>
  <si>
    <r>
      <t>překlad :</t>
    </r>
    <r>
      <rPr>
        <sz val="9"/>
        <color indexed="8"/>
        <rFont val="Arial CE"/>
        <family val="0"/>
      </rPr>
      <t xml:space="preserve"> stávající</t>
    </r>
  </si>
  <si>
    <r>
      <t xml:space="preserve">požární odolnost : </t>
    </r>
    <r>
      <rPr>
        <b/>
        <sz val="9"/>
        <color indexed="8"/>
        <rFont val="Arial CE"/>
        <family val="0"/>
      </rPr>
      <t>EW / C2 / 90 DP1</t>
    </r>
    <r>
      <rPr>
        <sz val="9"/>
        <color indexed="8"/>
        <rFont val="Arial CE"/>
        <family val="0"/>
      </rPr>
      <t xml:space="preserve"> dle požární zprávy</t>
    </r>
  </si>
  <si>
    <r>
      <t xml:space="preserve">barva : </t>
    </r>
    <r>
      <rPr>
        <sz val="9"/>
        <color indexed="8"/>
        <rFont val="Arial CE"/>
        <family val="0"/>
      </rPr>
      <t>RAL 7004 nebo dle investora</t>
    </r>
  </si>
  <si>
    <r>
      <t xml:space="preserve">zárubeň :  </t>
    </r>
    <r>
      <rPr>
        <sz val="9"/>
        <color indexed="8"/>
        <rFont val="Arial CE"/>
        <family val="0"/>
      </rPr>
      <t>ocelová typ "U", hranatá - pro dveře vel. 1300/1970mm, nátěr dle RAL 7004. zdivo tl. 150mm</t>
    </r>
  </si>
  <si>
    <t>Dodávka + Montáž -                                                  popis jednotlivých dveří viz níže</t>
  </si>
  <si>
    <r>
      <t xml:space="preserve">Dveře vel. 900 x 1970mm - zvuko izolační </t>
    </r>
    <r>
      <rPr>
        <sz val="9"/>
        <color indexed="8"/>
        <rFont val="Arial CE"/>
        <family val="0"/>
      </rPr>
      <t xml:space="preserve"> jednokřídlé, pravé, dřevěné, plná dřevotříska HPL vysokotlaký laminát,
studiové dveře nejvyšší kvality Rw 52 dB </t>
    </r>
  </si>
  <si>
    <r>
      <t xml:space="preserve">kování : </t>
    </r>
    <r>
      <rPr>
        <sz val="9"/>
        <color indexed="8"/>
        <rFont val="Arial CE"/>
        <family val="0"/>
      </rPr>
      <t xml:space="preserve">bezpečnostní klika-klika s děleným čtyřhranem, 
bezpečnostní cylindrická vložka - poniklovaná                                    </t>
    </r>
  </si>
  <si>
    <r>
      <t xml:space="preserve">zárubeň :  </t>
    </r>
    <r>
      <rPr>
        <sz val="9"/>
        <color indexed="8"/>
        <rFont val="Arial CE"/>
        <family val="0"/>
      </rPr>
      <t>ocelová typ "U", hranatá - pro dveře vel. 900/1970mm, nátěr dle RAL 7004. zdivo tl. 150mm</t>
    </r>
  </si>
  <si>
    <r>
      <t xml:space="preserve">požární odolnost : </t>
    </r>
    <r>
      <rPr>
        <sz val="9"/>
        <color indexed="8"/>
        <rFont val="Arial CE"/>
        <family val="0"/>
      </rPr>
      <t>Bez požadavku na požární odolnost</t>
    </r>
  </si>
  <si>
    <r>
      <t>překlad :</t>
    </r>
    <r>
      <rPr>
        <sz val="9"/>
        <color indexed="8"/>
        <rFont val="Arial CE"/>
        <family val="0"/>
      </rPr>
      <t xml:space="preserve"> Systémový překlad pro SDK příčky, dle použiteho výrobce
pro otvor 900mm, do zdiva tl. 150mm</t>
    </r>
  </si>
  <si>
    <r>
      <t xml:space="preserve">poznámka : </t>
    </r>
    <r>
      <rPr>
        <sz val="9"/>
        <color indexed="8"/>
        <rFont val="Arial CE"/>
        <family val="0"/>
      </rPr>
      <t xml:space="preserve">Dveře zvuko izolační do studia
Studiové dveře nejvyšší kvality min. Rw 52 dB
</t>
    </r>
  </si>
  <si>
    <r>
      <rPr>
        <sz val="9"/>
        <color indexed="8"/>
        <rFont val="Arial CE"/>
        <family val="0"/>
      </rPr>
      <t>ozn.</t>
    </r>
    <r>
      <rPr>
        <b/>
        <sz val="9"/>
        <color indexed="8"/>
        <rFont val="Arial CE"/>
        <family val="0"/>
      </rPr>
      <t xml:space="preserve"> d1</t>
    </r>
  </si>
  <si>
    <r>
      <rPr>
        <sz val="9"/>
        <color indexed="8"/>
        <rFont val="Arial CE"/>
        <family val="0"/>
      </rPr>
      <t>ozn.</t>
    </r>
    <r>
      <rPr>
        <b/>
        <sz val="9"/>
        <color indexed="8"/>
        <rFont val="Arial CE"/>
        <family val="0"/>
      </rPr>
      <t xml:space="preserve"> d2</t>
    </r>
  </si>
  <si>
    <r>
      <t>Dveře vel. 800 x 1970mm - se zvýšeným zvukovým útlumem,</t>
    </r>
    <r>
      <rPr>
        <sz val="9"/>
        <color indexed="8"/>
        <rFont val="Arial CE"/>
        <family val="0"/>
      </rPr>
      <t xml:space="preserve">  jednokřídlé, levé, dřevěné, plná dřevotříska HPL vysokotlaký laminát
vzduchová neprůzvučnost min. Rw 42 dB</t>
    </r>
  </si>
  <si>
    <r>
      <rPr>
        <sz val="9"/>
        <color indexed="8"/>
        <rFont val="Arial CE"/>
        <family val="0"/>
      </rPr>
      <t>ozn.</t>
    </r>
    <r>
      <rPr>
        <b/>
        <sz val="9"/>
        <color indexed="8"/>
        <rFont val="Arial CE"/>
        <family val="0"/>
      </rPr>
      <t xml:space="preserve"> d3</t>
    </r>
  </si>
  <si>
    <r>
      <t xml:space="preserve">poznámka : </t>
    </r>
    <r>
      <rPr>
        <sz val="9"/>
        <color indexed="8"/>
        <rFont val="Arial CE"/>
        <family val="0"/>
      </rPr>
      <t xml:space="preserve">Dveře se zvýšeným zvukovým útlumem
vzduchová neprůzvučnost min. Rw 42 dB
</t>
    </r>
  </si>
  <si>
    <r>
      <t>Dveře vel. 650 x 1970mm</t>
    </r>
    <r>
      <rPr>
        <sz val="9"/>
        <color indexed="8"/>
        <rFont val="Arial CE"/>
        <family val="0"/>
      </rPr>
      <t xml:space="preserve"> - jednokřídlé, pravé, dřevěné, plná dřevotříska HPL vysokotlaký laminát,
ovládání na kartu</t>
    </r>
  </si>
  <si>
    <r>
      <t xml:space="preserve">kování : </t>
    </r>
    <r>
      <rPr>
        <sz val="9"/>
        <color indexed="8"/>
        <rFont val="Arial CE"/>
        <family val="0"/>
      </rPr>
      <t xml:space="preserve">bezpečnostní koule - nic,                                                         zámek elektromagnetický         
bezpečnostní cylindrická vložka - poniklovaná                           </t>
    </r>
  </si>
  <si>
    <r>
      <t xml:space="preserve">zárubeň :  </t>
    </r>
    <r>
      <rPr>
        <sz val="9"/>
        <color indexed="8"/>
        <rFont val="Arial CE"/>
        <family val="0"/>
      </rPr>
      <t>ocelová typ "U", hranatá - pro dveře vel. 650/1970mm, nátěr dle RAL 7004. zdivo tl. 150mm</t>
    </r>
  </si>
  <si>
    <r>
      <t xml:space="preserve">zárubeň :  </t>
    </r>
    <r>
      <rPr>
        <sz val="9"/>
        <color indexed="8"/>
        <rFont val="Arial CE"/>
        <family val="0"/>
      </rPr>
      <t>ocelová typ "U", hranatá - pro dveře vel. 800/1970mm, nátěr dle RAL 7004. zdivo tl. 150mm</t>
    </r>
  </si>
  <si>
    <r>
      <t>překlad :</t>
    </r>
    <r>
      <rPr>
        <sz val="9"/>
        <color indexed="8"/>
        <rFont val="Arial CE"/>
        <family val="0"/>
      </rPr>
      <t xml:space="preserve"> Systémový překlad pro SDK příčky, dle použiteho výrobce
pro otvor 800mm, do zdiva tl. 150mm</t>
    </r>
  </si>
  <si>
    <r>
      <t>překlad :</t>
    </r>
    <r>
      <rPr>
        <sz val="9"/>
        <color indexed="8"/>
        <rFont val="Arial CE"/>
        <family val="0"/>
      </rPr>
      <t xml:space="preserve"> Systémový překlad pro SDK příčky, dle použiteho výrobce
pro otvor 650mm, do zdiva tl. 150mm</t>
    </r>
  </si>
  <si>
    <r>
      <rPr>
        <sz val="9"/>
        <color indexed="8"/>
        <rFont val="Arial CE"/>
        <family val="0"/>
      </rPr>
      <t>ozn.</t>
    </r>
    <r>
      <rPr>
        <b/>
        <sz val="9"/>
        <color indexed="8"/>
        <rFont val="Arial CE"/>
        <family val="0"/>
      </rPr>
      <t xml:space="preserve"> d4</t>
    </r>
  </si>
  <si>
    <r>
      <rPr>
        <sz val="9"/>
        <color indexed="8"/>
        <rFont val="Arial CE"/>
        <family val="0"/>
      </rPr>
      <t>ozn.</t>
    </r>
    <r>
      <rPr>
        <b/>
        <sz val="9"/>
        <color indexed="8"/>
        <rFont val="Arial CE"/>
        <family val="0"/>
      </rPr>
      <t xml:space="preserve"> d5</t>
    </r>
  </si>
  <si>
    <r>
      <t xml:space="preserve">zárubeň :  </t>
    </r>
    <r>
      <rPr>
        <sz val="9"/>
        <color indexed="8"/>
        <rFont val="Arial CE"/>
        <family val="0"/>
      </rPr>
      <t>ocelová typ "U", hranatá - pro dveře vel. 600/1970mm, nátěr dle RAL 7004. zdivo tl. 100mm</t>
    </r>
  </si>
  <si>
    <r>
      <t>překlad :</t>
    </r>
    <r>
      <rPr>
        <sz val="9"/>
        <color indexed="8"/>
        <rFont val="Arial CE"/>
        <family val="0"/>
      </rPr>
      <t xml:space="preserve"> Systémový překlad pro SDK příčky, dle použiteho výrobce
pro otvor 600mm, do zdiva tl. 100mm</t>
    </r>
  </si>
  <si>
    <r>
      <t xml:space="preserve">Okna </t>
    </r>
    <r>
      <rPr>
        <sz val="9"/>
        <color indexed="8"/>
        <rFont val="Arial CE"/>
        <family val="0"/>
      </rPr>
      <t>- viz tabulka oken</t>
    </r>
  </si>
  <si>
    <t>Dodávka + Montáž -                                                  popis jednotlivých oken viz níže</t>
  </si>
  <si>
    <r>
      <rPr>
        <sz val="9"/>
        <color indexed="8"/>
        <rFont val="Arial CE"/>
        <family val="0"/>
      </rPr>
      <t>ozn.</t>
    </r>
    <r>
      <rPr>
        <b/>
        <sz val="9"/>
        <color indexed="8"/>
        <rFont val="Arial CE"/>
        <family val="0"/>
      </rPr>
      <t xml:space="preserve"> o1</t>
    </r>
  </si>
  <si>
    <r>
      <t xml:space="preserve">Okno - vel. Š x V 1200mm x 700mm                              zvukově izolační                                                       </t>
    </r>
    <r>
      <rPr>
        <sz val="9"/>
        <color indexed="8"/>
        <rFont val="Arial CE"/>
        <family val="0"/>
      </rPr>
      <t xml:space="preserve">HLINÍKOVÉ - 3komorové profily                     </t>
    </r>
    <r>
      <rPr>
        <b/>
        <sz val="9"/>
        <color indexed="8"/>
        <rFont val="Arial CE"/>
        <family val="0"/>
      </rPr>
      <t>Neotevíravé</t>
    </r>
    <r>
      <rPr>
        <sz val="9"/>
        <color indexed="8"/>
        <rFont val="Arial CE"/>
        <family val="0"/>
      </rPr>
      <t xml:space="preserve"> / plné 
vzduchová neprůzvučnost min. Rw 45dB
okenní prvek bez parapetů (SDK)</t>
    </r>
  </si>
  <si>
    <r>
      <t xml:space="preserve">kování : </t>
    </r>
    <r>
      <rPr>
        <sz val="9"/>
        <color indexed="8"/>
        <rFont val="Arial CE"/>
        <family val="0"/>
      </rPr>
      <t>- bez kování</t>
    </r>
  </si>
  <si>
    <r>
      <t xml:space="preserve">zasklení :  </t>
    </r>
    <r>
      <rPr>
        <sz val="9"/>
        <color indexed="8"/>
        <rFont val="Arial CE"/>
        <family val="0"/>
      </rPr>
      <t>vzduchová neprůzvučnost min. Rw 45dB
bezpečnostní lepené dvojité zasklení 
bez tepelně technidkých parametrů</t>
    </r>
  </si>
  <si>
    <r>
      <t xml:space="preserve">poznámka : </t>
    </r>
    <r>
      <rPr>
        <sz val="9"/>
        <color indexed="8"/>
        <rFont val="Arial CE"/>
        <family val="0"/>
      </rPr>
      <t>Okno se zvýšeným zvukovým útlumem
zvuková neprůzvučnost min. Rw 45 dB</t>
    </r>
  </si>
  <si>
    <r>
      <t xml:space="preserve">Klempířské prvky </t>
    </r>
    <r>
      <rPr>
        <sz val="9"/>
        <color indexed="8"/>
        <rFont val="Arial CE"/>
        <family val="0"/>
      </rPr>
      <t>- viz tabulka klempířských prvků</t>
    </r>
  </si>
  <si>
    <t>764141415/P</t>
  </si>
  <si>
    <r>
      <rPr>
        <b/>
        <sz val="9"/>
        <color indexed="8"/>
        <rFont val="Arial CE"/>
        <family val="0"/>
      </rPr>
      <t>Dodávka + Montáž</t>
    </r>
    <r>
      <rPr>
        <sz val="9"/>
        <color indexed="8"/>
        <rFont val="Arial CE"/>
        <family val="0"/>
      </rPr>
      <t xml:space="preserve"> / Krytina střechy rovné drážkováním ze svitků z TiZn předzvětralého plechu rš 670 mm sklonu + kotevní plech výměra : 1800mm*1450mm</t>
    </r>
  </si>
  <si>
    <r>
      <t xml:space="preserve">Přesun hmot </t>
    </r>
    <r>
      <rPr>
        <sz val="9"/>
        <color indexed="8"/>
        <rFont val="Arial CE"/>
        <family val="0"/>
      </rPr>
      <t>procentní 1,56%</t>
    </r>
  </si>
  <si>
    <r>
      <rPr>
        <b/>
        <sz val="9"/>
        <color indexed="8"/>
        <rFont val="Arial CE"/>
        <family val="0"/>
      </rPr>
      <t>materiál</t>
    </r>
    <r>
      <rPr>
        <sz val="9"/>
        <color indexed="8"/>
        <rFont val="Arial CE"/>
        <family val="0"/>
      </rPr>
      <t xml:space="preserve"> - TITANZINEK tl. 0,7mm, kotevní pl. - pozinkovaný plech tl. 1,0 mm</t>
    </r>
  </si>
  <si>
    <r>
      <rPr>
        <b/>
        <sz val="9"/>
        <color indexed="8"/>
        <rFont val="Arial CE"/>
        <family val="0"/>
      </rPr>
      <t xml:space="preserve">poznámka: </t>
    </r>
    <r>
      <rPr>
        <sz val="9"/>
        <color indexed="8"/>
        <rFont val="Arial CE"/>
        <family val="0"/>
      </rPr>
      <t>Prvek bude dodán jako systémové řešení dodavatele včetně kotvení
KOTVENÍ: pozinkované šrouby
OPRACOVÁNÍ: strojní ohýbání</t>
    </r>
  </si>
  <si>
    <r>
      <t xml:space="preserve">Zámečnické prvky </t>
    </r>
    <r>
      <rPr>
        <sz val="9"/>
        <color indexed="8"/>
        <rFont val="Arial CE"/>
        <family val="0"/>
      </rPr>
      <t>- viz tabulka zámečnických prvků</t>
    </r>
  </si>
  <si>
    <r>
      <rPr>
        <b/>
        <sz val="9"/>
        <color indexed="8"/>
        <rFont val="Arial CE"/>
        <family val="0"/>
      </rPr>
      <t>Dodávka + Montáž</t>
    </r>
    <r>
      <rPr>
        <sz val="9"/>
        <color indexed="8"/>
        <rFont val="Arial CE"/>
        <family val="0"/>
      </rPr>
      <t xml:space="preserve"> / popis viz níže</t>
    </r>
  </si>
  <si>
    <r>
      <rPr>
        <b/>
        <sz val="9"/>
        <color indexed="8"/>
        <rFont val="Arial CE"/>
        <family val="0"/>
      </rPr>
      <t xml:space="preserve"> ozn. k1 :  Oplechování </t>
    </r>
    <r>
      <rPr>
        <sz val="9"/>
        <color indexed="8"/>
        <rFont val="Arial CE"/>
        <family val="0"/>
      </rPr>
      <t>zastřešení kapličky pro VZT + kotevní plech
dl. 1800mm, šířka 1450mm  / ks 1</t>
    </r>
  </si>
  <si>
    <r>
      <t xml:space="preserve"> ozn. z1 :  Revizní dvířka do SDK -
 600 x 600 x 25 GKB akustická 34dB,</t>
    </r>
    <r>
      <rPr>
        <sz val="9"/>
        <color indexed="8"/>
        <rFont val="Arial CE"/>
        <family val="0"/>
      </rPr>
      <t xml:space="preserve"> klička
vnitřní rozměr otvoru 600mm x 600mm 
rozměr s rámečkem 660mm x 660mm                                                                  Použití jako servisní dvířka do prostoru za SDK příčku
k možnému přístupu k rozvodům</t>
    </r>
  </si>
  <si>
    <r>
      <rPr>
        <b/>
        <sz val="9"/>
        <color indexed="8"/>
        <rFont val="Arial CE"/>
        <family val="0"/>
      </rPr>
      <t>materiál</t>
    </r>
    <r>
      <rPr>
        <sz val="9"/>
        <color indexed="8"/>
        <rFont val="Arial CE"/>
        <family val="0"/>
      </rPr>
      <t xml:space="preserve"> - Hlavní nosná konstrukce dvířek a rám jsou vyrobeny z hliníkového profilu osazené akustickou sádrokartonovou výplní o síle 25mm pro hlukový útlum - 34dB.
Mezi pohyblivým a pevným rámem dvířek je viditelná mezera vyplněna gumovým těsněním</t>
    </r>
  </si>
  <si>
    <r>
      <rPr>
        <b/>
        <sz val="9"/>
        <color indexed="8"/>
        <rFont val="Arial CE"/>
        <family val="0"/>
      </rPr>
      <t xml:space="preserve">poznámka: </t>
    </r>
    <r>
      <rPr>
        <sz val="9"/>
        <color indexed="8"/>
        <rFont val="Arial CE"/>
        <family val="0"/>
      </rPr>
      <t>Možnost použít dvířka jako pravé i levé, hlukový útlum 34dB</t>
    </r>
  </si>
  <si>
    <r>
      <t xml:space="preserve">Přesun hmot </t>
    </r>
    <r>
      <rPr>
        <sz val="9"/>
        <color indexed="8"/>
        <rFont val="Arial CE"/>
        <family val="0"/>
      </rPr>
      <t>procentní 1,79%</t>
    </r>
  </si>
  <si>
    <r>
      <t xml:space="preserve">Speciální prvky </t>
    </r>
    <r>
      <rPr>
        <sz val="9"/>
        <color indexed="8"/>
        <rFont val="Arial CE"/>
        <family val="0"/>
      </rPr>
      <t>- viz tabulka speciálních prvků</t>
    </r>
  </si>
  <si>
    <r>
      <t xml:space="preserve"> ozn. x1 : Poklop </t>
    </r>
    <r>
      <rPr>
        <sz val="9"/>
        <color indexed="8"/>
        <rFont val="Arial CE"/>
        <family val="0"/>
      </rPr>
      <t>- na revizní šachtu, 
rozměr otvoru 900mm x 600mm
umístění v rámci nové konstrukce podlahy.
Stávající ocelový poklop v rovině stávající podlahy bude zachován</t>
    </r>
  </si>
  <si>
    <r>
      <rPr>
        <b/>
        <sz val="9"/>
        <color indexed="8"/>
        <rFont val="Arial CE"/>
        <family val="0"/>
      </rPr>
      <t>materiál</t>
    </r>
    <r>
      <rPr>
        <sz val="9"/>
        <color indexed="8"/>
        <rFont val="Arial CE"/>
        <family val="0"/>
      </rPr>
      <t xml:space="preserve"> - Dřevěný výrobek - překližka 18mm na dřevěném rámu +
PVC dle specifikace skladby v místnosti režie</t>
    </r>
  </si>
  <si>
    <r>
      <t xml:space="preserve">Přesun hmot </t>
    </r>
    <r>
      <rPr>
        <sz val="9"/>
        <color indexed="8"/>
        <rFont val="Arial CE"/>
        <family val="0"/>
      </rPr>
      <t>procentní 1,08%</t>
    </r>
  </si>
  <si>
    <r>
      <t xml:space="preserve"> ozn. x2 : Průchodka ∅100mm </t>
    </r>
    <r>
      <rPr>
        <sz val="9"/>
        <color indexed="8"/>
        <rFont val="Arial CE"/>
        <family val="0"/>
      </rPr>
      <t>pro možnost dodatečného propojení kabeláží, mezi režií a studiem.
rozměr ∅100mm SDK stěnou 150mm
Nutno dostatečně zvukově izolovat, aby nedocházelo k přenosu zvuku mezi místnostmi.
Stávající ocelový poklop v rovině stávající podlahy bude zachován</t>
    </r>
  </si>
  <si>
    <r>
      <rPr>
        <b/>
        <sz val="9"/>
        <color indexed="8"/>
        <rFont val="Arial CE"/>
        <family val="0"/>
      </rPr>
      <t xml:space="preserve">poznámka: </t>
    </r>
    <r>
      <rPr>
        <sz val="9"/>
        <color indexed="8"/>
        <rFont val="Arial CE"/>
        <family val="0"/>
      </rPr>
      <t>Konstrukčně a materiálově bude tento prvek specifikován na stavbě s dodavatelskou firmou na AV techniku.</t>
    </r>
  </si>
  <si>
    <r>
      <t>Dveře vel. 600 x 1970mm</t>
    </r>
    <r>
      <rPr>
        <sz val="9"/>
        <color indexed="8"/>
        <rFont val="Arial CE"/>
        <family val="0"/>
      </rPr>
      <t xml:space="preserve"> - jednokřídlé, levé, dřevěné, plná dřevotříska HPL vysokotlaký laminát,</t>
    </r>
  </si>
  <si>
    <t xml:space="preserve"> - tepelně izolační vrstva</t>
  </si>
  <si>
    <r>
      <t xml:space="preserve">Dodávka+Montáž </t>
    </r>
    <r>
      <rPr>
        <sz val="9"/>
        <color indexed="8"/>
        <rFont val="Arial CE"/>
        <family val="0"/>
      </rPr>
      <t>Tepelněizolační desky ze stabilizovaného pěnového polystyrenu. Pevnost v tlaku při 10% deformaci 100 kPa. Deklarovaná hodnota součinitel tepelné vodivosti 0,037W.m-1.K-1. Faktor difuzní odpor 30–70. Dlouhodobá teplotní odolnost 80°C. Objemová hmotnost 18 - 23 kg.m-3. Třída reakce na oheň E. EPS  100,  tl. 50 mm, desky
z expandovaného pěnového samozhášlivého stabilizovaného polystyrenu, s napětím v tlaku při 10%</t>
    </r>
  </si>
  <si>
    <t xml:space="preserve"> - parotěsnící a vzduchotěsnící vrstva, provizorní hydroizolační vrstva</t>
  </si>
  <si>
    <r>
      <t xml:space="preserve">Dodávka+Montáž </t>
    </r>
    <r>
      <rPr>
        <sz val="9"/>
        <color indexed="8"/>
        <rFont val="Arial CE"/>
        <family val="0"/>
      </rPr>
      <t>Natavitelný pás splňující podmínky SVAP dle ČSN 73 0605-1, na horním povrchu opatřen jemným separačním posypem, na spodním povrchu spalitelnou PE folií. Nosná vložka ze skleněné tkaniny o plošné hmotnosti 200 g.m-2. SBS modifikovaná asfaltová hmota, množství 3000 g.m-2. Tloušťka pásu 4,0 (±0,2) mm. Největší tahová síla v podélném směru 1400 (±400) N/50 mm, 
v příčném směru 1600 (±400) N/50 mm.Odolnost proti stékání 100°C. Ohebnost za nízkých teplot -25 °C. Faktor difuzního odporu 29 000 (±1000). Součinitel difúze radonu 1,4.10-11 m2.s-1.
Tl. 4mm, pás z SBS modifikovaného asfaltu s jemnozrnným posypem</t>
    </r>
  </si>
  <si>
    <t>S9 : Skladba stěny kapličky pro přívod a odvod vzduchu pro VZT:</t>
  </si>
  <si>
    <t xml:space="preserve">622521022.BMT.002/P
</t>
  </si>
  <si>
    <r>
      <t xml:space="preserve">Dodávka+Montáž </t>
    </r>
    <r>
      <rPr>
        <sz val="9"/>
        <color indexed="8"/>
        <rFont val="Arial CE"/>
        <family val="0"/>
      </rPr>
      <t>- probarvovaná silikátová omítka tl. 2 mm v barvě určené na stavbě s architektem a investorem</t>
    </r>
  </si>
  <si>
    <t>622131121/P</t>
  </si>
  <si>
    <r>
      <t xml:space="preserve">Dodávka+Montáž - mezinátěr </t>
    </r>
    <r>
      <rPr>
        <sz val="9"/>
        <rFont val="Arial CE"/>
        <family val="0"/>
      </rPr>
      <t>– podklad povrchové úpravy (omítky)</t>
    </r>
  </si>
  <si>
    <r>
      <t xml:space="preserve">Dodávka+Montáž </t>
    </r>
    <r>
      <rPr>
        <sz val="9"/>
        <rFont val="Arial CE"/>
        <family val="0"/>
      </rPr>
      <t>- minerální armovací hmota na bázi cementu 
 + armovací síťovina cca 3mm</t>
    </r>
  </si>
  <si>
    <t xml:space="preserve"> - tepelná izolace</t>
  </si>
  <si>
    <r>
      <t xml:space="preserve">Dodávka+Montáž </t>
    </r>
    <r>
      <rPr>
        <sz val="9"/>
        <color indexed="8"/>
        <rFont val="Arial CE"/>
        <family val="0"/>
      </rPr>
      <t>- viz popis níže</t>
    </r>
  </si>
  <si>
    <t>desky z extrudovaného polystyrénu</t>
  </si>
  <si>
    <t>XPS P (mechanicky kotvené k podkladu) 50mm</t>
  </si>
  <si>
    <t>flexibilní tmel na bázi cementu pro celoplošné lepení polystyrénu-10mm</t>
  </si>
  <si>
    <t xml:space="preserve"> - nosná konstrukce pláště</t>
  </si>
  <si>
    <r>
      <t>Dodávka+Montáž</t>
    </r>
    <r>
      <rPr>
        <sz val="9"/>
        <color indexed="8"/>
        <rFont val="Arial CE"/>
        <family val="0"/>
      </rPr>
      <t xml:space="preserve"> zdivo z pórobetonu - 100mm</t>
    </r>
  </si>
  <si>
    <t xml:space="preserve"> - povrchová úprava ineriéru</t>
  </si>
  <si>
    <t xml:space="preserve"> - bez povrchové úpravy</t>
  </si>
  <si>
    <t xml:space="preserve">STĚNY, PODHLEDY A PLENTY </t>
  </si>
  <si>
    <t>2</t>
  </si>
  <si>
    <t>3</t>
  </si>
  <si>
    <t>4</t>
  </si>
  <si>
    <t>6</t>
  </si>
  <si>
    <t>7</t>
  </si>
  <si>
    <t>8</t>
  </si>
  <si>
    <t>9</t>
  </si>
  <si>
    <t>10</t>
  </si>
  <si>
    <t>11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</si>
  <si>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</si>
  <si>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</si>
  <si>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</si>
  <si>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</si>
  <si>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</si>
  <si>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</si>
  <si>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</si>
  <si>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</si>
  <si>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</si>
  <si>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</si>
  <si>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</si>
  <si>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</si>
  <si>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</si>
  <si>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</si>
  <si>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</si>
  <si>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</si>
  <si>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</si>
  <si>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</si>
  <si>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</si>
  <si>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</si>
  <si>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</si>
  <si>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</si>
  <si>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</si>
  <si>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</si>
  <si>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</si>
  <si>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</si>
  <si>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</si>
  <si>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</si>
  <si>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</si>
  <si>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</si>
  <si>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</si>
  <si>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</si>
  <si>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</si>
  <si>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</si>
  <si>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</si>
  <si>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</si>
  <si>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</si>
  <si>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</si>
  <si>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</si>
  <si>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</si>
  <si>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</si>
  <si>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</si>
  <si>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</si>
  <si>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</si>
  <si>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</si>
  <si>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58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</si>
  <si>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</si>
  <si>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</si>
  <si>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</si>
  <si>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</si>
  <si>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</si>
  <si>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</si>
  <si>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</si>
  <si>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</si>
  <si>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</si>
  <si>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</si>
  <si>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</si>
  <si>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</si>
  <si>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</si>
  <si>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</si>
  <si>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</si>
  <si>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</si>
  <si>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</si>
  <si>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</si>
  <si>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</si>
  <si>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</si>
  <si>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</si>
  <si>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</si>
  <si>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</si>
  <si>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</si>
  <si>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</si>
  <si>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</si>
  <si>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</si>
  <si>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</si>
  <si>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t>87</t>
  </si>
  <si>
    <t>88</t>
  </si>
  <si>
    <t>89</t>
  </si>
  <si>
    <t>90</t>
  </si>
  <si>
    <t>91</t>
  </si>
  <si>
    <t>92</t>
  </si>
  <si>
    <t>93</t>
  </si>
  <si>
    <t>94</t>
  </si>
  <si>
    <t>95</t>
  </si>
  <si>
    <t>96</t>
  </si>
  <si>
    <t>97</t>
  </si>
  <si>
    <t>98</t>
  </si>
  <si>
    <t>99</t>
  </si>
  <si>
    <t>100</t>
  </si>
  <si>
    <t>101</t>
  </si>
  <si>
    <t>102</t>
  </si>
  <si>
    <t>103</t>
  </si>
  <si>
    <t>104</t>
  </si>
  <si>
    <t>105</t>
  </si>
  <si>
    <t>106</t>
  </si>
  <si>
    <t>107</t>
  </si>
  <si>
    <t>108</t>
  </si>
  <si>
    <t>109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</si>
  <si>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</si>
  <si>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</si>
  <si>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</si>
  <si>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</si>
  <si>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</si>
  <si>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</si>
  <si>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</si>
  <si>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</si>
  <si>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</si>
  <si>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</si>
  <si>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</si>
  <si>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</si>
  <si>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</si>
  <si>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</si>
  <si>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</si>
  <si>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</si>
  <si>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</si>
  <si>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</si>
  <si>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</si>
  <si>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</si>
  <si>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</si>
  <si>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</si>
  <si>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</si>
  <si>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</si>
  <si>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</si>
  <si>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</si>
  <si>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</si>
  <si>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</si>
  <si>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</si>
  <si>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</si>
  <si>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</si>
  <si>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</si>
  <si>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</si>
  <si>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</si>
  <si>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144</t>
  </si>
  <si>
    <t>145</t>
  </si>
  <si>
    <t>146</t>
  </si>
  <si>
    <t>147</t>
  </si>
  <si>
    <t>148</t>
  </si>
  <si>
    <t>149</t>
  </si>
  <si>
    <t>150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</si>
  <si>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</si>
  <si>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</si>
  <si>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</si>
  <si>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</si>
  <si>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</si>
  <si>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</si>
  <si>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</si>
  <si>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</si>
  <si>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</si>
  <si>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</si>
  <si>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</si>
  <si>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</si>
  <si>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</si>
  <si>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</si>
  <si>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</si>
  <si>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</si>
  <si>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</si>
  <si>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</si>
  <si>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</si>
  <si>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</si>
  <si>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</si>
  <si>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</si>
  <si>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</si>
  <si>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</si>
  <si>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</si>
  <si>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</si>
  <si>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</si>
  <si>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</si>
  <si>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</si>
  <si>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</si>
  <si>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</si>
  <si>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</si>
  <si>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</si>
  <si>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</si>
  <si>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</si>
  <si>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</si>
  <si>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</si>
  <si>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</si>
  <si>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</si>
  <si>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</si>
  <si>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</si>
  <si>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</si>
  <si>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</si>
  <si>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</si>
  <si>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</si>
  <si>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</si>
  <si>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</si>
  <si>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</si>
  <si>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</si>
  <si>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</si>
  <si>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</si>
  <si>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</si>
  <si>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</si>
  <si>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</si>
  <si>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</si>
  <si>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</si>
  <si>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</si>
  <si>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</si>
  <si>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</si>
  <si>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</si>
  <si>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211</t>
  </si>
  <si>
    <t>212</t>
  </si>
  <si>
    <t>213</t>
  </si>
  <si>
    <t>214</t>
  </si>
  <si>
    <t>215</t>
  </si>
  <si>
    <t>216</t>
  </si>
  <si>
    <t>217</t>
  </si>
  <si>
    <t>218</t>
  </si>
  <si>
    <t>219</t>
  </si>
  <si>
    <t>220</t>
  </si>
  <si>
    <t>221</t>
  </si>
  <si>
    <t>222</t>
  </si>
  <si>
    <t>223</t>
  </si>
  <si>
    <t>224</t>
  </si>
  <si>
    <t>225</t>
  </si>
  <si>
    <t>226</t>
  </si>
  <si>
    <t>227</t>
  </si>
  <si>
    <t>228</t>
  </si>
  <si>
    <t>229</t>
  </si>
  <si>
    <t>230</t>
  </si>
  <si>
    <t>231</t>
  </si>
  <si>
    <t>232</t>
  </si>
  <si>
    <t>233</t>
  </si>
  <si>
    <t>234</t>
  </si>
  <si>
    <t>235</t>
  </si>
  <si>
    <t>236</t>
  </si>
  <si>
    <t>237</t>
  </si>
  <si>
    <t>238</t>
  </si>
  <si>
    <t>239</t>
  </si>
  <si>
    <t>240</t>
  </si>
  <si>
    <t>241</t>
  </si>
  <si>
    <t>242</t>
  </si>
  <si>
    <t>243</t>
  </si>
  <si>
    <t>244</t>
  </si>
  <si>
    <t>245</t>
  </si>
  <si>
    <t>246</t>
  </si>
  <si>
    <t>247</t>
  </si>
  <si>
    <t>248</t>
  </si>
  <si>
    <t>249</t>
  </si>
  <si>
    <t>250</t>
  </si>
  <si>
    <t>251</t>
  </si>
  <si>
    <t>252</t>
  </si>
  <si>
    <t>253</t>
  </si>
  <si>
    <t>254</t>
  </si>
  <si>
    <t>255</t>
  </si>
  <si>
    <t>256</t>
  </si>
  <si>
    <t>257</t>
  </si>
  <si>
    <t>258</t>
  </si>
  <si>
    <t>259</t>
  </si>
  <si>
    <t>260</t>
  </si>
  <si>
    <t>261</t>
  </si>
  <si>
    <t>262</t>
  </si>
  <si>
    <t>263</t>
  </si>
  <si>
    <t>264</t>
  </si>
  <si>
    <t>265</t>
  </si>
  <si>
    <t>266</t>
  </si>
  <si>
    <t>267</t>
  </si>
  <si>
    <t>268</t>
  </si>
  <si>
    <t>269</t>
  </si>
  <si>
    <t>270</t>
  </si>
  <si>
    <t>271</t>
  </si>
  <si>
    <t>272</t>
  </si>
  <si>
    <t>273</t>
  </si>
  <si>
    <t>274</t>
  </si>
  <si>
    <t>275</t>
  </si>
  <si>
    <t>276</t>
  </si>
  <si>
    <t>277</t>
  </si>
  <si>
    <t>278</t>
  </si>
  <si>
    <t>279</t>
  </si>
  <si>
    <t>280</t>
  </si>
  <si>
    <t>281</t>
  </si>
  <si>
    <t>282</t>
  </si>
  <si>
    <t>283</t>
  </si>
  <si>
    <t>284</t>
  </si>
  <si>
    <t>285</t>
  </si>
  <si>
    <t>286</t>
  </si>
  <si>
    <t>287</t>
  </si>
  <si>
    <t>288</t>
  </si>
  <si>
    <t>289</t>
  </si>
  <si>
    <t>290</t>
  </si>
  <si>
    <t>291</t>
  </si>
  <si>
    <t>292</t>
  </si>
  <si>
    <t>293</t>
  </si>
  <si>
    <t>294</t>
  </si>
  <si>
    <t>295</t>
  </si>
  <si>
    <t>296</t>
  </si>
  <si>
    <t>297</t>
  </si>
  <si>
    <t>298</t>
  </si>
  <si>
    <t>299</t>
  </si>
  <si>
    <t>300</t>
  </si>
  <si>
    <t>301</t>
  </si>
  <si>
    <t>302</t>
  </si>
  <si>
    <t>303</t>
  </si>
  <si>
    <t>304</t>
  </si>
  <si>
    <t>305</t>
  </si>
  <si>
    <t>306</t>
  </si>
  <si>
    <t>307</t>
  </si>
  <si>
    <t>308</t>
  </si>
  <si>
    <t>309</t>
  </si>
  <si>
    <t>310</t>
  </si>
  <si>
    <t>311</t>
  </si>
  <si>
    <t>312</t>
  </si>
  <si>
    <t>313</t>
  </si>
  <si>
    <t>314</t>
  </si>
  <si>
    <t>315</t>
  </si>
  <si>
    <t>316</t>
  </si>
  <si>
    <t>317</t>
  </si>
  <si>
    <t>318</t>
  </si>
  <si>
    <t>319</t>
  </si>
  <si>
    <t>320</t>
  </si>
  <si>
    <t>321</t>
  </si>
  <si>
    <t>322</t>
  </si>
  <si>
    <t>323</t>
  </si>
  <si>
    <t>324</t>
  </si>
  <si>
    <t>325</t>
  </si>
  <si>
    <t>326</t>
  </si>
  <si>
    <t>327</t>
  </si>
  <si>
    <t>328</t>
  </si>
  <si>
    <t>329</t>
  </si>
  <si>
    <t>330</t>
  </si>
  <si>
    <t>331</t>
  </si>
  <si>
    <t>332</t>
  </si>
  <si>
    <t>333</t>
  </si>
  <si>
    <t>334</t>
  </si>
  <si>
    <t>335</t>
  </si>
  <si>
    <t>336</t>
  </si>
  <si>
    <t>337</t>
  </si>
  <si>
    <t>338</t>
  </si>
  <si>
    <r>
      <rPr>
        <b/>
        <sz val="9"/>
        <color indexed="8"/>
        <rFont val="Arial"/>
        <family val="2"/>
      </rPr>
      <t xml:space="preserve">Samonivelační stěrka (vyronávací) </t>
    </r>
    <r>
      <rPr>
        <sz val="9"/>
        <color indexed="8"/>
        <rFont val="Arial"/>
        <family val="2"/>
      </rPr>
      <t>podlah pevnosti 20 Mpa
 tl přes 3 do 5 mm LE 20</t>
    </r>
  </si>
  <si>
    <r>
      <t>Dodávka</t>
    </r>
    <r>
      <rPr>
        <sz val="9"/>
        <rFont val="Arial"/>
        <family val="2"/>
      </rPr>
      <t xml:space="preserve"> keramického soklu s požlábkem v barvě jako hlavní dlažba
dlažba tl.cca 5mm voděodolným a spárovaným vodě odolnou hmotou</t>
    </r>
  </si>
  <si>
    <t>systémový kabel k zámkupro propojení ŘJ pro vstupy</t>
  </si>
  <si>
    <r>
      <t>Flexibilní světelný rošt - technický konstrukční podhled pro vybavení studia</t>
    </r>
    <r>
      <rPr>
        <sz val="9"/>
        <color indexed="8"/>
        <rFont val="Arial CE"/>
        <family val="0"/>
      </rPr>
      <t xml:space="preserve"> (zavěšen na táhlech kotvených přes akustický podhled do žb. stropu)</t>
    </r>
  </si>
  <si>
    <r>
      <t xml:space="preserve">Dodávka + Montáž </t>
    </r>
    <r>
      <rPr>
        <sz val="9"/>
        <color indexed="8"/>
        <rFont val="Arial CE"/>
        <family val="0"/>
      </rPr>
      <t xml:space="preserve">flexibilní světelný rošt, přesná specifikace bude určena v dílenské dokumentaci, dle požadavků uživatele a v koordinaci s dodavatelem AV techniky                                                                                        </t>
    </r>
  </si>
  <si>
    <r>
      <rPr>
        <b/>
        <sz val="9"/>
        <color indexed="8"/>
        <rFont val="Arial CE"/>
        <family val="0"/>
      </rPr>
      <t xml:space="preserve">Flexibilní světelný rošt </t>
    </r>
    <r>
      <rPr>
        <sz val="9"/>
        <color indexed="8"/>
        <rFont val="Arial CE"/>
        <family val="0"/>
      </rPr>
      <t>v místnosti STUDIO č.0.03</t>
    </r>
  </si>
  <si>
    <t>V Ý K A Z  V Ý M Ě R</t>
  </si>
</sst>
</file>

<file path=xl/styles.xml><?xml version="1.0" encoding="utf-8"?>
<styleSheet xmlns="http://schemas.openxmlformats.org/spreadsheetml/2006/main">
  <numFmts count="4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_-;\-* #,##0_-;_-* &quot;-&quot;_-;_-@_-"/>
    <numFmt numFmtId="165" formatCode="_-* #,##0.00_-;\-* #,##0.00_-;_-* &quot;-&quot;??_-;_-@_-"/>
    <numFmt numFmtId="166" formatCode="0.0"/>
    <numFmt numFmtId="167" formatCode="#,##0.0"/>
    <numFmt numFmtId="168" formatCode="0.000"/>
    <numFmt numFmtId="169" formatCode="&quot;Yes&quot;;&quot;Yes&quot;;&quot;No&quot;"/>
    <numFmt numFmtId="170" formatCode="&quot;True&quot;;&quot;True&quot;;&quot;False&quot;"/>
    <numFmt numFmtId="171" formatCode="&quot;On&quot;;&quot;On&quot;;&quot;Off&quot;"/>
    <numFmt numFmtId="172" formatCode="0.0000"/>
    <numFmt numFmtId="173" formatCode="#,##0.000"/>
    <numFmt numFmtId="174" formatCode="#,##0.0000"/>
    <numFmt numFmtId="175" formatCode="0.00000"/>
    <numFmt numFmtId="176" formatCode="0.000000"/>
    <numFmt numFmtId="177" formatCode="_-* #,##0.000\ _K_č_-;\-* #,##0.000\ _K_č_-;_-* &quot;-&quot;??\ _K_č_-;_-@_-"/>
    <numFmt numFmtId="178" formatCode="_-* #,##0.0000\ _K_č_-;\-* #,##0.0000\ _K_č_-;_-* &quot;-&quot;??\ _K_č_-;_-@_-"/>
    <numFmt numFmtId="179" formatCode="_-* #,##0.00000\ _K_č_-;\-* #,##0.00000\ _K_č_-;_-* &quot;-&quot;??\ _K_č_-;_-@_-"/>
    <numFmt numFmtId="180" formatCode="[$€-2]\ #\ ##,000_);[Red]\([$€-2]\ #\ ##,000\)"/>
    <numFmt numFmtId="181" formatCode="[$-405]d\.\ mmmm\ yyyy"/>
    <numFmt numFmtId="182" formatCode="#,##0.00\ &quot;Kč&quot;"/>
    <numFmt numFmtId="183" formatCode="#,##0.00000"/>
    <numFmt numFmtId="184" formatCode="0.0000000"/>
    <numFmt numFmtId="185" formatCode="0.00_)"/>
    <numFmt numFmtId="186" formatCode="0_)"/>
    <numFmt numFmtId="187" formatCode="#,##0.\-"/>
    <numFmt numFmtId="188" formatCode="#,##0.\-;[Red]\-#,##0.\-"/>
    <numFmt numFmtId="189" formatCode="_-* #,##0\ &quot;Kč&quot;_-;\-* #,##0\ &quot;Kč&quot;_-;_-* &quot;-&quot;??\ &quot;Kč&quot;_-;_-@_-"/>
    <numFmt numFmtId="190" formatCode="#,##0\ &quot;Kč&quot;"/>
    <numFmt numFmtId="191" formatCode="[$¥€-2]\ #\ ##,000_);[Red]\([$€-2]\ #\ ##,000\)"/>
    <numFmt numFmtId="192" formatCode="#,##0.000000"/>
    <numFmt numFmtId="193" formatCode="#,##0.0000000"/>
    <numFmt numFmtId="194" formatCode="#,##0.00000000"/>
    <numFmt numFmtId="195" formatCode="#,##0.000000000"/>
    <numFmt numFmtId="196" formatCode="_-* #,##0\ [$Kč-405]_-;\-* #,##0\ [$Kč-405]_-;_-* &quot;-&quot;??\ [$Kč-405]_-;_-@_-"/>
    <numFmt numFmtId="197" formatCode="_-* #,##0.00\ &quot;€&quot;_-;\-* #,##0.00\ &quot;€&quot;_-;_-* &quot;-&quot;??\ &quot;€&quot;_-;_-@_-"/>
    <numFmt numFmtId="198" formatCode="_(#,##0&quot;.&quot;_);;;_(@_)"/>
    <numFmt numFmtId="199" formatCode="_(#,##0\._);;;_(@_)"/>
    <numFmt numFmtId="200" formatCode="_(#,##0_);[Red]&quot;- &quot;#,##0_);\–??;_(@_)"/>
    <numFmt numFmtId="201" formatCode="_(#,##0.0??;&quot;- &quot;#,##0.0??;\–???;_(@_)"/>
    <numFmt numFmtId="202" formatCode="[$-405]dddd\ d\.\ mmmm\ yyyy"/>
  </numFmts>
  <fonts count="129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0"/>
    </font>
    <font>
      <sz val="10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 CE"/>
      <family val="2"/>
    </font>
    <font>
      <b/>
      <sz val="16"/>
      <name val="Arial CE"/>
      <family val="2"/>
    </font>
    <font>
      <b/>
      <sz val="11"/>
      <name val="Arial CE"/>
      <family val="0"/>
    </font>
    <font>
      <b/>
      <sz val="14"/>
      <name val="Arial CE"/>
      <family val="0"/>
    </font>
    <font>
      <b/>
      <sz val="9"/>
      <name val="Arial CE"/>
      <family val="2"/>
    </font>
    <font>
      <b/>
      <sz val="13"/>
      <name val="Arial CE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9"/>
      <name val="Arial CE"/>
      <family val="0"/>
    </font>
    <font>
      <sz val="9"/>
      <color indexed="8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sz val="9"/>
      <color indexed="8"/>
      <name val="Arial CE"/>
      <family val="0"/>
    </font>
    <font>
      <b/>
      <sz val="9"/>
      <color indexed="8"/>
      <name val="Arial CE"/>
      <family val="0"/>
    </font>
    <font>
      <sz val="12"/>
      <name val="Arial CE"/>
      <family val="2"/>
    </font>
    <font>
      <u val="single"/>
      <sz val="12"/>
      <name val="Arial CE"/>
      <family val="0"/>
    </font>
    <font>
      <b/>
      <u val="single"/>
      <sz val="12"/>
      <name val="Arial CE"/>
      <family val="0"/>
    </font>
    <font>
      <b/>
      <u val="single"/>
      <sz val="9"/>
      <name val="Arial CE"/>
      <family val="0"/>
    </font>
    <font>
      <u val="single"/>
      <sz val="9"/>
      <name val="Arial CE"/>
      <family val="0"/>
    </font>
    <font>
      <b/>
      <u val="double"/>
      <sz val="9"/>
      <name val="Arial CE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0"/>
      <name val="Helv"/>
      <family val="0"/>
    </font>
    <font>
      <sz val="10"/>
      <name val="Tahoma"/>
      <family val="2"/>
    </font>
    <font>
      <sz val="11"/>
      <name val="Arial Narrow"/>
      <family val="2"/>
    </font>
    <font>
      <sz val="11"/>
      <color indexed="8"/>
      <name val="Calibri"/>
      <family val="2"/>
    </font>
    <font>
      <sz val="12"/>
      <name val="Calibri"/>
      <family val="2"/>
    </font>
    <font>
      <sz val="10"/>
      <color indexed="8"/>
      <name val="Arial CE"/>
      <family val="0"/>
    </font>
    <font>
      <sz val="8"/>
      <color indexed="8"/>
      <name val="Arial"/>
      <family val="2"/>
    </font>
    <font>
      <sz val="7"/>
      <name val="Arial"/>
      <family val="2"/>
    </font>
    <font>
      <sz val="14"/>
      <name val="Arial"/>
      <family val="2"/>
    </font>
    <font>
      <b/>
      <sz val="24"/>
      <name val="Arial"/>
      <family val="2"/>
    </font>
    <font>
      <b/>
      <sz val="18"/>
      <name val="Arial"/>
      <family val="2"/>
    </font>
    <font>
      <b/>
      <sz val="16"/>
      <name val="Arial"/>
      <family val="2"/>
    </font>
    <font>
      <i/>
      <sz val="11"/>
      <name val="Arial"/>
      <family val="2"/>
    </font>
    <font>
      <b/>
      <u val="single"/>
      <sz val="11"/>
      <name val="Arial"/>
      <family val="2"/>
    </font>
    <font>
      <sz val="11"/>
      <name val="Arial CE"/>
      <family val="0"/>
    </font>
    <font>
      <sz val="6"/>
      <name val="Arial CE"/>
      <family val="0"/>
    </font>
    <font>
      <sz val="11"/>
      <color indexed="8"/>
      <name val="Symbol"/>
      <family val="1"/>
    </font>
    <font>
      <vertAlign val="subscript"/>
      <sz val="11"/>
      <color indexed="8"/>
      <name val="Calibri"/>
      <family val="2"/>
    </font>
    <font>
      <b/>
      <sz val="9"/>
      <color indexed="18"/>
      <name val="Arial"/>
      <family val="2"/>
    </font>
    <font>
      <b/>
      <sz val="12"/>
      <color indexed="8"/>
      <name val="Arial"/>
      <family val="2"/>
    </font>
    <font>
      <b/>
      <sz val="12"/>
      <name val="Cambria"/>
      <family val="1"/>
    </font>
    <font>
      <b/>
      <sz val="10"/>
      <color indexed="18"/>
      <name val="Arial"/>
      <family val="2"/>
    </font>
    <font>
      <sz val="11"/>
      <name val="Calibri"/>
      <family val="2"/>
    </font>
    <font>
      <b/>
      <sz val="12"/>
      <name val="Calibri"/>
      <family val="2"/>
    </font>
    <font>
      <sz val="12"/>
      <name val="Arial Narrow"/>
      <family val="2"/>
    </font>
    <font>
      <b/>
      <sz val="11"/>
      <name val="Calibri"/>
      <family val="2"/>
    </font>
    <font>
      <b/>
      <sz val="16"/>
      <name val="Calibri"/>
      <family val="2"/>
    </font>
    <font>
      <u val="single"/>
      <sz val="9"/>
      <name val="Arial"/>
      <family val="2"/>
    </font>
    <font>
      <sz val="9"/>
      <name val="Calibri"/>
      <family val="2"/>
    </font>
    <font>
      <b/>
      <sz val="8"/>
      <name val="Arial"/>
      <family val="2"/>
    </font>
    <font>
      <b/>
      <sz val="8"/>
      <name val="Arial CE"/>
      <family val="2"/>
    </font>
    <font>
      <sz val="8"/>
      <color indexed="8"/>
      <name val="Arial CE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10"/>
      <color indexed="12"/>
      <name val="Arial CE"/>
      <family val="0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0"/>
      <color indexed="20"/>
      <name val="Arial CE"/>
      <family val="0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7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color indexed="10"/>
      <name val="Arial"/>
      <family val="2"/>
    </font>
    <font>
      <b/>
      <sz val="12"/>
      <color indexed="8"/>
      <name val="Calibri"/>
      <family val="2"/>
    </font>
    <font>
      <sz val="10"/>
      <color indexed="10"/>
      <name val="Arial"/>
      <family val="2"/>
    </font>
    <font>
      <sz val="12"/>
      <color indexed="8"/>
      <name val="Calibri"/>
      <family val="2"/>
    </font>
    <font>
      <b/>
      <sz val="8"/>
      <color indexed="8"/>
      <name val="Arial CE"/>
      <family val="0"/>
    </font>
    <font>
      <b/>
      <sz val="8"/>
      <color indexed="8"/>
      <name val="Arial"/>
      <family val="2"/>
    </font>
    <font>
      <sz val="12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Arial CE"/>
      <family val="0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0"/>
      <color theme="11"/>
      <name val="Arial CE"/>
      <family val="0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2"/>
      <color theme="1"/>
      <name val="Calibri"/>
      <family val="2"/>
    </font>
    <font>
      <sz val="10"/>
      <color rgb="FFFF0000"/>
      <name val="Arial"/>
      <family val="2"/>
    </font>
    <font>
      <sz val="12"/>
      <color theme="1"/>
      <name val="Arial Narrow"/>
      <family val="2"/>
    </font>
    <font>
      <sz val="7"/>
      <color theme="1"/>
      <name val="Arial CE"/>
      <family val="0"/>
    </font>
    <font>
      <sz val="8"/>
      <color theme="1"/>
      <name val="Arial"/>
      <family val="2"/>
    </font>
    <font>
      <b/>
      <sz val="9"/>
      <color theme="1"/>
      <name val="Arial CE"/>
      <family val="2"/>
    </font>
    <font>
      <sz val="9"/>
      <color theme="1"/>
      <name val="Arial CE"/>
      <family val="0"/>
    </font>
    <font>
      <sz val="10"/>
      <color theme="1"/>
      <name val="Arial CE"/>
      <family val="0"/>
    </font>
    <font>
      <b/>
      <sz val="9"/>
      <color theme="1"/>
      <name val="Arial"/>
      <family val="2"/>
    </font>
    <font>
      <sz val="7"/>
      <color theme="1"/>
      <name val="Arial"/>
      <family val="2"/>
    </font>
    <font>
      <b/>
      <sz val="9"/>
      <color rgb="FFFF0000"/>
      <name val="Arial"/>
      <family val="2"/>
    </font>
    <font>
      <sz val="9"/>
      <color theme="1"/>
      <name val="Arial"/>
      <family val="2"/>
    </font>
    <font>
      <b/>
      <sz val="7"/>
      <color theme="1"/>
      <name val="Arial"/>
      <family val="2"/>
    </font>
    <font>
      <b/>
      <sz val="10"/>
      <color theme="1"/>
      <name val="Arial CE"/>
      <family val="0"/>
    </font>
    <font>
      <sz val="8"/>
      <color theme="1"/>
      <name val="Arial CE"/>
      <family val="0"/>
    </font>
    <font>
      <b/>
      <sz val="8"/>
      <color theme="1"/>
      <name val="Arial CE"/>
      <family val="0"/>
    </font>
    <font>
      <b/>
      <sz val="8"/>
      <color theme="1"/>
      <name val="Arial"/>
      <family val="2"/>
    </font>
    <font>
      <sz val="12"/>
      <color theme="1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/>
      <bottom style="medium"/>
    </border>
    <border>
      <left style="thin"/>
      <right style="thin"/>
      <top style="medium"/>
      <bottom style="medium"/>
    </border>
    <border>
      <left/>
      <right/>
      <top style="thin"/>
      <bottom style="thin"/>
    </border>
    <border>
      <left style="medium"/>
      <right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 style="medium"/>
      <bottom/>
    </border>
    <border>
      <left style="thin"/>
      <right style="thin"/>
      <top/>
      <bottom style="medium"/>
    </border>
    <border>
      <left style="medium"/>
      <right style="thin"/>
      <top style="thin"/>
      <bottom style="thin"/>
    </border>
    <border>
      <left/>
      <right style="medium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/>
      <top style="thin"/>
      <bottom/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 style="thin"/>
      <right/>
      <top style="medium"/>
      <bottom/>
    </border>
    <border>
      <left/>
      <right/>
      <top/>
      <bottom style="medium"/>
    </border>
    <border>
      <left style="thin"/>
      <right/>
      <top/>
      <bottom style="medium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9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2" fillId="2" borderId="0" applyNumberFormat="0" applyBorder="0" applyAlignment="0" applyProtection="0"/>
    <xf numFmtId="0" fontId="92" fillId="3" borderId="0" applyNumberFormat="0" applyBorder="0" applyAlignment="0" applyProtection="0"/>
    <xf numFmtId="0" fontId="92" fillId="4" borderId="0" applyNumberFormat="0" applyBorder="0" applyAlignment="0" applyProtection="0"/>
    <xf numFmtId="0" fontId="92" fillId="5" borderId="0" applyNumberFormat="0" applyBorder="0" applyAlignment="0" applyProtection="0"/>
    <xf numFmtId="0" fontId="92" fillId="6" borderId="0" applyNumberFormat="0" applyBorder="0" applyAlignment="0" applyProtection="0"/>
    <xf numFmtId="0" fontId="92" fillId="7" borderId="0" applyNumberFormat="0" applyBorder="0" applyAlignment="0" applyProtection="0"/>
    <xf numFmtId="0" fontId="92" fillId="8" borderId="0" applyNumberFormat="0" applyBorder="0" applyAlignment="0" applyProtection="0"/>
    <xf numFmtId="0" fontId="92" fillId="9" borderId="0" applyNumberFormat="0" applyBorder="0" applyAlignment="0" applyProtection="0"/>
    <xf numFmtId="0" fontId="92" fillId="10" borderId="0" applyNumberFormat="0" applyBorder="0" applyAlignment="0" applyProtection="0"/>
    <xf numFmtId="0" fontId="92" fillId="11" borderId="0" applyNumberFormat="0" applyBorder="0" applyAlignment="0" applyProtection="0"/>
    <xf numFmtId="0" fontId="92" fillId="12" borderId="0" applyNumberFormat="0" applyBorder="0" applyAlignment="0" applyProtection="0"/>
    <xf numFmtId="0" fontId="92" fillId="13" borderId="0" applyNumberFormat="0" applyBorder="0" applyAlignment="0" applyProtection="0"/>
    <xf numFmtId="0" fontId="93" fillId="14" borderId="0" applyNumberFormat="0" applyBorder="0" applyAlignment="0" applyProtection="0"/>
    <xf numFmtId="0" fontId="93" fillId="15" borderId="0" applyNumberFormat="0" applyBorder="0" applyAlignment="0" applyProtection="0"/>
    <xf numFmtId="0" fontId="93" fillId="16" borderId="0" applyNumberFormat="0" applyBorder="0" applyAlignment="0" applyProtection="0"/>
    <xf numFmtId="0" fontId="93" fillId="17" borderId="0" applyNumberFormat="0" applyBorder="0" applyAlignment="0" applyProtection="0"/>
    <xf numFmtId="0" fontId="93" fillId="18" borderId="0" applyNumberFormat="0" applyBorder="0" applyAlignment="0" applyProtection="0"/>
    <xf numFmtId="0" fontId="93" fillId="19" borderId="0" applyNumberFormat="0" applyBorder="0" applyAlignment="0" applyProtection="0"/>
    <xf numFmtId="0" fontId="94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5" fillId="0" borderId="0" applyNumberFormat="0" applyFill="0" applyBorder="0" applyAlignment="0" applyProtection="0"/>
    <xf numFmtId="0" fontId="96" fillId="20" borderId="0" applyNumberFormat="0" applyBorder="0" applyAlignment="0" applyProtection="0"/>
    <xf numFmtId="0" fontId="97" fillId="21" borderId="2" applyNumberFormat="0" applyAlignment="0" applyProtection="0"/>
    <xf numFmtId="197" fontId="34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8" fillId="0" borderId="3" applyNumberFormat="0" applyFill="0" applyAlignment="0" applyProtection="0"/>
    <xf numFmtId="0" fontId="99" fillId="0" borderId="4" applyNumberFormat="0" applyFill="0" applyAlignment="0" applyProtection="0"/>
    <xf numFmtId="0" fontId="100" fillId="0" borderId="5" applyNumberFormat="0" applyFill="0" applyAlignment="0" applyProtection="0"/>
    <xf numFmtId="0" fontId="100" fillId="0" borderId="0" applyNumberFormat="0" applyFill="0" applyBorder="0" applyAlignment="0" applyProtection="0"/>
    <xf numFmtId="0" fontId="101" fillId="0" borderId="0" applyNumberFormat="0" applyFill="0" applyBorder="0" applyAlignment="0" applyProtection="0"/>
    <xf numFmtId="0" fontId="102" fillId="22" borderId="0" applyNumberFormat="0" applyBorder="0" applyAlignment="0" applyProtection="0"/>
    <xf numFmtId="0" fontId="3" fillId="0" borderId="0">
      <alignment/>
      <protection/>
    </xf>
    <xf numFmtId="0" fontId="34" fillId="0" borderId="0">
      <alignment/>
      <protection/>
    </xf>
    <xf numFmtId="0" fontId="92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4" fillId="0" borderId="0">
      <alignment/>
      <protection/>
    </xf>
    <xf numFmtId="0" fontId="17" fillId="0" borderId="0">
      <alignment/>
      <protection/>
    </xf>
    <xf numFmtId="0" fontId="36" fillId="0" borderId="0">
      <alignment/>
      <protection/>
    </xf>
    <xf numFmtId="0" fontId="92" fillId="0" borderId="0">
      <alignment/>
      <protection/>
    </xf>
    <xf numFmtId="0" fontId="16" fillId="0" borderId="0">
      <alignment/>
      <protection/>
    </xf>
    <xf numFmtId="196" fontId="3" fillId="0" borderId="0">
      <alignment/>
      <protection/>
    </xf>
    <xf numFmtId="0" fontId="9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103" fillId="0" borderId="7" applyNumberFormat="0" applyFill="0" applyAlignment="0" applyProtection="0"/>
    <xf numFmtId="0" fontId="104" fillId="0" borderId="0" applyNumberFormat="0" applyFill="0" applyBorder="0" applyAlignment="0" applyProtection="0"/>
    <xf numFmtId="0" fontId="105" fillId="24" borderId="0" applyNumberFormat="0" applyBorder="0" applyAlignment="0" applyProtection="0"/>
    <xf numFmtId="0" fontId="33" fillId="0" borderId="0">
      <alignment/>
      <protection/>
    </xf>
    <xf numFmtId="0" fontId="106" fillId="0" borderId="0" applyNumberFormat="0" applyFill="0" applyBorder="0" applyAlignment="0" applyProtection="0"/>
    <xf numFmtId="0" fontId="107" fillId="25" borderId="8" applyNumberFormat="0" applyAlignment="0" applyProtection="0"/>
    <xf numFmtId="0" fontId="108" fillId="26" borderId="8" applyNumberFormat="0" applyAlignment="0" applyProtection="0"/>
    <xf numFmtId="0" fontId="109" fillId="26" borderId="9" applyNumberFormat="0" applyAlignment="0" applyProtection="0"/>
    <xf numFmtId="0" fontId="110" fillId="0" borderId="0" applyNumberFormat="0" applyFill="0" applyBorder="0" applyAlignment="0" applyProtection="0"/>
    <xf numFmtId="0" fontId="93" fillId="27" borderId="0" applyNumberFormat="0" applyBorder="0" applyAlignment="0" applyProtection="0"/>
    <xf numFmtId="0" fontId="93" fillId="28" borderId="0" applyNumberFormat="0" applyBorder="0" applyAlignment="0" applyProtection="0"/>
    <xf numFmtId="0" fontId="93" fillId="29" borderId="0" applyNumberFormat="0" applyBorder="0" applyAlignment="0" applyProtection="0"/>
    <xf numFmtId="0" fontId="93" fillId="30" borderId="0" applyNumberFormat="0" applyBorder="0" applyAlignment="0" applyProtection="0"/>
    <xf numFmtId="0" fontId="93" fillId="31" borderId="0" applyNumberFormat="0" applyBorder="0" applyAlignment="0" applyProtection="0"/>
    <xf numFmtId="0" fontId="93" fillId="32" borderId="0" applyNumberFormat="0" applyBorder="0" applyAlignment="0" applyProtection="0"/>
  </cellStyleXfs>
  <cellXfs count="660">
    <xf numFmtId="0" fontId="0" fillId="0" borderId="0" xfId="0" applyAlignment="1">
      <alignment/>
    </xf>
    <xf numFmtId="0" fontId="4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center" wrapText="1"/>
    </xf>
    <xf numFmtId="0" fontId="5" fillId="0" borderId="0" xfId="0" applyFont="1" applyAlignment="1">
      <alignment horizontal="left" wrapText="1"/>
    </xf>
    <xf numFmtId="0" fontId="5" fillId="0" borderId="0" xfId="0" applyFont="1" applyAlignment="1">
      <alignment wrapText="1"/>
    </xf>
    <xf numFmtId="0" fontId="3" fillId="0" borderId="0" xfId="0" applyFont="1" applyAlignment="1">
      <alignment horizontal="left"/>
    </xf>
    <xf numFmtId="0" fontId="16" fillId="33" borderId="10" xfId="0" applyFont="1" applyFill="1" applyBorder="1" applyAlignment="1" applyProtection="1">
      <alignment horizontal="center" vertical="center" wrapText="1"/>
      <protection locked="0"/>
    </xf>
    <xf numFmtId="0" fontId="16" fillId="33" borderId="11" xfId="0" applyFont="1" applyFill="1" applyBorder="1" applyAlignment="1" applyProtection="1">
      <alignment horizontal="center" vertical="center" wrapText="1"/>
      <protection locked="0"/>
    </xf>
    <xf numFmtId="4" fontId="16" fillId="33" borderId="12" xfId="0" applyNumberFormat="1" applyFont="1" applyFill="1" applyBorder="1" applyAlignment="1" applyProtection="1">
      <alignment horizontal="center" vertical="center" wrapText="1"/>
      <protection locked="0"/>
    </xf>
    <xf numFmtId="4" fontId="16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33" borderId="14" xfId="0" applyNumberFormat="1" applyFont="1" applyFill="1" applyBorder="1" applyAlignment="1" applyProtection="1">
      <alignment horizontal="center" vertical="center" wrapText="1"/>
      <protection locked="0"/>
    </xf>
    <xf numFmtId="49" fontId="28" fillId="0" borderId="0" xfId="0" applyNumberFormat="1" applyFont="1" applyFill="1" applyBorder="1" applyAlignment="1" applyProtection="1">
      <alignment horizontal="center" vertical="center"/>
      <protection/>
    </xf>
    <xf numFmtId="0" fontId="32" fillId="0" borderId="0" xfId="0" applyFont="1" applyAlignment="1">
      <alignment/>
    </xf>
    <xf numFmtId="0" fontId="31" fillId="0" borderId="0" xfId="0" applyFont="1" applyAlignment="1">
      <alignment/>
    </xf>
    <xf numFmtId="0" fontId="15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 horizontal="center"/>
    </xf>
    <xf numFmtId="0" fontId="43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1" fillId="0" borderId="0" xfId="0" applyFont="1" applyAlignment="1">
      <alignment horizontal="center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right"/>
    </xf>
    <xf numFmtId="0" fontId="32" fillId="0" borderId="0" xfId="0" applyFont="1" applyAlignment="1">
      <alignment horizontal="left"/>
    </xf>
    <xf numFmtId="0" fontId="13" fillId="0" borderId="0" xfId="0" applyFont="1" applyAlignment="1">
      <alignment horizontal="center"/>
    </xf>
    <xf numFmtId="0" fontId="45" fillId="0" borderId="14" xfId="0" applyFont="1" applyBorder="1" applyAlignment="1">
      <alignment/>
    </xf>
    <xf numFmtId="0" fontId="45" fillId="0" borderId="15" xfId="0" applyFont="1" applyBorder="1" applyAlignment="1">
      <alignment/>
    </xf>
    <xf numFmtId="0" fontId="3" fillId="0" borderId="14" xfId="0" applyFont="1" applyBorder="1" applyAlignment="1">
      <alignment/>
    </xf>
    <xf numFmtId="0" fontId="0" fillId="0" borderId="0" xfId="0" applyBorder="1" applyAlignment="1">
      <alignment/>
    </xf>
    <xf numFmtId="0" fontId="45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14" fillId="0" borderId="0" xfId="0" applyFont="1" applyBorder="1" applyAlignment="1">
      <alignment/>
    </xf>
    <xf numFmtId="0" fontId="46" fillId="0" borderId="0" xfId="0" applyFont="1" applyBorder="1" applyAlignment="1">
      <alignment/>
    </xf>
    <xf numFmtId="16" fontId="15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15" fillId="0" borderId="0" xfId="0" applyFont="1" applyFill="1" applyBorder="1" applyAlignment="1">
      <alignment/>
    </xf>
    <xf numFmtId="0" fontId="46" fillId="0" borderId="0" xfId="0" applyFont="1" applyAlignment="1">
      <alignment/>
    </xf>
    <xf numFmtId="0" fontId="0" fillId="0" borderId="0" xfId="0" applyFill="1" applyBorder="1" applyAlignment="1">
      <alignment horizontal="right"/>
    </xf>
    <xf numFmtId="16" fontId="15" fillId="0" borderId="0" xfId="0" applyNumberFormat="1" applyFont="1" applyAlignment="1">
      <alignment/>
    </xf>
    <xf numFmtId="6" fontId="0" fillId="0" borderId="0" xfId="0" applyNumberFormat="1" applyAlignment="1">
      <alignment horizontal="left"/>
    </xf>
    <xf numFmtId="6" fontId="15" fillId="0" borderId="0" xfId="0" applyNumberFormat="1" applyFont="1" applyAlignment="1">
      <alignment horizontal="left"/>
    </xf>
    <xf numFmtId="0" fontId="45" fillId="0" borderId="14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Fill="1" applyBorder="1" applyAlignment="1">
      <alignment/>
    </xf>
    <xf numFmtId="0" fontId="47" fillId="0" borderId="0" xfId="0" applyFont="1" applyFill="1" applyBorder="1" applyAlignment="1">
      <alignment horizontal="right"/>
    </xf>
    <xf numFmtId="0" fontId="47" fillId="0" borderId="16" xfId="0" applyFont="1" applyBorder="1" applyAlignment="1">
      <alignment/>
    </xf>
    <xf numFmtId="0" fontId="47" fillId="0" borderId="0" xfId="0" applyFont="1" applyBorder="1" applyAlignment="1">
      <alignment/>
    </xf>
    <xf numFmtId="0" fontId="9" fillId="0" borderId="0" xfId="0" applyFont="1" applyFill="1" applyBorder="1" applyAlignment="1">
      <alignment horizontal="right"/>
    </xf>
    <xf numFmtId="0" fontId="9" fillId="0" borderId="17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16" xfId="0" applyFont="1" applyFill="1" applyBorder="1" applyAlignment="1">
      <alignment/>
    </xf>
    <xf numFmtId="0" fontId="9" fillId="0" borderId="16" xfId="0" applyFont="1" applyFill="1" applyBorder="1" applyAlignment="1">
      <alignment horizontal="right"/>
    </xf>
    <xf numFmtId="0" fontId="5" fillId="0" borderId="0" xfId="0" applyFont="1" applyFill="1" applyBorder="1" applyAlignment="1">
      <alignment horizontal="center"/>
    </xf>
    <xf numFmtId="0" fontId="111" fillId="0" borderId="0" xfId="0" applyFont="1" applyAlignment="1">
      <alignment horizontal="center" vertical="top"/>
    </xf>
    <xf numFmtId="0" fontId="0" fillId="0" borderId="0" xfId="0" applyAlignment="1">
      <alignment vertical="top"/>
    </xf>
    <xf numFmtId="0" fontId="0" fillId="0" borderId="0" xfId="0" applyAlignment="1">
      <alignment horizontal="center" vertical="top"/>
    </xf>
    <xf numFmtId="0" fontId="94" fillId="0" borderId="18" xfId="0" applyFont="1" applyBorder="1" applyAlignment="1">
      <alignment horizontal="center" vertical="top"/>
    </xf>
    <xf numFmtId="0" fontId="94" fillId="0" borderId="19" xfId="0" applyFont="1" applyBorder="1" applyAlignment="1">
      <alignment vertical="top"/>
    </xf>
    <xf numFmtId="0" fontId="94" fillId="0" borderId="19" xfId="0" applyFont="1" applyBorder="1" applyAlignment="1">
      <alignment horizontal="center" vertical="top"/>
    </xf>
    <xf numFmtId="0" fontId="0" fillId="0" borderId="20" xfId="0" applyBorder="1" applyAlignment="1">
      <alignment horizontal="center" vertical="top"/>
    </xf>
    <xf numFmtId="0" fontId="94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/>
    </xf>
    <xf numFmtId="190" fontId="94" fillId="0" borderId="21" xfId="0" applyNumberFormat="1" applyFont="1" applyBorder="1" applyAlignment="1">
      <alignment vertical="top"/>
    </xf>
    <xf numFmtId="190" fontId="0" fillId="0" borderId="0" xfId="0" applyNumberFormat="1" applyAlignment="1">
      <alignment vertical="top"/>
    </xf>
    <xf numFmtId="0" fontId="94" fillId="0" borderId="0" xfId="0" applyFont="1" applyAlignment="1">
      <alignment vertical="top"/>
    </xf>
    <xf numFmtId="190" fontId="94" fillId="0" borderId="0" xfId="0" applyNumberFormat="1" applyFont="1" applyAlignment="1">
      <alignment vertical="top"/>
    </xf>
    <xf numFmtId="0" fontId="94" fillId="0" borderId="0" xfId="0" applyFont="1" applyAlignment="1">
      <alignment horizontal="center" vertical="top"/>
    </xf>
    <xf numFmtId="0" fontId="0" fillId="0" borderId="22" xfId="0" applyBorder="1" applyAlignment="1">
      <alignment horizontal="center" vertical="top"/>
    </xf>
    <xf numFmtId="0" fontId="0" fillId="0" borderId="23" xfId="0" applyBorder="1" applyAlignment="1">
      <alignment vertical="top"/>
    </xf>
    <xf numFmtId="0" fontId="0" fillId="0" borderId="23" xfId="0" applyBorder="1" applyAlignment="1">
      <alignment horizontal="center" vertical="top"/>
    </xf>
    <xf numFmtId="4" fontId="0" fillId="0" borderId="0" xfId="0" applyNumberFormat="1" applyAlignment="1">
      <alignment vertical="top"/>
    </xf>
    <xf numFmtId="0" fontId="1" fillId="0" borderId="24" xfId="54" applyNumberFormat="1" applyFont="1" applyFill="1" applyBorder="1" applyAlignment="1" applyProtection="1">
      <alignment horizontal="center" vertical="center" wrapText="1"/>
      <protection/>
    </xf>
    <xf numFmtId="49" fontId="1" fillId="0" borderId="24" xfId="54" applyNumberFormat="1" applyFont="1" applyFill="1" applyBorder="1" applyAlignment="1" applyProtection="1">
      <alignment horizontal="center" vertical="center" wrapText="1"/>
      <protection/>
    </xf>
    <xf numFmtId="3" fontId="1" fillId="0" borderId="24" xfId="54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54" applyFont="1" applyFill="1" applyAlignment="1" applyProtection="1">
      <alignment horizontal="left" vertical="center" wrapText="1"/>
      <protection/>
    </xf>
    <xf numFmtId="0" fontId="6" fillId="0" borderId="0" xfId="54" applyFont="1" applyFill="1" applyBorder="1" applyAlignment="1" applyProtection="1">
      <alignment horizontal="left" vertical="center" wrapText="1"/>
      <protection/>
    </xf>
    <xf numFmtId="167" fontId="1" fillId="0" borderId="24" xfId="54" applyNumberFormat="1" applyFont="1" applyFill="1" applyBorder="1" applyAlignment="1" applyProtection="1">
      <alignment horizontal="center" vertical="center" wrapText="1"/>
      <protection/>
    </xf>
    <xf numFmtId="0" fontId="112" fillId="0" borderId="0" xfId="0" applyFont="1" applyAlignment="1">
      <alignment/>
    </xf>
    <xf numFmtId="190" fontId="58" fillId="0" borderId="0" xfId="0" applyNumberFormat="1" applyFont="1" applyAlignment="1">
      <alignment/>
    </xf>
    <xf numFmtId="190" fontId="37" fillId="0" borderId="0" xfId="0" applyNumberFormat="1" applyFont="1" applyAlignment="1">
      <alignment/>
    </xf>
    <xf numFmtId="0" fontId="56" fillId="0" borderId="0" xfId="0" applyFont="1" applyAlignment="1">
      <alignment horizontal="center"/>
    </xf>
    <xf numFmtId="49" fontId="7" fillId="0" borderId="14" xfId="0" applyNumberFormat="1" applyFont="1" applyFill="1" applyBorder="1" applyAlignment="1" applyProtection="1">
      <alignment horizontal="left" vertical="center" wrapText="1"/>
      <protection/>
    </xf>
    <xf numFmtId="4" fontId="22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1" fillId="0" borderId="14" xfId="0" applyNumberFormat="1" applyFont="1" applyFill="1" applyBorder="1" applyAlignment="1" applyProtection="1">
      <alignment horizontal="left" vertical="center" wrapText="1"/>
      <protection/>
    </xf>
    <xf numFmtId="4" fontId="23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25" xfId="0" applyFont="1" applyBorder="1" applyAlignment="1" applyProtection="1">
      <alignment/>
      <protection/>
    </xf>
    <xf numFmtId="0" fontId="16" fillId="0" borderId="22" xfId="0" applyFont="1" applyBorder="1" applyAlignment="1" applyProtection="1">
      <alignment horizontal="center"/>
      <protection locked="0"/>
    </xf>
    <xf numFmtId="0" fontId="16" fillId="0" borderId="11" xfId="0" applyFont="1" applyBorder="1" applyAlignment="1" applyProtection="1">
      <alignment horizontal="center"/>
      <protection locked="0"/>
    </xf>
    <xf numFmtId="0" fontId="16" fillId="0" borderId="26" xfId="0" applyFont="1" applyBorder="1" applyAlignment="1" applyProtection="1">
      <alignment horizontal="left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 locked="0"/>
    </xf>
    <xf numFmtId="0" fontId="16" fillId="0" borderId="11" xfId="0" applyFont="1" applyBorder="1" applyAlignment="1" applyProtection="1">
      <alignment horizontal="center" vertical="center" wrapText="1"/>
      <protection locked="0"/>
    </xf>
    <xf numFmtId="4" fontId="16" fillId="33" borderId="14" xfId="0" applyNumberFormat="1" applyFont="1" applyFill="1" applyBorder="1" applyAlignment="1" applyProtection="1">
      <alignment horizontal="center" vertical="center" wrapText="1"/>
      <protection locked="0"/>
    </xf>
    <xf numFmtId="4" fontId="1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16" fillId="0" borderId="14" xfId="0" applyNumberFormat="1" applyFont="1" applyFill="1" applyBorder="1" applyAlignment="1" applyProtection="1">
      <alignment horizontal="left" vertical="center" wrapText="1"/>
      <protection/>
    </xf>
    <xf numFmtId="49" fontId="25" fillId="0" borderId="14" xfId="0" applyNumberFormat="1" applyFont="1" applyFill="1" applyBorder="1" applyAlignment="1" applyProtection="1">
      <alignment horizontal="left" vertical="center" wrapText="1"/>
      <protection/>
    </xf>
    <xf numFmtId="0" fontId="16" fillId="0" borderId="14" xfId="0" applyFont="1" applyFill="1" applyBorder="1" applyAlignment="1" applyProtection="1">
      <alignment horizontal="left" vertical="center" wrapText="1"/>
      <protection/>
    </xf>
    <xf numFmtId="4" fontId="26" fillId="0" borderId="14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14" xfId="0" applyNumberFormat="1" applyFont="1" applyFill="1" applyBorder="1" applyAlignment="1" applyProtection="1">
      <alignment horizontal="left" vertical="center" wrapText="1"/>
      <protection/>
    </xf>
    <xf numFmtId="0" fontId="55" fillId="34" borderId="14" xfId="0" applyFont="1" applyFill="1" applyBorder="1" applyAlignment="1">
      <alignment horizontal="center" wrapText="1"/>
    </xf>
    <xf numFmtId="0" fontId="56" fillId="0" borderId="0" xfId="0" applyFont="1" applyAlignment="1">
      <alignment/>
    </xf>
    <xf numFmtId="0" fontId="37" fillId="0" borderId="0" xfId="0" applyFont="1" applyAlignment="1">
      <alignment/>
    </xf>
    <xf numFmtId="0" fontId="35" fillId="0" borderId="0" xfId="0" applyFont="1" applyAlignment="1">
      <alignment/>
    </xf>
    <xf numFmtId="0" fontId="59" fillId="0" borderId="0" xfId="0" applyFont="1" applyAlignment="1">
      <alignment/>
    </xf>
    <xf numFmtId="49" fontId="30" fillId="0" borderId="0" xfId="0" applyNumberFormat="1" applyFont="1" applyFill="1" applyBorder="1" applyAlignment="1">
      <alignment horizontal="center"/>
    </xf>
    <xf numFmtId="49" fontId="30" fillId="0" borderId="0" xfId="0" applyNumberFormat="1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4" fontId="3" fillId="0" borderId="0" xfId="0" applyNumberFormat="1" applyFont="1" applyFill="1" applyBorder="1" applyAlignment="1">
      <alignment/>
    </xf>
    <xf numFmtId="0" fontId="14" fillId="0" borderId="0" xfId="0" applyFont="1" applyFill="1" applyBorder="1" applyAlignment="1">
      <alignment horizontal="center"/>
    </xf>
    <xf numFmtId="1" fontId="5" fillId="0" borderId="0" xfId="0" applyNumberFormat="1" applyFont="1" applyFill="1" applyBorder="1" applyAlignment="1">
      <alignment/>
    </xf>
    <xf numFmtId="3" fontId="16" fillId="0" borderId="0" xfId="0" applyNumberFormat="1" applyFont="1" applyFill="1" applyBorder="1" applyAlignment="1">
      <alignment horizontal="right" wrapText="1"/>
    </xf>
    <xf numFmtId="0" fontId="14" fillId="0" borderId="0" xfId="0" applyFont="1" applyFill="1" applyBorder="1" applyAlignment="1">
      <alignment horizontal="center" wrapText="1"/>
    </xf>
    <xf numFmtId="0" fontId="1" fillId="0" borderId="0" xfId="74" applyFont="1" applyFill="1" applyBorder="1" applyAlignment="1">
      <alignment/>
      <protection/>
    </xf>
    <xf numFmtId="49" fontId="2" fillId="0" borderId="0" xfId="74" applyNumberFormat="1" applyFont="1" applyFill="1" applyBorder="1" applyAlignment="1">
      <alignment horizontal="center"/>
      <protection/>
    </xf>
    <xf numFmtId="49" fontId="2" fillId="0" borderId="0" xfId="74" applyNumberFormat="1" applyFont="1" applyFill="1" applyBorder="1" applyAlignment="1">
      <alignment horizontal="center" wrapText="1"/>
      <protection/>
    </xf>
    <xf numFmtId="0" fontId="16" fillId="0" borderId="0" xfId="74" applyFont="1" applyFill="1" applyBorder="1" applyAlignment="1">
      <alignment horizontal="center"/>
      <protection/>
    </xf>
    <xf numFmtId="0" fontId="0" fillId="0" borderId="0" xfId="74" applyFont="1" applyFill="1" applyBorder="1" applyAlignment="1">
      <alignment/>
      <protection/>
    </xf>
    <xf numFmtId="3" fontId="0" fillId="0" borderId="0" xfId="74" applyNumberFormat="1" applyFont="1" applyFill="1" applyBorder="1" applyAlignment="1">
      <alignment/>
      <protection/>
    </xf>
    <xf numFmtId="4" fontId="0" fillId="0" borderId="0" xfId="74" applyNumberFormat="1" applyFont="1" applyFill="1" applyBorder="1" applyAlignment="1">
      <alignment/>
      <protection/>
    </xf>
    <xf numFmtId="49" fontId="2" fillId="0" borderId="14" xfId="74" applyNumberFormat="1" applyFont="1" applyFill="1" applyBorder="1" applyAlignment="1">
      <alignment horizontal="center" vertical="center" wrapText="1"/>
      <protection/>
    </xf>
    <xf numFmtId="49" fontId="2" fillId="0" borderId="14" xfId="74" applyNumberFormat="1" applyFont="1" applyFill="1" applyBorder="1" applyAlignment="1">
      <alignment horizontal="center" wrapText="1"/>
      <protection/>
    </xf>
    <xf numFmtId="0" fontId="2" fillId="0" borderId="14" xfId="74" applyFont="1" applyFill="1" applyBorder="1" applyAlignment="1">
      <alignment horizontal="center" vertical="center" wrapText="1"/>
      <protection/>
    </xf>
    <xf numFmtId="4" fontId="2" fillId="0" borderId="14" xfId="74" applyNumberFormat="1" applyFont="1" applyFill="1" applyBorder="1" applyAlignment="1">
      <alignment horizontal="center" wrapText="1"/>
      <protection/>
    </xf>
    <xf numFmtId="3" fontId="2" fillId="0" borderId="14" xfId="74" applyNumberFormat="1" applyFont="1" applyFill="1" applyBorder="1" applyAlignment="1">
      <alignment horizontal="center" wrapText="1"/>
      <protection/>
    </xf>
    <xf numFmtId="0" fontId="2" fillId="0" borderId="14" xfId="74" applyFont="1" applyFill="1" applyBorder="1" applyAlignment="1">
      <alignment horizontal="center" wrapText="1"/>
      <protection/>
    </xf>
    <xf numFmtId="49" fontId="5" fillId="0" borderId="0" xfId="0" applyNumberFormat="1" applyFont="1" applyFill="1" applyBorder="1" applyAlignment="1">
      <alignment horizontal="center"/>
    </xf>
    <xf numFmtId="49" fontId="5" fillId="0" borderId="0" xfId="0" applyNumberFormat="1" applyFont="1" applyFill="1" applyBorder="1" applyAlignment="1">
      <alignment horizontal="center"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/>
    </xf>
    <xf numFmtId="3" fontId="5" fillId="0" borderId="0" xfId="0" applyNumberFormat="1" applyFont="1" applyFill="1" applyBorder="1" applyAlignment="1">
      <alignment/>
    </xf>
    <xf numFmtId="4" fontId="5" fillId="0" borderId="0" xfId="0" applyNumberFormat="1" applyFont="1" applyFill="1" applyBorder="1" applyAlignment="1">
      <alignment/>
    </xf>
    <xf numFmtId="49" fontId="6" fillId="0" borderId="0" xfId="0" applyNumberFormat="1" applyFont="1" applyFill="1" applyBorder="1" applyAlignment="1">
      <alignment horizontal="center" wrapText="1"/>
    </xf>
    <xf numFmtId="0" fontId="4" fillId="0" borderId="0" xfId="0" applyFont="1" applyAlignment="1">
      <alignment/>
    </xf>
    <xf numFmtId="0" fontId="11" fillId="0" borderId="0" xfId="85" applyFont="1" applyFill="1" applyBorder="1" applyAlignment="1">
      <alignment horizontal="center" wrapText="1"/>
      <protection/>
    </xf>
    <xf numFmtId="3" fontId="11" fillId="0" borderId="0" xfId="85" applyNumberFormat="1" applyFont="1" applyFill="1" applyBorder="1" applyAlignment="1">
      <alignment horizontal="center"/>
      <protection/>
    </xf>
    <xf numFmtId="4" fontId="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/>
    </xf>
    <xf numFmtId="173" fontId="5" fillId="0" borderId="0" xfId="0" applyNumberFormat="1" applyFont="1" applyFill="1" applyBorder="1" applyAlignment="1">
      <alignment/>
    </xf>
    <xf numFmtId="0" fontId="60" fillId="0" borderId="0" xfId="0" applyFont="1" applyFill="1" applyBorder="1" applyAlignment="1">
      <alignment wrapText="1"/>
    </xf>
    <xf numFmtId="173" fontId="5" fillId="0" borderId="0" xfId="0" applyNumberFormat="1" applyFont="1" applyFill="1" applyBorder="1" applyAlignment="1">
      <alignment horizontal="right"/>
    </xf>
    <xf numFmtId="0" fontId="4" fillId="0" borderId="0" xfId="0" applyFont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center" wrapText="1"/>
    </xf>
    <xf numFmtId="2" fontId="16" fillId="0" borderId="0" xfId="0" applyNumberFormat="1" applyFont="1" applyFill="1" applyBorder="1" applyAlignment="1">
      <alignment wrapText="1"/>
    </xf>
    <xf numFmtId="4" fontId="11" fillId="0" borderId="0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/>
    </xf>
    <xf numFmtId="4" fontId="16" fillId="0" borderId="0" xfId="0" applyNumberFormat="1" applyFont="1" applyFill="1" applyBorder="1" applyAlignment="1">
      <alignment horizontal="left" wrapText="1"/>
    </xf>
    <xf numFmtId="0" fontId="4" fillId="0" borderId="0" xfId="0" applyFont="1" applyFill="1" applyBorder="1" applyAlignment="1">
      <alignment horizontal="center" wrapText="1"/>
    </xf>
    <xf numFmtId="2" fontId="5" fillId="0" borderId="0" xfId="0" applyNumberFormat="1" applyFont="1" applyFill="1" applyBorder="1" applyAlignment="1">
      <alignment horizontal="center" wrapText="1"/>
    </xf>
    <xf numFmtId="0" fontId="0" fillId="0" borderId="0" xfId="74" applyFont="1" applyFill="1" applyBorder="1" applyAlignment="1">
      <alignment wrapText="1"/>
      <protection/>
    </xf>
    <xf numFmtId="49" fontId="5" fillId="0" borderId="0" xfId="85" applyNumberFormat="1" applyFont="1" applyAlignment="1">
      <alignment horizontal="center"/>
      <protection/>
    </xf>
    <xf numFmtId="0" fontId="3" fillId="0" borderId="0" xfId="85" applyFont="1" applyAlignment="1">
      <alignment horizontal="center"/>
      <protection/>
    </xf>
    <xf numFmtId="0" fontId="4" fillId="0" borderId="0" xfId="85" applyFont="1" applyAlignment="1">
      <alignment horizontal="center" wrapText="1"/>
      <protection/>
    </xf>
    <xf numFmtId="0" fontId="62" fillId="0" borderId="0" xfId="85" applyFont="1">
      <alignment/>
      <protection/>
    </xf>
    <xf numFmtId="0" fontId="4" fillId="0" borderId="0" xfId="85" applyFont="1" applyAlignment="1">
      <alignment horizontal="center"/>
      <protection/>
    </xf>
    <xf numFmtId="0" fontId="3" fillId="0" borderId="0" xfId="85" applyFont="1">
      <alignment/>
      <protection/>
    </xf>
    <xf numFmtId="3" fontId="4" fillId="0" borderId="0" xfId="85" applyNumberFormat="1" applyFont="1">
      <alignment/>
      <protection/>
    </xf>
    <xf numFmtId="168" fontId="6" fillId="0" borderId="0" xfId="85" applyNumberFormat="1" applyFont="1">
      <alignment/>
      <protection/>
    </xf>
    <xf numFmtId="0" fontId="3" fillId="0" borderId="0" xfId="85" applyFont="1" applyAlignment="1">
      <alignment horizontal="left"/>
      <protection/>
    </xf>
    <xf numFmtId="0" fontId="30" fillId="0" borderId="0" xfId="85" applyFont="1">
      <alignment/>
      <protection/>
    </xf>
    <xf numFmtId="3" fontId="3" fillId="0" borderId="0" xfId="85" applyNumberFormat="1" applyFont="1">
      <alignment/>
      <protection/>
    </xf>
    <xf numFmtId="0" fontId="5" fillId="0" borderId="0" xfId="77" applyFont="1" applyFill="1" applyBorder="1" applyAlignment="1">
      <alignment horizontal="left" wrapText="1"/>
      <protection/>
    </xf>
    <xf numFmtId="0" fontId="5" fillId="0" borderId="0" xfId="77" applyFont="1" applyFill="1" applyBorder="1" applyAlignment="1">
      <alignment horizontal="center" wrapText="1"/>
      <protection/>
    </xf>
    <xf numFmtId="4" fontId="5" fillId="0" borderId="0" xfId="77" applyNumberFormat="1" applyFont="1" applyFill="1" applyBorder="1" applyAlignment="1">
      <alignment horizontal="right" wrapText="1"/>
      <protection/>
    </xf>
    <xf numFmtId="3" fontId="5" fillId="0" borderId="0" xfId="77" applyNumberFormat="1" applyFont="1" applyFill="1" applyBorder="1" applyAlignment="1">
      <alignment horizontal="right" wrapText="1"/>
      <protection/>
    </xf>
    <xf numFmtId="168" fontId="30" fillId="0" borderId="0" xfId="0" applyNumberFormat="1" applyFont="1" applyFill="1" applyBorder="1" applyAlignment="1">
      <alignment/>
    </xf>
    <xf numFmtId="168" fontId="5" fillId="0" borderId="0" xfId="77" applyNumberFormat="1" applyFont="1" applyFill="1" applyBorder="1" applyAlignment="1">
      <alignment horizontal="center" wrapText="1"/>
      <protection/>
    </xf>
    <xf numFmtId="166" fontId="5" fillId="0" borderId="0" xfId="0" applyNumberFormat="1" applyFont="1" applyFill="1" applyBorder="1" applyAlignment="1">
      <alignment/>
    </xf>
    <xf numFmtId="0" fontId="5" fillId="0" borderId="0" xfId="85" applyFont="1" applyAlignment="1">
      <alignment horizontal="left"/>
      <protection/>
    </xf>
    <xf numFmtId="0" fontId="5" fillId="0" borderId="0" xfId="85" applyFont="1" applyAlignment="1">
      <alignment horizontal="center"/>
      <protection/>
    </xf>
    <xf numFmtId="2" fontId="5" fillId="0" borderId="0" xfId="85" applyNumberFormat="1" applyFont="1">
      <alignment/>
      <protection/>
    </xf>
    <xf numFmtId="4" fontId="5" fillId="0" borderId="0" xfId="85" applyNumberFormat="1" applyFont="1">
      <alignment/>
      <protection/>
    </xf>
    <xf numFmtId="0" fontId="5" fillId="0" borderId="0" xfId="85" applyFont="1">
      <alignment/>
      <protection/>
    </xf>
    <xf numFmtId="0" fontId="5" fillId="0" borderId="0" xfId="85" applyFont="1" applyAlignment="1">
      <alignment horizontal="left" wrapText="1"/>
      <protection/>
    </xf>
    <xf numFmtId="49" fontId="16" fillId="0" borderId="0" xfId="0" applyNumberFormat="1" applyFont="1" applyFill="1" applyBorder="1" applyAlignment="1">
      <alignment horizontal="center"/>
    </xf>
    <xf numFmtId="2" fontId="5" fillId="0" borderId="0" xfId="0" applyNumberFormat="1" applyFont="1" applyFill="1" applyBorder="1" applyAlignment="1">
      <alignment horizontal="left" wrapText="1"/>
    </xf>
    <xf numFmtId="2" fontId="16" fillId="0" borderId="0" xfId="0" applyNumberFormat="1" applyFont="1" applyFill="1" applyBorder="1" applyAlignment="1">
      <alignment horizontal="center"/>
    </xf>
    <xf numFmtId="2" fontId="16" fillId="0" borderId="0" xfId="0" applyNumberFormat="1" applyFont="1" applyFill="1" applyBorder="1" applyAlignment="1">
      <alignment/>
    </xf>
    <xf numFmtId="2" fontId="2" fillId="0" borderId="0" xfId="0" applyNumberFormat="1" applyFont="1" applyFill="1" applyBorder="1" applyAlignment="1">
      <alignment horizontal="center"/>
    </xf>
    <xf numFmtId="2" fontId="11" fillId="0" borderId="0" xfId="0" applyNumberFormat="1" applyFont="1" applyFill="1" applyBorder="1" applyAlignment="1">
      <alignment horizontal="center" wrapText="1"/>
    </xf>
    <xf numFmtId="0" fontId="2" fillId="0" borderId="0" xfId="85" applyFont="1" applyFill="1" applyBorder="1" applyAlignment="1">
      <alignment horizontal="center" wrapText="1"/>
      <protection/>
    </xf>
    <xf numFmtId="0" fontId="16" fillId="0" borderId="0" xfId="85" applyFont="1" applyFill="1" applyBorder="1" applyAlignment="1">
      <alignment horizontal="left" wrapText="1"/>
      <protection/>
    </xf>
    <xf numFmtId="0" fontId="5" fillId="0" borderId="0" xfId="85" applyFont="1" applyFill="1" applyBorder="1" applyAlignment="1">
      <alignment horizontal="center" wrapText="1"/>
      <protection/>
    </xf>
    <xf numFmtId="4" fontId="16" fillId="0" borderId="0" xfId="85" applyNumberFormat="1" applyFont="1" applyFill="1" applyBorder="1" applyAlignment="1">
      <alignment wrapText="1"/>
      <protection/>
    </xf>
    <xf numFmtId="3" fontId="16" fillId="0" borderId="0" xfId="85" applyNumberFormat="1" applyFont="1" applyFill="1" applyBorder="1" applyAlignment="1">
      <alignment horizontal="right"/>
      <protection/>
    </xf>
    <xf numFmtId="172" fontId="16" fillId="0" borderId="0" xfId="85" applyNumberFormat="1" applyFont="1" applyFill="1" applyBorder="1" applyAlignment="1">
      <alignment wrapText="1"/>
      <protection/>
    </xf>
    <xf numFmtId="4" fontId="16" fillId="0" borderId="0" xfId="85" applyNumberFormat="1" applyFont="1" applyFill="1" applyBorder="1" applyAlignment="1">
      <alignment horizontal="right" wrapText="1"/>
      <protection/>
    </xf>
    <xf numFmtId="0" fontId="16" fillId="0" borderId="0" xfId="85" applyFont="1" applyFill="1" applyBorder="1" applyAlignment="1">
      <alignment wrapText="1"/>
      <protection/>
    </xf>
    <xf numFmtId="0" fontId="30" fillId="0" borderId="0" xfId="85" applyFont="1" applyFill="1" applyBorder="1" applyAlignment="1">
      <alignment horizontal="center" wrapText="1"/>
      <protection/>
    </xf>
    <xf numFmtId="0" fontId="5" fillId="0" borderId="0" xfId="85" applyFont="1" applyFill="1" applyBorder="1" applyAlignment="1">
      <alignment horizontal="left" wrapText="1"/>
      <protection/>
    </xf>
    <xf numFmtId="4" fontId="5" fillId="0" borderId="0" xfId="85" applyNumberFormat="1" applyFont="1" applyFill="1" applyBorder="1" applyAlignment="1">
      <alignment wrapText="1"/>
      <protection/>
    </xf>
    <xf numFmtId="0" fontId="16" fillId="0" borderId="0" xfId="85" applyFont="1" applyFill="1" applyBorder="1" applyAlignment="1">
      <alignment horizontal="center" wrapText="1"/>
      <protection/>
    </xf>
    <xf numFmtId="3" fontId="16" fillId="0" borderId="0" xfId="85" applyNumberFormat="1" applyFont="1" applyFill="1" applyBorder="1" applyAlignment="1">
      <alignment horizontal="right" wrapText="1"/>
      <protection/>
    </xf>
    <xf numFmtId="0" fontId="1" fillId="0" borderId="0" xfId="85" applyFont="1" applyFill="1" applyBorder="1" applyAlignment="1">
      <alignment wrapText="1"/>
      <protection/>
    </xf>
    <xf numFmtId="0" fontId="6" fillId="0" borderId="0" xfId="85" applyFont="1" applyFill="1" applyBorder="1" applyAlignment="1">
      <alignment horizontal="center" wrapText="1"/>
      <protection/>
    </xf>
    <xf numFmtId="4" fontId="4" fillId="0" borderId="0" xfId="85" applyNumberFormat="1" applyFont="1" applyFill="1" applyBorder="1" applyAlignment="1">
      <alignment wrapText="1"/>
      <protection/>
    </xf>
    <xf numFmtId="3" fontId="4" fillId="0" borderId="0" xfId="85" applyNumberFormat="1" applyFont="1" applyFill="1" applyBorder="1" applyAlignment="1">
      <alignment horizontal="center" wrapText="1"/>
      <protection/>
    </xf>
    <xf numFmtId="0" fontId="0" fillId="0" borderId="0" xfId="85" applyFont="1" applyFill="1" applyBorder="1" applyAlignment="1">
      <alignment wrapText="1"/>
      <protection/>
    </xf>
    <xf numFmtId="0" fontId="63" fillId="0" borderId="0" xfId="85" applyFont="1" applyFill="1" applyBorder="1" applyAlignment="1">
      <alignment horizontal="left" wrapText="1"/>
      <protection/>
    </xf>
    <xf numFmtId="2" fontId="16" fillId="0" borderId="0" xfId="85" applyNumberFormat="1" applyFont="1" applyFill="1" applyBorder="1" applyAlignment="1">
      <alignment horizontal="center" wrapText="1"/>
      <protection/>
    </xf>
    <xf numFmtId="2" fontId="16" fillId="0" borderId="0" xfId="85" applyNumberFormat="1" applyFont="1" applyFill="1" applyBorder="1" applyAlignment="1">
      <alignment horizontal="right" wrapText="1"/>
      <protection/>
    </xf>
    <xf numFmtId="172" fontId="16" fillId="0" borderId="0" xfId="85" applyNumberFormat="1" applyFont="1" applyFill="1" applyBorder="1" applyAlignment="1">
      <alignment horizontal="right" wrapText="1"/>
      <protection/>
    </xf>
    <xf numFmtId="0" fontId="2" fillId="0" borderId="0" xfId="85" applyFont="1" applyFill="1" applyBorder="1" applyAlignment="1">
      <alignment horizontal="center"/>
      <protection/>
    </xf>
    <xf numFmtId="0" fontId="2" fillId="0" borderId="0" xfId="85" applyFont="1" applyFill="1" applyBorder="1" applyAlignment="1">
      <alignment horizontal="center" vertical="top"/>
      <protection/>
    </xf>
    <xf numFmtId="0" fontId="16" fillId="0" borderId="0" xfId="85" applyFont="1" applyFill="1" applyBorder="1" applyAlignment="1">
      <alignment horizontal="right" wrapText="1"/>
      <protection/>
    </xf>
    <xf numFmtId="49" fontId="30" fillId="0" borderId="0" xfId="85" applyNumberFormat="1" applyFont="1" applyFill="1" applyBorder="1" applyAlignment="1">
      <alignment horizontal="center" wrapText="1"/>
      <protection/>
    </xf>
    <xf numFmtId="0" fontId="62" fillId="0" borderId="0" xfId="85" applyFont="1" applyFill="1" applyBorder="1" applyAlignment="1">
      <alignment horizontal="left" wrapText="1"/>
      <protection/>
    </xf>
    <xf numFmtId="4" fontId="62" fillId="0" borderId="0" xfId="85" applyNumberFormat="1" applyFont="1" applyFill="1" applyBorder="1" applyAlignment="1">
      <alignment wrapText="1"/>
      <protection/>
    </xf>
    <xf numFmtId="3" fontId="62" fillId="0" borderId="0" xfId="85" applyNumberFormat="1" applyFont="1" applyFill="1" applyBorder="1" applyAlignment="1">
      <alignment horizontal="right" wrapText="1"/>
      <protection/>
    </xf>
    <xf numFmtId="183" fontId="30" fillId="0" borderId="0" xfId="85" applyNumberFormat="1" applyFont="1" applyFill="1" applyBorder="1" applyAlignment="1">
      <alignment horizontal="right" wrapText="1"/>
      <protection/>
    </xf>
    <xf numFmtId="4" fontId="30" fillId="0" borderId="0" xfId="85" applyNumberFormat="1" applyFont="1" applyFill="1" applyBorder="1" applyAlignment="1">
      <alignment horizontal="right" wrapText="1"/>
      <protection/>
    </xf>
    <xf numFmtId="0" fontId="30" fillId="0" borderId="0" xfId="85" applyFont="1" applyFill="1" applyBorder="1" applyAlignment="1">
      <alignment wrapText="1"/>
      <protection/>
    </xf>
    <xf numFmtId="2" fontId="11" fillId="0" borderId="0" xfId="0" applyNumberFormat="1" applyFont="1" applyFill="1" applyBorder="1" applyAlignment="1">
      <alignment horizontal="center" wrapText="1"/>
    </xf>
    <xf numFmtId="0" fontId="11" fillId="0" borderId="0" xfId="85" applyFont="1" applyFill="1" applyBorder="1" applyAlignment="1">
      <alignment horizontal="left" wrapText="1"/>
      <protection/>
    </xf>
    <xf numFmtId="0" fontId="62" fillId="0" borderId="0" xfId="85" applyFont="1" applyAlignment="1">
      <alignment horizontal="center"/>
      <protection/>
    </xf>
    <xf numFmtId="3" fontId="4" fillId="0" borderId="0" xfId="85" applyNumberFormat="1" applyFont="1" applyAlignment="1">
      <alignment horizontal="center"/>
      <protection/>
    </xf>
    <xf numFmtId="168" fontId="6" fillId="0" borderId="0" xfId="85" applyNumberFormat="1" applyFont="1" applyAlignment="1">
      <alignment horizontal="center"/>
      <protection/>
    </xf>
    <xf numFmtId="0" fontId="30" fillId="0" borderId="0" xfId="85" applyFont="1" applyFill="1" applyBorder="1" applyAlignment="1">
      <alignment horizontal="left" wrapText="1"/>
      <protection/>
    </xf>
    <xf numFmtId="4" fontId="30" fillId="0" borderId="0" xfId="85" applyNumberFormat="1" applyFont="1" applyFill="1" applyBorder="1" applyAlignment="1">
      <alignment wrapText="1"/>
      <protection/>
    </xf>
    <xf numFmtId="3" fontId="30" fillId="0" borderId="0" xfId="85" applyNumberFormat="1" applyFont="1" applyFill="1" applyBorder="1" applyAlignment="1">
      <alignment horizontal="right" wrapText="1"/>
      <protection/>
    </xf>
    <xf numFmtId="4" fontId="30" fillId="0" borderId="0" xfId="85" applyNumberFormat="1" applyFont="1" applyFill="1" applyBorder="1" applyAlignment="1">
      <alignment horizontal="left" wrapText="1"/>
      <protection/>
    </xf>
    <xf numFmtId="0" fontId="2" fillId="0" borderId="0" xfId="85" applyFont="1" applyFill="1" applyBorder="1" applyAlignment="1">
      <alignment horizontal="center"/>
      <protection/>
    </xf>
    <xf numFmtId="0" fontId="4" fillId="0" borderId="0" xfId="85" applyFont="1" applyFill="1" applyBorder="1" applyAlignment="1">
      <alignment wrapText="1"/>
      <protection/>
    </xf>
    <xf numFmtId="3" fontId="1" fillId="0" borderId="0" xfId="85" applyNumberFormat="1" applyFont="1" applyFill="1" applyBorder="1" applyAlignment="1">
      <alignment horizontal="center"/>
      <protection/>
    </xf>
    <xf numFmtId="0" fontId="13" fillId="0" borderId="0" xfId="0" applyFont="1" applyAlignment="1">
      <alignment/>
    </xf>
    <xf numFmtId="0" fontId="0" fillId="0" borderId="0" xfId="0" applyAlignment="1">
      <alignment/>
    </xf>
    <xf numFmtId="190" fontId="6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190" fontId="13" fillId="0" borderId="0" xfId="0" applyNumberFormat="1" applyFont="1" applyAlignment="1">
      <alignment horizontal="center"/>
    </xf>
    <xf numFmtId="4" fontId="16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4" xfId="0" applyFont="1" applyFill="1" applyBorder="1" applyAlignment="1" applyProtection="1">
      <alignment horizontal="left" vertical="center" wrapText="1"/>
      <protection/>
    </xf>
    <xf numFmtId="0" fontId="11" fillId="0" borderId="14" xfId="0" applyFont="1" applyFill="1" applyBorder="1" applyAlignment="1" applyProtection="1">
      <alignment horizontal="left" vertical="center" wrapText="1"/>
      <protection/>
    </xf>
    <xf numFmtId="4" fontId="26" fillId="33" borderId="13" xfId="0" applyNumberFormat="1" applyFont="1" applyFill="1" applyBorder="1" applyAlignment="1" applyProtection="1">
      <alignment horizontal="center" vertical="center" wrapText="1"/>
      <protection locked="0"/>
    </xf>
    <xf numFmtId="4" fontId="26" fillId="33" borderId="14" xfId="0" applyNumberFormat="1" applyFont="1" applyFill="1" applyBorder="1" applyAlignment="1" applyProtection="1">
      <alignment horizontal="center" vertical="center" wrapText="1"/>
      <protection locked="0"/>
    </xf>
    <xf numFmtId="0" fontId="16" fillId="33" borderId="27" xfId="0" applyFont="1" applyFill="1" applyBorder="1" applyAlignment="1" applyProtection="1">
      <alignment horizontal="left" vertical="center" wrapText="1"/>
      <protection locked="0"/>
    </xf>
    <xf numFmtId="0" fontId="16" fillId="33" borderId="14" xfId="0" applyFont="1" applyFill="1" applyBorder="1" applyAlignment="1" applyProtection="1">
      <alignment horizontal="left" vertical="center" wrapText="1"/>
      <protection locked="0"/>
    </xf>
    <xf numFmtId="49" fontId="11" fillId="33" borderId="14" xfId="0" applyNumberFormat="1" applyFont="1" applyFill="1" applyBorder="1" applyAlignment="1" applyProtection="1">
      <alignment horizontal="left" vertical="center" wrapText="1"/>
      <protection/>
    </xf>
    <xf numFmtId="4" fontId="39" fillId="0" borderId="0" xfId="0" applyNumberFormat="1" applyFont="1" applyFill="1" applyBorder="1" applyAlignment="1" applyProtection="1">
      <alignment horizontal="center" vertical="center"/>
      <protection/>
    </xf>
    <xf numFmtId="4" fontId="30" fillId="0" borderId="0" xfId="0" applyNumberFormat="1" applyFont="1" applyFill="1" applyBorder="1" applyAlignment="1" applyProtection="1">
      <alignment horizontal="right" vertical="center"/>
      <protection locked="0"/>
    </xf>
    <xf numFmtId="4" fontId="39" fillId="0" borderId="0" xfId="0" applyNumberFormat="1" applyFont="1" applyFill="1" applyBorder="1" applyAlignment="1" applyProtection="1">
      <alignment horizontal="right" vertical="center"/>
      <protection/>
    </xf>
    <xf numFmtId="0" fontId="94" fillId="0" borderId="23" xfId="0" applyFont="1" applyBorder="1" applyAlignment="1">
      <alignment vertical="top"/>
    </xf>
    <xf numFmtId="190" fontId="94" fillId="33" borderId="28" xfId="0" applyNumberFormat="1" applyFont="1" applyFill="1" applyBorder="1" applyAlignment="1">
      <alignment vertical="top"/>
    </xf>
    <xf numFmtId="0" fontId="10" fillId="33" borderId="0" xfId="0" applyFont="1" applyFill="1" applyBorder="1" applyAlignment="1">
      <alignment horizontal="right"/>
    </xf>
    <xf numFmtId="49" fontId="28" fillId="33" borderId="0" xfId="0" applyNumberFormat="1" applyFont="1" applyFill="1" applyBorder="1" applyAlignment="1" applyProtection="1">
      <alignment horizontal="center" vertical="center"/>
      <protection/>
    </xf>
    <xf numFmtId="4" fontId="28" fillId="33" borderId="0" xfId="0" applyNumberFormat="1" applyFont="1" applyFill="1" applyBorder="1" applyAlignment="1" applyProtection="1">
      <alignment horizontal="right" vertical="center"/>
      <protection/>
    </xf>
    <xf numFmtId="4" fontId="28" fillId="33" borderId="0" xfId="0" applyNumberFormat="1" applyFont="1" applyFill="1" applyBorder="1" applyAlignment="1" applyProtection="1">
      <alignment horizontal="center" vertical="center"/>
      <protection/>
    </xf>
    <xf numFmtId="4" fontId="3" fillId="33" borderId="0" xfId="0" applyNumberFormat="1" applyFont="1" applyFill="1" applyBorder="1" applyAlignment="1" applyProtection="1">
      <alignment horizontal="right" vertical="center"/>
      <protection locked="0"/>
    </xf>
    <xf numFmtId="4" fontId="39" fillId="33" borderId="0" xfId="0" applyNumberFormat="1" applyFont="1" applyFill="1" applyBorder="1" applyAlignment="1" applyProtection="1">
      <alignment horizontal="right" vertical="center"/>
      <protection/>
    </xf>
    <xf numFmtId="4" fontId="39" fillId="33" borderId="0" xfId="0" applyNumberFormat="1" applyFont="1" applyFill="1" applyBorder="1" applyAlignment="1" applyProtection="1">
      <alignment horizontal="center" vertical="center"/>
      <protection/>
    </xf>
    <xf numFmtId="4" fontId="30" fillId="33" borderId="0" xfId="0" applyNumberFormat="1" applyFont="1" applyFill="1" applyBorder="1" applyAlignment="1" applyProtection="1">
      <alignment horizontal="right" vertical="center"/>
      <protection locked="0"/>
    </xf>
    <xf numFmtId="49" fontId="16" fillId="33" borderId="14" xfId="0" applyNumberFormat="1" applyFont="1" applyFill="1" applyBorder="1" applyAlignment="1" applyProtection="1">
      <alignment horizontal="left" vertical="center" wrapText="1"/>
      <protection/>
    </xf>
    <xf numFmtId="0" fontId="16" fillId="33" borderId="14" xfId="0" applyFont="1" applyFill="1" applyBorder="1" applyAlignment="1" applyProtection="1">
      <alignment horizontal="left" vertical="center" wrapText="1"/>
      <protection/>
    </xf>
    <xf numFmtId="49" fontId="27" fillId="33" borderId="14" xfId="0" applyNumberFormat="1" applyFont="1" applyFill="1" applyBorder="1" applyAlignment="1" applyProtection="1">
      <alignment horizontal="left" vertical="center" wrapText="1"/>
      <protection/>
    </xf>
    <xf numFmtId="49" fontId="25" fillId="33" borderId="14" xfId="0" applyNumberFormat="1" applyFont="1" applyFill="1" applyBorder="1" applyAlignment="1" applyProtection="1">
      <alignment horizontal="left" vertical="center" wrapText="1"/>
      <protection/>
    </xf>
    <xf numFmtId="0" fontId="35" fillId="33" borderId="14" xfId="0" applyFont="1" applyFill="1" applyBorder="1" applyAlignment="1">
      <alignment horizontal="center"/>
    </xf>
    <xf numFmtId="0" fontId="113" fillId="33" borderId="14" xfId="55" applyFont="1" applyFill="1" applyBorder="1" applyAlignment="1">
      <alignment vertical="center" wrapText="1"/>
      <protection/>
    </xf>
    <xf numFmtId="0" fontId="113" fillId="33" borderId="14" xfId="55" applyFont="1" applyFill="1" applyBorder="1" applyAlignment="1">
      <alignment horizontal="center"/>
      <protection/>
    </xf>
    <xf numFmtId="182" fontId="35" fillId="33" borderId="14" xfId="0" applyNumberFormat="1" applyFont="1" applyFill="1" applyBorder="1" applyAlignment="1">
      <alignment/>
    </xf>
    <xf numFmtId="0" fontId="113" fillId="33" borderId="14" xfId="55" applyFont="1" applyFill="1" applyBorder="1" applyAlignment="1">
      <alignment horizontal="center" vertical="center"/>
      <protection/>
    </xf>
    <xf numFmtId="0" fontId="35" fillId="33" borderId="14" xfId="0" applyFont="1" applyFill="1" applyBorder="1" applyAlignment="1">
      <alignment/>
    </xf>
    <xf numFmtId="0" fontId="56" fillId="33" borderId="14" xfId="0" applyFont="1" applyFill="1" applyBorder="1" applyAlignment="1">
      <alignment/>
    </xf>
    <xf numFmtId="0" fontId="56" fillId="33" borderId="14" xfId="0" applyFont="1" applyFill="1" applyBorder="1" applyAlignment="1">
      <alignment horizontal="right"/>
    </xf>
    <xf numFmtId="0" fontId="56" fillId="33" borderId="14" xfId="0" applyFont="1" applyFill="1" applyBorder="1" applyAlignment="1">
      <alignment horizontal="center"/>
    </xf>
    <xf numFmtId="190" fontId="58" fillId="33" borderId="14" xfId="0" applyNumberFormat="1" applyFont="1" applyFill="1" applyBorder="1" applyAlignment="1">
      <alignment/>
    </xf>
    <xf numFmtId="9" fontId="35" fillId="33" borderId="14" xfId="0" applyNumberFormat="1" applyFont="1" applyFill="1" applyBorder="1" applyAlignment="1">
      <alignment horizontal="center"/>
    </xf>
    <xf numFmtId="0" fontId="15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15" fillId="33" borderId="16" xfId="0" applyFont="1" applyFill="1" applyBorder="1" applyAlignment="1">
      <alignment/>
    </xf>
    <xf numFmtId="0" fontId="14" fillId="33" borderId="0" xfId="0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46" fillId="33" borderId="0" xfId="0" applyFont="1" applyFill="1" applyAlignment="1">
      <alignment/>
    </xf>
    <xf numFmtId="0" fontId="0" fillId="33" borderId="0" xfId="0" applyFill="1" applyBorder="1" applyAlignment="1">
      <alignment horizontal="right"/>
    </xf>
    <xf numFmtId="0" fontId="15" fillId="33" borderId="0" xfId="0" applyFont="1" applyFill="1" applyAlignment="1">
      <alignment/>
    </xf>
    <xf numFmtId="0" fontId="47" fillId="33" borderId="0" xfId="0" applyFont="1" applyFill="1" applyAlignment="1">
      <alignment/>
    </xf>
    <xf numFmtId="0" fontId="47" fillId="33" borderId="0" xfId="0" applyFont="1" applyFill="1" applyBorder="1" applyAlignment="1">
      <alignment horizontal="right"/>
    </xf>
    <xf numFmtId="0" fontId="47" fillId="33" borderId="16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47" fillId="33" borderId="16" xfId="0" applyFont="1" applyFill="1" applyBorder="1" applyAlignment="1">
      <alignment horizontal="right"/>
    </xf>
    <xf numFmtId="0" fontId="0" fillId="33" borderId="27" xfId="0" applyFill="1" applyBorder="1" applyAlignment="1">
      <alignment horizontal="center" vertical="top"/>
    </xf>
    <xf numFmtId="0" fontId="0" fillId="33" borderId="14" xfId="0" applyFill="1" applyBorder="1" applyAlignment="1">
      <alignment vertical="top" wrapText="1"/>
    </xf>
    <xf numFmtId="0" fontId="0" fillId="33" borderId="14" xfId="0" applyFill="1" applyBorder="1" applyAlignment="1">
      <alignment horizontal="center" vertical="top"/>
    </xf>
    <xf numFmtId="190" fontId="0" fillId="33" borderId="14" xfId="0" applyNumberFormat="1" applyFill="1" applyBorder="1" applyAlignment="1">
      <alignment vertical="top"/>
    </xf>
    <xf numFmtId="0" fontId="0" fillId="33" borderId="29" xfId="0" applyFill="1" applyBorder="1" applyAlignment="1">
      <alignment horizontal="center" vertical="top"/>
    </xf>
    <xf numFmtId="0" fontId="0" fillId="33" borderId="30" xfId="0" applyFill="1" applyBorder="1" applyAlignment="1">
      <alignment vertical="top" wrapText="1"/>
    </xf>
    <xf numFmtId="0" fontId="0" fillId="33" borderId="30" xfId="0" applyFill="1" applyBorder="1" applyAlignment="1">
      <alignment horizontal="center" vertical="top"/>
    </xf>
    <xf numFmtId="190" fontId="0" fillId="33" borderId="30" xfId="0" applyNumberFormat="1" applyFill="1" applyBorder="1" applyAlignment="1">
      <alignment vertical="top"/>
    </xf>
    <xf numFmtId="0" fontId="0" fillId="33" borderId="0" xfId="0" applyFill="1" applyAlignment="1">
      <alignment/>
    </xf>
    <xf numFmtId="0" fontId="59" fillId="0" borderId="0" xfId="0" applyFont="1" applyAlignment="1">
      <alignment horizontal="left"/>
    </xf>
    <xf numFmtId="190" fontId="59" fillId="33" borderId="0" xfId="0" applyNumberFormat="1" applyFont="1" applyFill="1" applyAlignment="1">
      <alignment horizontal="left"/>
    </xf>
    <xf numFmtId="0" fontId="59" fillId="33" borderId="0" xfId="0" applyFont="1" applyFill="1" applyAlignment="1">
      <alignment horizontal="left"/>
    </xf>
    <xf numFmtId="0" fontId="56" fillId="34" borderId="31" xfId="0" applyFont="1" applyFill="1" applyBorder="1" applyAlignment="1">
      <alignment horizontal="left"/>
    </xf>
    <xf numFmtId="0" fontId="56" fillId="34" borderId="17" xfId="0" applyFont="1" applyFill="1" applyBorder="1" applyAlignment="1">
      <alignment horizontal="left"/>
    </xf>
    <xf numFmtId="0" fontId="0" fillId="0" borderId="17" xfId="0" applyBorder="1" applyAlignment="1">
      <alignment/>
    </xf>
    <xf numFmtId="0" fontId="56" fillId="33" borderId="32" xfId="0" applyFont="1" applyFill="1" applyBorder="1" applyAlignment="1">
      <alignment horizontal="left"/>
    </xf>
    <xf numFmtId="0" fontId="56" fillId="33" borderId="0" xfId="0" applyFont="1" applyFill="1" applyAlignment="1">
      <alignment horizontal="left"/>
    </xf>
    <xf numFmtId="0" fontId="0" fillId="33" borderId="0" xfId="0" applyFill="1" applyAlignment="1">
      <alignment/>
    </xf>
    <xf numFmtId="0" fontId="3" fillId="33" borderId="0" xfId="0" applyFont="1" applyFill="1" applyAlignment="1">
      <alignment/>
    </xf>
    <xf numFmtId="0" fontId="56" fillId="0" borderId="17" xfId="0" applyFont="1" applyBorder="1" applyAlignment="1">
      <alignment horizontal="left"/>
    </xf>
    <xf numFmtId="0" fontId="0" fillId="0" borderId="0" xfId="0" applyAlignment="1" applyProtection="1">
      <alignment/>
      <protection/>
    </xf>
    <xf numFmtId="0" fontId="9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/>
      <protection/>
    </xf>
    <xf numFmtId="0" fontId="0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vertical="top"/>
      <protection/>
    </xf>
    <xf numFmtId="0" fontId="14" fillId="0" borderId="0" xfId="0" applyFont="1" applyAlignment="1" applyProtection="1">
      <alignment horizontal="center" vertical="center" wrapText="1"/>
      <protection/>
    </xf>
    <xf numFmtId="0" fontId="14" fillId="0" borderId="0" xfId="0" applyFont="1" applyAlignment="1" applyProtection="1">
      <alignment horizontal="center" wrapText="1"/>
      <protection/>
    </xf>
    <xf numFmtId="0" fontId="13" fillId="0" borderId="0" xfId="0" applyFont="1" applyAlignment="1" applyProtection="1">
      <alignment horizontal="center" wrapText="1"/>
      <protection/>
    </xf>
    <xf numFmtId="0" fontId="6" fillId="0" borderId="0" xfId="0" applyFont="1" applyFill="1" applyAlignment="1" applyProtection="1">
      <alignment horizontal="center" wrapText="1"/>
      <protection/>
    </xf>
    <xf numFmtId="0" fontId="15" fillId="0" borderId="0" xfId="0" applyFont="1" applyAlignment="1" applyProtection="1">
      <alignment horizontal="center" wrapText="1"/>
      <protection/>
    </xf>
    <xf numFmtId="0" fontId="6" fillId="0" borderId="0" xfId="0" applyFont="1" applyAlignment="1" applyProtection="1">
      <alignment horizontal="center" wrapText="1"/>
      <protection/>
    </xf>
    <xf numFmtId="0" fontId="8" fillId="0" borderId="0" xfId="0" applyFont="1" applyAlignment="1" applyProtection="1">
      <alignment horizontal="center"/>
      <protection/>
    </xf>
    <xf numFmtId="0" fontId="9" fillId="0" borderId="0" xfId="0" applyFont="1" applyAlignment="1" applyProtection="1">
      <alignment horizont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center"/>
      <protection/>
    </xf>
    <xf numFmtId="0" fontId="37" fillId="0" borderId="0" xfId="0" applyFont="1" applyFill="1" applyAlignment="1" applyProtection="1">
      <alignment horizontal="center"/>
      <protection/>
    </xf>
    <xf numFmtId="0" fontId="16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center"/>
      <protection/>
    </xf>
    <xf numFmtId="0" fontId="11" fillId="0" borderId="0" xfId="0" applyFont="1" applyAlignment="1" applyProtection="1">
      <alignment/>
      <protection/>
    </xf>
    <xf numFmtId="0" fontId="10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center"/>
      <protection/>
    </xf>
    <xf numFmtId="0" fontId="7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 wrapText="1"/>
      <protection/>
    </xf>
    <xf numFmtId="0" fontId="11" fillId="0" borderId="0" xfId="0" applyFont="1" applyAlignment="1" applyProtection="1">
      <alignment horizontal="center"/>
      <protection/>
    </xf>
    <xf numFmtId="0" fontId="114" fillId="0" borderId="0" xfId="0" applyFont="1" applyAlignment="1" applyProtection="1">
      <alignment/>
      <protection/>
    </xf>
    <xf numFmtId="0" fontId="115" fillId="0" borderId="0" xfId="0" applyFont="1" applyAlignment="1" applyProtection="1">
      <alignment horizontal="center" vertical="center"/>
      <protection/>
    </xf>
    <xf numFmtId="0" fontId="116" fillId="0" borderId="0" xfId="0" applyFont="1" applyAlignment="1" applyProtection="1">
      <alignment horizontal="center"/>
      <protection/>
    </xf>
    <xf numFmtId="0" fontId="117" fillId="0" borderId="0" xfId="0" applyFont="1" applyAlignment="1" applyProtection="1">
      <alignment horizontal="center"/>
      <protection/>
    </xf>
    <xf numFmtId="167" fontId="117" fillId="0" borderId="0" xfId="0" applyNumberFormat="1" applyFont="1" applyAlignment="1" applyProtection="1">
      <alignment horizontal="right"/>
      <protection/>
    </xf>
    <xf numFmtId="3" fontId="117" fillId="0" borderId="0" xfId="0" applyNumberFormat="1" applyFont="1" applyAlignment="1" applyProtection="1">
      <alignment/>
      <protection/>
    </xf>
    <xf numFmtId="2" fontId="114" fillId="0" borderId="0" xfId="0" applyNumberFormat="1" applyFont="1" applyAlignment="1" applyProtection="1">
      <alignment horizontal="right"/>
      <protection/>
    </xf>
    <xf numFmtId="0" fontId="118" fillId="0" borderId="0" xfId="0" applyFont="1" applyAlignment="1" applyProtection="1">
      <alignment horizontal="center"/>
      <protection/>
    </xf>
    <xf numFmtId="0" fontId="118" fillId="0" borderId="0" xfId="0" applyFont="1" applyAlignment="1" applyProtection="1">
      <alignment/>
      <protection/>
    </xf>
    <xf numFmtId="0" fontId="119" fillId="0" borderId="0" xfId="0" applyFont="1" applyAlignment="1" applyProtection="1">
      <alignment horizontal="center" vertical="center" wrapText="1"/>
      <protection/>
    </xf>
    <xf numFmtId="49" fontId="120" fillId="0" borderId="0" xfId="0" applyNumberFormat="1" applyFont="1" applyFill="1" applyBorder="1" applyAlignment="1" applyProtection="1">
      <alignment horizontal="center"/>
      <protection/>
    </xf>
    <xf numFmtId="0" fontId="115" fillId="0" borderId="0" xfId="0" applyFont="1" applyFill="1" applyBorder="1" applyAlignment="1" applyProtection="1">
      <alignment horizontal="center" vertical="center"/>
      <protection/>
    </xf>
    <xf numFmtId="0" fontId="121" fillId="0" borderId="0" xfId="0" applyFont="1" applyFill="1" applyBorder="1" applyAlignment="1" applyProtection="1">
      <alignment horizontal="center" wrapText="1"/>
      <protection/>
    </xf>
    <xf numFmtId="0" fontId="122" fillId="0" borderId="0" xfId="0" applyFont="1" applyFill="1" applyBorder="1" applyAlignment="1" applyProtection="1">
      <alignment horizontal="center"/>
      <protection/>
    </xf>
    <xf numFmtId="167" fontId="122" fillId="0" borderId="0" xfId="0" applyNumberFormat="1" applyFont="1" applyFill="1" applyBorder="1" applyAlignment="1" applyProtection="1">
      <alignment horizontal="right"/>
      <protection/>
    </xf>
    <xf numFmtId="3" fontId="119" fillId="0" borderId="0" xfId="0" applyNumberFormat="1" applyFont="1" applyFill="1" applyBorder="1" applyAlignment="1" applyProtection="1">
      <alignment horizontal="center"/>
      <protection/>
    </xf>
    <xf numFmtId="2" fontId="120" fillId="0" borderId="0" xfId="0" applyNumberFormat="1" applyFont="1" applyFill="1" applyBorder="1" applyAlignment="1" applyProtection="1">
      <alignment horizontal="right"/>
      <protection/>
    </xf>
    <xf numFmtId="4" fontId="122" fillId="0" borderId="0" xfId="0" applyNumberFormat="1" applyFont="1" applyFill="1" applyBorder="1" applyAlignment="1" applyProtection="1">
      <alignment horizontal="center"/>
      <protection/>
    </xf>
    <xf numFmtId="0" fontId="122" fillId="0" borderId="0" xfId="0" applyFont="1" applyFill="1" applyBorder="1" applyAlignment="1" applyProtection="1">
      <alignment/>
      <protection/>
    </xf>
    <xf numFmtId="190" fontId="122" fillId="0" borderId="0" xfId="0" applyNumberFormat="1" applyFont="1" applyFill="1" applyBorder="1" applyAlignment="1" applyProtection="1">
      <alignment/>
      <protection/>
    </xf>
    <xf numFmtId="0" fontId="119" fillId="0" borderId="0" xfId="0" applyFont="1" applyFill="1" applyAlignment="1" applyProtection="1">
      <alignment horizontal="center" wrapText="1"/>
      <protection/>
    </xf>
    <xf numFmtId="0" fontId="122" fillId="0" borderId="0" xfId="0" applyFont="1" applyAlignment="1" applyProtection="1">
      <alignment horizontal="center" wrapText="1"/>
      <protection/>
    </xf>
    <xf numFmtId="0" fontId="119" fillId="0" borderId="0" xfId="0" applyFont="1" applyFill="1" applyBorder="1" applyAlignment="1" applyProtection="1">
      <alignment horizontal="right" wrapText="1"/>
      <protection/>
    </xf>
    <xf numFmtId="0" fontId="115" fillId="0" borderId="0" xfId="0" applyFont="1" applyFill="1" applyAlignment="1" applyProtection="1">
      <alignment horizontal="center" vertical="center"/>
      <protection/>
    </xf>
    <xf numFmtId="0" fontId="119" fillId="0" borderId="0" xfId="0" applyFont="1" applyFill="1" applyBorder="1" applyAlignment="1" applyProtection="1">
      <alignment horizontal="center" wrapText="1"/>
      <protection/>
    </xf>
    <xf numFmtId="3" fontId="122" fillId="0" borderId="0" xfId="0" applyNumberFormat="1" applyFont="1" applyFill="1" applyBorder="1" applyAlignment="1" applyProtection="1">
      <alignment/>
      <protection/>
    </xf>
    <xf numFmtId="49" fontId="40" fillId="0" borderId="0" xfId="0" applyNumberFormat="1" applyFont="1" applyFill="1" applyBorder="1" applyAlignment="1" applyProtection="1">
      <alignment horizontal="center"/>
      <protection/>
    </xf>
    <xf numFmtId="0" fontId="119" fillId="0" borderId="0" xfId="0" applyFont="1" applyFill="1" applyBorder="1" applyAlignment="1" applyProtection="1">
      <alignment horizontal="left" wrapText="1"/>
      <protection/>
    </xf>
    <xf numFmtId="0" fontId="117" fillId="0" borderId="0" xfId="0" applyFont="1" applyAlignment="1" applyProtection="1">
      <alignment horizontal="left" wrapText="1"/>
      <protection/>
    </xf>
    <xf numFmtId="0" fontId="122" fillId="0" borderId="0" xfId="0" applyFont="1" applyFill="1" applyBorder="1" applyAlignment="1" applyProtection="1">
      <alignment horizontal="left" wrapText="1"/>
      <protection/>
    </xf>
    <xf numFmtId="3" fontId="5" fillId="0" borderId="0" xfId="0" applyNumberFormat="1" applyFont="1" applyFill="1" applyBorder="1" applyAlignment="1" applyProtection="1">
      <alignment/>
      <protection/>
    </xf>
    <xf numFmtId="2" fontId="120" fillId="0" borderId="0" xfId="0" applyNumberFormat="1" applyFont="1" applyFill="1" applyBorder="1" applyAlignment="1" applyProtection="1">
      <alignment horizontal="left"/>
      <protection/>
    </xf>
    <xf numFmtId="0" fontId="122" fillId="0" borderId="0" xfId="0" applyFont="1" applyFill="1" applyBorder="1" applyAlignment="1" applyProtection="1">
      <alignment wrapText="1"/>
      <protection/>
    </xf>
    <xf numFmtId="3" fontId="119" fillId="0" borderId="0" xfId="0" applyNumberFormat="1" applyFont="1" applyFill="1" applyBorder="1" applyAlignment="1" applyProtection="1">
      <alignment horizontal="left"/>
      <protection/>
    </xf>
    <xf numFmtId="0" fontId="122" fillId="0" borderId="0" xfId="0" applyFont="1" applyFill="1" applyBorder="1" applyAlignment="1" applyProtection="1">
      <alignment horizontal="right" wrapText="1"/>
      <protection/>
    </xf>
    <xf numFmtId="0" fontId="115" fillId="0" borderId="14" xfId="0" applyFont="1" applyFill="1" applyBorder="1" applyAlignment="1" applyProtection="1">
      <alignment horizontal="center" vertical="center" wrapText="1"/>
      <protection/>
    </xf>
    <xf numFmtId="167" fontId="115" fillId="0" borderId="14" xfId="0" applyNumberFormat="1" applyFont="1" applyFill="1" applyBorder="1" applyAlignment="1" applyProtection="1">
      <alignment horizontal="right" vertical="center" wrapText="1"/>
      <protection/>
    </xf>
    <xf numFmtId="3" fontId="115" fillId="0" borderId="15" xfId="0" applyNumberFormat="1" applyFont="1" applyFill="1" applyBorder="1" applyAlignment="1" applyProtection="1">
      <alignment horizontal="center" vertical="center" wrapText="1"/>
      <protection/>
    </xf>
    <xf numFmtId="2" fontId="120" fillId="0" borderId="14" xfId="0" applyNumberFormat="1" applyFont="1" applyFill="1" applyBorder="1" applyAlignment="1" applyProtection="1">
      <alignment horizontal="center" vertical="center" wrapText="1"/>
      <protection/>
    </xf>
    <xf numFmtId="4" fontId="115" fillId="0" borderId="0" xfId="0" applyNumberFormat="1" applyFont="1" applyFill="1" applyBorder="1" applyAlignment="1" applyProtection="1">
      <alignment horizontal="center" vertical="center" wrapText="1"/>
      <protection/>
    </xf>
    <xf numFmtId="0" fontId="115" fillId="0" borderId="0" xfId="0" applyFont="1" applyFill="1" applyBorder="1" applyAlignment="1" applyProtection="1">
      <alignment vertical="center" wrapText="1"/>
      <protection/>
    </xf>
    <xf numFmtId="0" fontId="117" fillId="0" borderId="0" xfId="75" applyFont="1" applyFill="1" applyBorder="1" applyAlignment="1" applyProtection="1">
      <alignment horizontal="left" vertical="top" wrapText="1"/>
      <protection/>
    </xf>
    <xf numFmtId="0" fontId="117" fillId="0" borderId="0" xfId="75" applyFont="1" applyFill="1" applyBorder="1" applyAlignment="1" applyProtection="1">
      <alignment horizontal="left" wrapText="1"/>
      <protection/>
    </xf>
    <xf numFmtId="0" fontId="117" fillId="0" borderId="0" xfId="75" applyFont="1" applyFill="1" applyBorder="1" applyAlignment="1" applyProtection="1">
      <alignment horizontal="left" wrapText="1"/>
      <protection/>
    </xf>
    <xf numFmtId="0" fontId="122" fillId="0" borderId="0" xfId="0" applyFont="1" applyFill="1" applyAlignment="1" applyProtection="1">
      <alignment horizontal="center" vertical="center"/>
      <protection/>
    </xf>
    <xf numFmtId="0" fontId="119" fillId="0" borderId="0" xfId="0" applyFont="1" applyFill="1" applyAlignment="1" applyProtection="1">
      <alignment horizontal="center"/>
      <protection/>
    </xf>
    <xf numFmtId="167" fontId="119" fillId="0" borderId="0" xfId="0" applyNumberFormat="1" applyFont="1" applyFill="1" applyAlignment="1" applyProtection="1">
      <alignment horizontal="right"/>
      <protection/>
    </xf>
    <xf numFmtId="3" fontId="119" fillId="33" borderId="0" xfId="0" applyNumberFormat="1" applyFont="1" applyFill="1" applyAlignment="1" applyProtection="1">
      <alignment horizontal="center"/>
      <protection/>
    </xf>
    <xf numFmtId="173" fontId="123" fillId="0" borderId="0" xfId="0" applyNumberFormat="1" applyFont="1" applyFill="1" applyAlignment="1" applyProtection="1">
      <alignment horizontal="right"/>
      <protection/>
    </xf>
    <xf numFmtId="2" fontId="119" fillId="0" borderId="0" xfId="0" applyNumberFormat="1" applyFont="1" applyFill="1" applyAlignment="1" applyProtection="1">
      <alignment horizontal="center"/>
      <protection/>
    </xf>
    <xf numFmtId="3" fontId="119" fillId="0" borderId="0" xfId="0" applyNumberFormat="1" applyFont="1" applyFill="1" applyAlignment="1" applyProtection="1">
      <alignment horizontal="center"/>
      <protection/>
    </xf>
    <xf numFmtId="49" fontId="40" fillId="33" borderId="0" xfId="0" applyNumberFormat="1" applyFont="1" applyFill="1" applyBorder="1" applyAlignment="1" applyProtection="1">
      <alignment horizontal="center"/>
      <protection/>
    </xf>
    <xf numFmtId="0" fontId="122" fillId="33" borderId="0" xfId="0" applyFont="1" applyFill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horizontal="left" wrapText="1"/>
      <protection/>
    </xf>
    <xf numFmtId="3" fontId="5" fillId="33" borderId="0" xfId="0" applyNumberFormat="1" applyFont="1" applyFill="1" applyBorder="1" applyAlignment="1" applyProtection="1">
      <alignment horizontal="center" wrapText="1"/>
      <protection/>
    </xf>
    <xf numFmtId="167" fontId="5" fillId="33" borderId="0" xfId="0" applyNumberFormat="1" applyFont="1" applyFill="1" applyBorder="1" applyAlignment="1" applyProtection="1">
      <alignment horizontal="right"/>
      <protection/>
    </xf>
    <xf numFmtId="3" fontId="117" fillId="33" borderId="0" xfId="0" applyNumberFormat="1" applyFont="1" applyFill="1" applyAlignment="1" applyProtection="1">
      <alignment/>
      <protection/>
    </xf>
    <xf numFmtId="173" fontId="120" fillId="0" borderId="0" xfId="0" applyNumberFormat="1" applyFont="1" applyFill="1" applyAlignment="1" applyProtection="1">
      <alignment horizontal="right"/>
      <protection/>
    </xf>
    <xf numFmtId="0" fontId="122" fillId="33" borderId="0" xfId="0" applyFont="1" applyFill="1" applyBorder="1" applyAlignment="1" applyProtection="1">
      <alignment horizontal="left" wrapText="1"/>
      <protection/>
    </xf>
    <xf numFmtId="3" fontId="122" fillId="33" borderId="0" xfId="0" applyNumberFormat="1" applyFont="1" applyFill="1" applyBorder="1" applyAlignment="1" applyProtection="1">
      <alignment horizontal="center" wrapText="1"/>
      <protection/>
    </xf>
    <xf numFmtId="167" fontId="122" fillId="33" borderId="0" xfId="0" applyNumberFormat="1" applyFont="1" applyFill="1" applyBorder="1" applyAlignment="1" applyProtection="1">
      <alignment horizontal="right"/>
      <protection/>
    </xf>
    <xf numFmtId="0" fontId="122" fillId="33" borderId="0" xfId="0" applyFont="1" applyFill="1" applyBorder="1" applyAlignment="1" applyProtection="1">
      <alignment horizontal="center" vertical="center"/>
      <protection/>
    </xf>
    <xf numFmtId="0" fontId="122" fillId="33" borderId="0" xfId="0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 applyProtection="1">
      <alignment horizontal="center" vertical="center"/>
      <protection/>
    </xf>
    <xf numFmtId="0" fontId="5" fillId="33" borderId="0" xfId="0" applyFont="1" applyFill="1" applyBorder="1" applyAlignment="1" applyProtection="1">
      <alignment horizontal="left" wrapText="1"/>
      <protection/>
    </xf>
    <xf numFmtId="0" fontId="5" fillId="33" borderId="0" xfId="0" applyFont="1" applyFill="1" applyBorder="1" applyAlignment="1" applyProtection="1">
      <alignment horizontal="center"/>
      <protection/>
    </xf>
    <xf numFmtId="173" fontId="40" fillId="0" borderId="0" xfId="0" applyNumberFormat="1" applyFont="1" applyFill="1" applyAlignment="1" applyProtection="1">
      <alignment horizontal="right"/>
      <protection/>
    </xf>
    <xf numFmtId="2" fontId="6" fillId="0" borderId="0" xfId="0" applyNumberFormat="1" applyFont="1" applyFill="1" applyAlignment="1" applyProtection="1">
      <alignment horizontal="center"/>
      <protection/>
    </xf>
    <xf numFmtId="0" fontId="5" fillId="0" borderId="0" xfId="0" applyFont="1" applyFill="1" applyBorder="1" applyAlignment="1" applyProtection="1">
      <alignment/>
      <protection/>
    </xf>
    <xf numFmtId="167" fontId="122" fillId="33" borderId="0" xfId="0" applyNumberFormat="1" applyFont="1" applyFill="1" applyBorder="1" applyAlignment="1" applyProtection="1">
      <alignment horizontal="center" vertical="center"/>
      <protection/>
    </xf>
    <xf numFmtId="0" fontId="17" fillId="33" borderId="0" xfId="0" applyFont="1" applyFill="1" applyBorder="1" applyAlignment="1" applyProtection="1">
      <alignment wrapText="1"/>
      <protection/>
    </xf>
    <xf numFmtId="0" fontId="116" fillId="0" borderId="0" xfId="0" applyFont="1" applyAlignment="1" applyProtection="1">
      <alignment horizontal="center" vertical="center" wrapText="1"/>
      <protection/>
    </xf>
    <xf numFmtId="0" fontId="116" fillId="0" borderId="0" xfId="0" applyFont="1" applyAlignment="1" applyProtection="1">
      <alignment horizontal="center"/>
      <protection/>
    </xf>
    <xf numFmtId="167" fontId="116" fillId="0" borderId="0" xfId="0" applyNumberFormat="1" applyFont="1" applyAlignment="1" applyProtection="1">
      <alignment horizontal="right"/>
      <protection/>
    </xf>
    <xf numFmtId="3" fontId="116" fillId="33" borderId="0" xfId="0" applyNumberFormat="1" applyFont="1" applyFill="1" applyAlignment="1" applyProtection="1">
      <alignment horizontal="center"/>
      <protection/>
    </xf>
    <xf numFmtId="3" fontId="116" fillId="0" borderId="0" xfId="0" applyNumberFormat="1" applyFont="1" applyAlignment="1" applyProtection="1">
      <alignment horizontal="center"/>
      <protection/>
    </xf>
    <xf numFmtId="1" fontId="115" fillId="33" borderId="0" xfId="0" applyNumberFormat="1" applyFont="1" applyFill="1" applyAlignment="1" applyProtection="1">
      <alignment horizontal="center" vertical="center"/>
      <protection/>
    </xf>
    <xf numFmtId="0" fontId="117" fillId="33" borderId="0" xfId="0" applyFont="1" applyFill="1" applyAlignment="1" applyProtection="1">
      <alignment wrapText="1"/>
      <protection/>
    </xf>
    <xf numFmtId="0" fontId="117" fillId="33" borderId="0" xfId="0" applyFont="1" applyFill="1" applyAlignment="1" applyProtection="1">
      <alignment horizontal="center"/>
      <protection/>
    </xf>
    <xf numFmtId="167" fontId="117" fillId="33" borderId="0" xfId="0" applyNumberFormat="1" applyFont="1" applyFill="1" applyAlignment="1" applyProtection="1">
      <alignment horizontal="right"/>
      <protection/>
    </xf>
    <xf numFmtId="167" fontId="48" fillId="0" borderId="0" xfId="0" applyNumberFormat="1" applyFont="1" applyFill="1" applyAlignment="1" applyProtection="1">
      <alignment horizontal="right"/>
      <protection/>
    </xf>
    <xf numFmtId="0" fontId="118" fillId="0" borderId="0" xfId="0" applyFont="1" applyFill="1" applyAlignment="1" applyProtection="1">
      <alignment horizontal="center"/>
      <protection/>
    </xf>
    <xf numFmtId="0" fontId="118" fillId="0" borderId="0" xfId="0" applyFont="1" applyFill="1" applyAlignment="1" applyProtection="1">
      <alignment/>
      <protection/>
    </xf>
    <xf numFmtId="0" fontId="20" fillId="33" borderId="0" xfId="0" applyFont="1" applyFill="1" applyAlignment="1" applyProtection="1">
      <alignment wrapText="1"/>
      <protection/>
    </xf>
    <xf numFmtId="0" fontId="115" fillId="33" borderId="0" xfId="0" applyFont="1" applyFill="1" applyAlignment="1" applyProtection="1">
      <alignment horizontal="center" vertical="center"/>
      <protection/>
    </xf>
    <xf numFmtId="0" fontId="116" fillId="33" borderId="0" xfId="0" applyFont="1" applyFill="1" applyAlignment="1" applyProtection="1">
      <alignment wrapText="1"/>
      <protection/>
    </xf>
    <xf numFmtId="0" fontId="117" fillId="0" borderId="0" xfId="0" applyFont="1" applyAlignment="1" applyProtection="1">
      <alignment wrapText="1"/>
      <protection/>
    </xf>
    <xf numFmtId="0" fontId="116" fillId="0" borderId="0" xfId="0" applyFont="1" applyAlignment="1" applyProtection="1">
      <alignment wrapText="1"/>
      <protection/>
    </xf>
    <xf numFmtId="0" fontId="16" fillId="33" borderId="0" xfId="0" applyFont="1" applyFill="1" applyAlignment="1" applyProtection="1">
      <alignment wrapText="1"/>
      <protection/>
    </xf>
    <xf numFmtId="0" fontId="16" fillId="33" borderId="0" xfId="0" applyFont="1" applyFill="1" applyAlignment="1" applyProtection="1">
      <alignment horizontal="center"/>
      <protection/>
    </xf>
    <xf numFmtId="167" fontId="16" fillId="33" borderId="0" xfId="0" applyNumberFormat="1" applyFont="1" applyFill="1" applyAlignment="1" applyProtection="1">
      <alignment horizontal="right"/>
      <protection/>
    </xf>
    <xf numFmtId="3" fontId="16" fillId="33" borderId="0" xfId="0" applyNumberFormat="1" applyFont="1" applyFill="1" applyAlignment="1" applyProtection="1">
      <alignment/>
      <protection/>
    </xf>
    <xf numFmtId="2" fontId="114" fillId="0" borderId="0" xfId="0" applyNumberFormat="1" applyFont="1" applyFill="1" applyAlignment="1" applyProtection="1">
      <alignment horizontal="right"/>
      <protection/>
    </xf>
    <xf numFmtId="3" fontId="16" fillId="33" borderId="0" xfId="0" applyNumberFormat="1" applyFont="1" applyFill="1" applyAlignment="1" applyProtection="1">
      <alignment horizontal="right"/>
      <protection/>
    </xf>
    <xf numFmtId="0" fontId="116" fillId="33" borderId="0" xfId="0" applyFont="1" applyFill="1" applyAlignment="1" applyProtection="1">
      <alignment horizontal="center" wrapText="1"/>
      <protection/>
    </xf>
    <xf numFmtId="0" fontId="116" fillId="33" borderId="0" xfId="0" applyFont="1" applyFill="1" applyAlignment="1" applyProtection="1">
      <alignment horizontal="center"/>
      <protection/>
    </xf>
    <xf numFmtId="167" fontId="116" fillId="33" borderId="0" xfId="0" applyNumberFormat="1" applyFont="1" applyFill="1" applyAlignment="1" applyProtection="1">
      <alignment horizontal="right"/>
      <protection/>
    </xf>
    <xf numFmtId="3" fontId="124" fillId="33" borderId="0" xfId="0" applyNumberFormat="1" applyFont="1" applyFill="1" applyAlignment="1" applyProtection="1">
      <alignment horizontal="center"/>
      <protection/>
    </xf>
    <xf numFmtId="0" fontId="124" fillId="33" borderId="0" xfId="0" applyFont="1" applyFill="1" applyAlignment="1" applyProtection="1">
      <alignment horizontal="center" wrapText="1"/>
      <protection/>
    </xf>
    <xf numFmtId="3" fontId="1" fillId="33" borderId="0" xfId="0" applyNumberFormat="1" applyFont="1" applyFill="1" applyAlignment="1" applyProtection="1">
      <alignment horizontal="center" vertical="center"/>
      <protection/>
    </xf>
    <xf numFmtId="0" fontId="125" fillId="33" borderId="0" xfId="0" applyFont="1" applyFill="1" applyAlignment="1" applyProtection="1">
      <alignment horizontal="left" vertical="top" wrapText="1"/>
      <protection/>
    </xf>
    <xf numFmtId="0" fontId="126" fillId="33" borderId="0" xfId="0" applyFont="1" applyFill="1" applyAlignment="1" applyProtection="1">
      <alignment horizontal="center"/>
      <protection/>
    </xf>
    <xf numFmtId="167" fontId="126" fillId="33" borderId="0" xfId="0" applyNumberFormat="1" applyFont="1" applyFill="1" applyAlignment="1" applyProtection="1">
      <alignment horizontal="right"/>
      <protection/>
    </xf>
    <xf numFmtId="3" fontId="126" fillId="33" borderId="0" xfId="0" applyNumberFormat="1" applyFont="1" applyFill="1" applyAlignment="1" applyProtection="1">
      <alignment horizontal="center"/>
      <protection/>
    </xf>
    <xf numFmtId="0" fontId="28" fillId="0" borderId="0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173" fontId="117" fillId="33" borderId="0" xfId="0" applyNumberFormat="1" applyFont="1" applyFill="1" applyAlignment="1" applyProtection="1">
      <alignment horizontal="right"/>
      <protection/>
    </xf>
    <xf numFmtId="2" fontId="114" fillId="0" borderId="0" xfId="0" applyNumberFormat="1" applyFont="1" applyAlignment="1" applyProtection="1">
      <alignment horizontal="left" vertical="top"/>
      <protection/>
    </xf>
    <xf numFmtId="0" fontId="117" fillId="33" borderId="0" xfId="0" applyFont="1" applyFill="1" applyAlignment="1" applyProtection="1">
      <alignment horizontal="left" wrapText="1"/>
      <protection/>
    </xf>
    <xf numFmtId="49" fontId="3" fillId="0" borderId="0" xfId="41" applyNumberFormat="1" applyFont="1" applyFill="1" applyBorder="1" applyAlignment="1" applyProtection="1">
      <alignment horizontal="right" vertical="center"/>
      <protection/>
    </xf>
    <xf numFmtId="0" fontId="0" fillId="33" borderId="0" xfId="0" applyFill="1" applyAlignment="1" applyProtection="1">
      <alignment/>
      <protection/>
    </xf>
    <xf numFmtId="3" fontId="125" fillId="33" borderId="0" xfId="0" applyNumberFormat="1" applyFont="1" applyFill="1" applyAlignment="1" applyProtection="1">
      <alignment horizontal="center"/>
      <protection/>
    </xf>
    <xf numFmtId="3" fontId="117" fillId="0" borderId="0" xfId="0" applyNumberFormat="1" applyFont="1" applyFill="1" applyAlignment="1" applyProtection="1">
      <alignment/>
      <protection/>
    </xf>
    <xf numFmtId="2" fontId="114" fillId="0" borderId="0" xfId="0" applyNumberFormat="1" applyFont="1" applyAlignment="1" applyProtection="1">
      <alignment horizontal="left"/>
      <protection/>
    </xf>
    <xf numFmtId="173" fontId="117" fillId="0" borderId="0" xfId="0" applyNumberFormat="1" applyFont="1" applyAlignment="1" applyProtection="1">
      <alignment horizontal="right"/>
      <protection/>
    </xf>
    <xf numFmtId="0" fontId="116" fillId="0" borderId="0" xfId="0" applyFont="1" applyFill="1" applyAlignment="1" applyProtection="1">
      <alignment horizontal="center"/>
      <protection/>
    </xf>
    <xf numFmtId="167" fontId="116" fillId="0" borderId="0" xfId="0" applyNumberFormat="1" applyFont="1" applyFill="1" applyAlignment="1" applyProtection="1">
      <alignment horizontal="right"/>
      <protection/>
    </xf>
    <xf numFmtId="3" fontId="1" fillId="0" borderId="0" xfId="0" applyNumberFormat="1" applyFont="1" applyFill="1" applyAlignment="1" applyProtection="1">
      <alignment horizontal="center" vertical="center"/>
      <protection/>
    </xf>
    <xf numFmtId="3" fontId="125" fillId="0" borderId="0" xfId="0" applyNumberFormat="1" applyFont="1" applyAlignment="1" applyProtection="1">
      <alignment/>
      <protection/>
    </xf>
    <xf numFmtId="49" fontId="3" fillId="0" borderId="0" xfId="42" applyNumberFormat="1" applyFont="1" applyFill="1" applyBorder="1" applyAlignment="1" applyProtection="1">
      <alignment horizontal="right" vertical="center"/>
      <protection/>
    </xf>
    <xf numFmtId="0" fontId="21" fillId="33" borderId="0" xfId="0" applyFont="1" applyFill="1" applyAlignment="1" applyProtection="1">
      <alignment wrapText="1"/>
      <protection/>
    </xf>
    <xf numFmtId="0" fontId="116" fillId="33" borderId="0" xfId="0" applyFont="1" applyFill="1" applyAlignment="1" applyProtection="1">
      <alignment horizontal="left" wrapText="1"/>
      <protection/>
    </xf>
    <xf numFmtId="4" fontId="117" fillId="33" borderId="0" xfId="0" applyNumberFormat="1" applyFont="1" applyFill="1" applyAlignment="1" applyProtection="1">
      <alignment horizontal="right"/>
      <protection/>
    </xf>
    <xf numFmtId="0" fontId="116" fillId="0" borderId="0" xfId="0" applyFont="1" applyAlignment="1" applyProtection="1">
      <alignment horizontal="left" vertical="top" wrapText="1"/>
      <protection/>
    </xf>
    <xf numFmtId="3" fontId="16" fillId="0" borderId="0" xfId="0" applyNumberFormat="1" applyFont="1" applyAlignment="1" applyProtection="1">
      <alignment horizontal="right"/>
      <protection/>
    </xf>
    <xf numFmtId="0" fontId="21" fillId="0" borderId="0" xfId="0" applyFont="1" applyAlignment="1" applyProtection="1">
      <alignment wrapText="1"/>
      <protection/>
    </xf>
    <xf numFmtId="0" fontId="122" fillId="0" borderId="0" xfId="0" applyFont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 horizontal="right"/>
      <protection/>
    </xf>
    <xf numFmtId="0" fontId="116" fillId="33" borderId="0" xfId="0" applyFont="1" applyFill="1" applyAlignment="1" applyProtection="1">
      <alignment horizontal="left" vertical="top" wrapText="1"/>
      <protection/>
    </xf>
    <xf numFmtId="3" fontId="125" fillId="33" borderId="0" xfId="0" applyNumberFormat="1" applyFont="1" applyFill="1" applyAlignment="1" applyProtection="1">
      <alignment/>
      <protection/>
    </xf>
    <xf numFmtId="3" fontId="2" fillId="33" borderId="0" xfId="0" applyNumberFormat="1" applyFont="1" applyFill="1" applyAlignment="1" applyProtection="1">
      <alignment horizontal="right"/>
      <protection/>
    </xf>
    <xf numFmtId="0" fontId="116" fillId="0" borderId="0" xfId="0" applyFont="1" applyAlignment="1" applyProtection="1">
      <alignment horizontal="center" vertical="top" wrapText="1"/>
      <protection/>
    </xf>
    <xf numFmtId="0" fontId="116" fillId="33" borderId="0" xfId="0" applyFont="1" applyFill="1" applyAlignment="1" applyProtection="1">
      <alignment horizontal="center" vertical="top" wrapText="1"/>
      <protection/>
    </xf>
    <xf numFmtId="0" fontId="30" fillId="33" borderId="0" xfId="0" applyFont="1" applyFill="1" applyAlignment="1" applyProtection="1">
      <alignment horizontal="center" vertical="center"/>
      <protection/>
    </xf>
    <xf numFmtId="0" fontId="117" fillId="0" borderId="0" xfId="0" applyFont="1" applyFill="1" applyAlignment="1" applyProtection="1">
      <alignment wrapText="1"/>
      <protection/>
    </xf>
    <xf numFmtId="0" fontId="5" fillId="0" borderId="0" xfId="0" applyFont="1" applyFill="1" applyBorder="1" applyAlignment="1" applyProtection="1">
      <alignment horizontal="center"/>
      <protection/>
    </xf>
    <xf numFmtId="167" fontId="117" fillId="0" borderId="0" xfId="0" applyNumberFormat="1" applyFont="1" applyFill="1" applyAlignment="1" applyProtection="1">
      <alignment horizontal="right"/>
      <protection/>
    </xf>
    <xf numFmtId="0" fontId="20" fillId="0" borderId="0" xfId="0" applyFont="1" applyFill="1" applyAlignment="1" applyProtection="1">
      <alignment wrapText="1"/>
      <protection/>
    </xf>
    <xf numFmtId="0" fontId="116" fillId="0" borderId="0" xfId="0" applyFont="1" applyFill="1" applyAlignment="1" applyProtection="1">
      <alignment wrapText="1"/>
      <protection/>
    </xf>
    <xf numFmtId="3" fontId="124" fillId="0" borderId="0" xfId="0" applyNumberFormat="1" applyFont="1" applyFill="1" applyAlignment="1" applyProtection="1">
      <alignment horizontal="center"/>
      <protection/>
    </xf>
    <xf numFmtId="174" fontId="117" fillId="0" borderId="0" xfId="0" applyNumberFormat="1" applyFont="1" applyFill="1" applyAlignment="1" applyProtection="1">
      <alignment horizontal="right"/>
      <protection/>
    </xf>
    <xf numFmtId="0" fontId="115" fillId="33" borderId="0" xfId="0" applyFont="1" applyFill="1" applyAlignment="1" applyProtection="1">
      <alignment horizontal="center" vertical="center" wrapText="1"/>
      <protection/>
    </xf>
    <xf numFmtId="0" fontId="11" fillId="33" borderId="0" xfId="0" applyFont="1" applyFill="1" applyAlignment="1" applyProtection="1">
      <alignment wrapText="1"/>
      <protection/>
    </xf>
    <xf numFmtId="0" fontId="126" fillId="0" borderId="0" xfId="0" applyFont="1" applyAlignment="1" applyProtection="1">
      <alignment horizontal="left" vertical="top" wrapText="1"/>
      <protection/>
    </xf>
    <xf numFmtId="167" fontId="2" fillId="0" borderId="0" xfId="0" applyNumberFormat="1" applyFont="1" applyAlignment="1" applyProtection="1">
      <alignment/>
      <protection/>
    </xf>
    <xf numFmtId="0" fontId="116" fillId="0" borderId="0" xfId="0" applyFont="1" applyAlignment="1" applyProtection="1">
      <alignment horizontal="left" vertical="center" wrapText="1"/>
      <protection/>
    </xf>
    <xf numFmtId="0" fontId="116" fillId="33" borderId="0" xfId="0" applyFont="1" applyFill="1" applyAlignment="1" applyProtection="1">
      <alignment horizontal="center" vertical="center" wrapText="1"/>
      <protection/>
    </xf>
    <xf numFmtId="3" fontId="63" fillId="0" borderId="0" xfId="0" applyNumberFormat="1" applyFont="1" applyAlignment="1" applyProtection="1">
      <alignment horizontal="center" vertical="center"/>
      <protection/>
    </xf>
    <xf numFmtId="0" fontId="119" fillId="0" borderId="0" xfId="0" applyFont="1" applyAlignment="1" applyProtection="1">
      <alignment horizontal="center" vertical="center"/>
      <protection/>
    </xf>
    <xf numFmtId="0" fontId="21" fillId="0" borderId="0" xfId="0" applyFont="1" applyAlignment="1" applyProtection="1">
      <alignment horizontal="left" vertical="top" wrapText="1"/>
      <protection/>
    </xf>
    <xf numFmtId="0" fontId="125" fillId="0" borderId="0" xfId="0" applyFont="1" applyAlignment="1" applyProtection="1">
      <alignment horizontal="center" vertical="center" wrapText="1"/>
      <protection/>
    </xf>
    <xf numFmtId="0" fontId="125" fillId="0" borderId="0" xfId="0" applyFont="1" applyAlignment="1" applyProtection="1">
      <alignment horizontal="center" vertical="center"/>
      <protection/>
    </xf>
    <xf numFmtId="3" fontId="2" fillId="0" borderId="0" xfId="0" applyNumberFormat="1" applyFont="1" applyAlignment="1" applyProtection="1">
      <alignment/>
      <protection/>
    </xf>
    <xf numFmtId="0" fontId="127" fillId="0" borderId="0" xfId="0" applyFont="1" applyAlignment="1" applyProtection="1">
      <alignment horizontal="center" vertical="center"/>
      <protection/>
    </xf>
    <xf numFmtId="0" fontId="117" fillId="0" borderId="0" xfId="0" applyFont="1" applyAlignment="1" applyProtection="1">
      <alignment horizontal="left" vertical="top" wrapText="1"/>
      <protection/>
    </xf>
    <xf numFmtId="0" fontId="125" fillId="0" borderId="0" xfId="0" applyFont="1" applyAlignment="1" applyProtection="1">
      <alignment horizontal="center"/>
      <protection/>
    </xf>
    <xf numFmtId="0" fontId="21" fillId="33" borderId="0" xfId="0" applyFont="1" applyFill="1" applyAlignment="1" applyProtection="1">
      <alignment horizontal="left" vertical="top" wrapText="1"/>
      <protection/>
    </xf>
    <xf numFmtId="0" fontId="124" fillId="0" borderId="0" xfId="0" applyFont="1" applyAlignment="1" applyProtection="1">
      <alignment horizontal="center" wrapText="1"/>
      <protection/>
    </xf>
    <xf numFmtId="3" fontId="124" fillId="0" borderId="0" xfId="0" applyNumberFormat="1" applyFont="1" applyAlignment="1" applyProtection="1">
      <alignment horizontal="center"/>
      <protection/>
    </xf>
    <xf numFmtId="0" fontId="116" fillId="33" borderId="0" xfId="0" applyFont="1" applyFill="1" applyAlignment="1" applyProtection="1">
      <alignment horizontal="left" vertical="center" wrapText="1"/>
      <protection/>
    </xf>
    <xf numFmtId="0" fontId="116" fillId="0" borderId="0" xfId="0" applyFont="1" applyAlignment="1" applyProtection="1">
      <alignment horizontal="left" wrapText="1"/>
      <protection/>
    </xf>
    <xf numFmtId="4" fontId="117" fillId="0" borderId="0" xfId="0" applyNumberFormat="1" applyFont="1" applyAlignment="1" applyProtection="1">
      <alignment horizontal="right"/>
      <protection/>
    </xf>
    <xf numFmtId="3" fontId="16" fillId="0" borderId="0" xfId="0" applyNumberFormat="1" applyFont="1" applyAlignment="1" applyProtection="1">
      <alignment/>
      <protection/>
    </xf>
    <xf numFmtId="0" fontId="124" fillId="0" borderId="0" xfId="0" applyFont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167" fontId="117" fillId="0" borderId="0" xfId="0" applyNumberFormat="1" applyFont="1" applyAlignment="1" applyProtection="1">
      <alignment/>
      <protection locked="0"/>
    </xf>
    <xf numFmtId="167" fontId="122" fillId="0" borderId="0" xfId="0" applyNumberFormat="1" applyFont="1" applyFill="1" applyBorder="1" applyAlignment="1" applyProtection="1">
      <alignment/>
      <protection locked="0"/>
    </xf>
    <xf numFmtId="167" fontId="115" fillId="0" borderId="14" xfId="0" applyNumberFormat="1" applyFont="1" applyFill="1" applyBorder="1" applyAlignment="1" applyProtection="1">
      <alignment horizontal="center" vertical="center" wrapText="1"/>
      <protection locked="0"/>
    </xf>
    <xf numFmtId="167" fontId="122" fillId="0" borderId="0" xfId="0" applyNumberFormat="1" applyFont="1" applyFill="1" applyAlignment="1" applyProtection="1">
      <alignment horizontal="right"/>
      <protection locked="0"/>
    </xf>
    <xf numFmtId="167" fontId="5" fillId="33" borderId="0" xfId="0" applyNumberFormat="1" applyFont="1" applyFill="1" applyAlignment="1" applyProtection="1">
      <alignment horizontal="right"/>
      <protection locked="0"/>
    </xf>
    <xf numFmtId="167" fontId="5" fillId="33" borderId="0" xfId="0" applyNumberFormat="1" applyFont="1" applyFill="1" applyBorder="1" applyAlignment="1" applyProtection="1">
      <alignment/>
      <protection locked="0"/>
    </xf>
    <xf numFmtId="167" fontId="16" fillId="33" borderId="0" xfId="0" applyNumberFormat="1" applyFont="1" applyFill="1" applyAlignment="1" applyProtection="1">
      <alignment/>
      <protection locked="0"/>
    </xf>
    <xf numFmtId="167" fontId="117" fillId="33" borderId="0" xfId="0" applyNumberFormat="1" applyFont="1" applyFill="1" applyAlignment="1" applyProtection="1">
      <alignment/>
      <protection locked="0"/>
    </xf>
    <xf numFmtId="167" fontId="11" fillId="33" borderId="0" xfId="0" applyNumberFormat="1" applyFont="1" applyFill="1" applyAlignment="1" applyProtection="1">
      <alignment/>
      <protection locked="0"/>
    </xf>
    <xf numFmtId="167" fontId="125" fillId="33" borderId="0" xfId="0" applyNumberFormat="1" applyFont="1" applyFill="1" applyAlignment="1" applyProtection="1">
      <alignment/>
      <protection locked="0"/>
    </xf>
    <xf numFmtId="0" fontId="0" fillId="33" borderId="0" xfId="0" applyFill="1" applyAlignment="1" applyProtection="1">
      <alignment/>
      <protection locked="0"/>
    </xf>
    <xf numFmtId="167" fontId="11" fillId="0" borderId="0" xfId="0" applyNumberFormat="1" applyFont="1" applyFill="1" applyAlignment="1" applyProtection="1">
      <alignment/>
      <protection locked="0"/>
    </xf>
    <xf numFmtId="167" fontId="16" fillId="0" borderId="0" xfId="0" applyNumberFormat="1" applyFont="1" applyAlignment="1" applyProtection="1">
      <alignment horizontal="right"/>
      <protection locked="0"/>
    </xf>
    <xf numFmtId="167" fontId="2" fillId="0" borderId="0" xfId="0" applyNumberFormat="1" applyFont="1" applyAlignment="1" applyProtection="1">
      <alignment horizontal="right"/>
      <protection locked="0"/>
    </xf>
    <xf numFmtId="167" fontId="16" fillId="33" borderId="0" xfId="0" applyNumberFormat="1" applyFont="1" applyFill="1" applyAlignment="1" applyProtection="1">
      <alignment horizontal="right"/>
      <protection locked="0"/>
    </xf>
    <xf numFmtId="167" fontId="2" fillId="33" borderId="0" xfId="0" applyNumberFormat="1" applyFont="1" applyFill="1" applyAlignment="1" applyProtection="1">
      <alignment horizontal="right"/>
      <protection locked="0"/>
    </xf>
    <xf numFmtId="167" fontId="16" fillId="0" borderId="0" xfId="0" applyNumberFormat="1" applyFont="1" applyFill="1" applyAlignment="1" applyProtection="1">
      <alignment/>
      <protection locked="0"/>
    </xf>
    <xf numFmtId="167" fontId="117" fillId="0" borderId="0" xfId="0" applyNumberFormat="1" applyFont="1" applyFill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167" fontId="125" fillId="0" borderId="0" xfId="0" applyNumberFormat="1" applyFont="1" applyAlignment="1" applyProtection="1">
      <alignment horizontal="right"/>
      <protection locked="0"/>
    </xf>
    <xf numFmtId="167" fontId="16" fillId="0" borderId="0" xfId="0" applyNumberFormat="1" applyFont="1" applyAlignment="1" applyProtection="1">
      <alignment/>
      <protection locked="0"/>
    </xf>
    <xf numFmtId="167" fontId="116" fillId="0" borderId="0" xfId="0" applyNumberFormat="1" applyFont="1" applyAlignment="1" applyProtection="1">
      <alignment/>
      <protection locked="0"/>
    </xf>
    <xf numFmtId="0" fontId="118" fillId="0" borderId="0" xfId="0" applyFont="1" applyAlignment="1" applyProtection="1">
      <alignment/>
      <protection locked="0"/>
    </xf>
    <xf numFmtId="0" fontId="0" fillId="0" borderId="0" xfId="0" applyFill="1" applyAlignment="1" applyProtection="1">
      <alignment/>
      <protection/>
    </xf>
    <xf numFmtId="0" fontId="128" fillId="0" borderId="14" xfId="0" applyFont="1" applyFill="1" applyBorder="1" applyAlignment="1" applyProtection="1">
      <alignment/>
      <protection/>
    </xf>
    <xf numFmtId="49" fontId="22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 applyProtection="1">
      <alignment horizontal="center" vertical="center" wrapText="1"/>
      <protection/>
    </xf>
    <xf numFmtId="4" fontId="22" fillId="0" borderId="14" xfId="0" applyNumberFormat="1" applyFont="1" applyFill="1" applyBorder="1" applyAlignment="1" applyProtection="1">
      <alignment horizontal="center" vertical="center" wrapText="1"/>
      <protection/>
    </xf>
    <xf numFmtId="4" fontId="7" fillId="0" borderId="14" xfId="0" applyNumberFormat="1" applyFont="1" applyFill="1" applyBorder="1" applyAlignment="1" applyProtection="1">
      <alignment horizontal="right" vertical="center" wrapText="1"/>
      <protection/>
    </xf>
    <xf numFmtId="0" fontId="22" fillId="0" borderId="14" xfId="0" applyFont="1" applyFill="1" applyBorder="1" applyAlignment="1" applyProtection="1">
      <alignment horizontal="center" vertical="center" wrapText="1"/>
      <protection/>
    </xf>
    <xf numFmtId="49" fontId="23" fillId="0" borderId="14" xfId="0" applyNumberFormat="1" applyFont="1" applyFill="1" applyBorder="1" applyAlignment="1" applyProtection="1">
      <alignment horizontal="center" vertical="center" wrapText="1"/>
      <protection/>
    </xf>
    <xf numFmtId="4" fontId="24" fillId="0" borderId="14" xfId="0" applyNumberFormat="1" applyFont="1" applyFill="1" applyBorder="1" applyAlignment="1" applyProtection="1">
      <alignment horizontal="center" vertical="center" wrapText="1"/>
      <protection/>
    </xf>
    <xf numFmtId="4" fontId="2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33" xfId="0" applyFont="1" applyBorder="1" applyAlignment="1" applyProtection="1">
      <alignment/>
      <protection/>
    </xf>
    <xf numFmtId="0" fontId="16" fillId="0" borderId="25" xfId="0" applyFont="1" applyBorder="1" applyAlignment="1" applyProtection="1">
      <alignment horizontal="center"/>
      <protection/>
    </xf>
    <xf numFmtId="0" fontId="16" fillId="0" borderId="34" xfId="0" applyFont="1" applyBorder="1" applyAlignment="1" applyProtection="1">
      <alignment horizontal="center"/>
      <protection/>
    </xf>
    <xf numFmtId="0" fontId="16" fillId="0" borderId="22" xfId="0" applyFont="1" applyBorder="1" applyAlignment="1" applyProtection="1">
      <alignment horizontal="center"/>
      <protection/>
    </xf>
    <xf numFmtId="0" fontId="16" fillId="0" borderId="11" xfId="0" applyFont="1" applyBorder="1" applyAlignment="1" applyProtection="1">
      <alignment horizontal="center"/>
      <protection/>
    </xf>
    <xf numFmtId="0" fontId="16" fillId="0" borderId="28" xfId="0" applyFont="1" applyBorder="1" applyAlignment="1" applyProtection="1">
      <alignment horizontal="center"/>
      <protection/>
    </xf>
    <xf numFmtId="0" fontId="16" fillId="0" borderId="35" xfId="0" applyFont="1" applyBorder="1" applyAlignment="1" applyProtection="1">
      <alignment horizontal="left" vertical="center" wrapText="1"/>
      <protection/>
    </xf>
    <xf numFmtId="0" fontId="16" fillId="0" borderId="26" xfId="0" applyFont="1" applyBorder="1" applyAlignment="1" applyProtection="1">
      <alignment horizontal="center" vertical="center" wrapText="1"/>
      <protection/>
    </xf>
    <xf numFmtId="0" fontId="16" fillId="0" borderId="36" xfId="0" applyFont="1" applyBorder="1" applyAlignment="1" applyProtection="1">
      <alignment horizontal="center" vertical="center" wrapText="1"/>
      <protection/>
    </xf>
    <xf numFmtId="0" fontId="16" fillId="0" borderId="10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 horizontal="center" vertical="center" wrapText="1"/>
      <protection/>
    </xf>
    <xf numFmtId="0" fontId="16" fillId="0" borderId="21" xfId="0" applyFont="1" applyBorder="1" applyAlignment="1" applyProtection="1">
      <alignment horizontal="center" vertical="center" wrapText="1"/>
      <protection/>
    </xf>
    <xf numFmtId="0" fontId="16" fillId="0" borderId="14" xfId="0" applyFont="1" applyFill="1" applyBorder="1" applyAlignment="1" applyProtection="1">
      <alignment horizontal="center" vertical="center" wrapText="1"/>
      <protection/>
    </xf>
    <xf numFmtId="49" fontId="16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4" xfId="0" applyNumberFormat="1" applyFont="1" applyFill="1" applyBorder="1" applyAlignment="1" applyProtection="1">
      <alignment horizontal="center" vertical="center" wrapText="1"/>
      <protection/>
    </xf>
    <xf numFmtId="4" fontId="16" fillId="0" borderId="14" xfId="0" applyNumberFormat="1" applyFont="1" applyFill="1" applyBorder="1" applyAlignment="1" applyProtection="1">
      <alignment horizontal="center" vertical="center" wrapText="1"/>
      <protection/>
    </xf>
    <xf numFmtId="4" fontId="11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33" borderId="14" xfId="0" applyFont="1" applyFill="1" applyBorder="1" applyAlignment="1" applyProtection="1">
      <alignment horizontal="center" vertical="center" wrapText="1"/>
      <protection/>
    </xf>
    <xf numFmtId="49" fontId="16" fillId="33" borderId="14" xfId="0" applyNumberFormat="1" applyFont="1" applyFill="1" applyBorder="1" applyAlignment="1" applyProtection="1">
      <alignment horizontal="center" vertical="center" wrapText="1"/>
      <protection/>
    </xf>
    <xf numFmtId="4" fontId="11" fillId="33" borderId="14" xfId="0" applyNumberFormat="1" applyFont="1" applyFill="1" applyBorder="1" applyAlignment="1" applyProtection="1">
      <alignment horizontal="center" vertical="center" wrapText="1"/>
      <protection/>
    </xf>
    <xf numFmtId="4" fontId="16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14" xfId="0" applyFill="1" applyBorder="1" applyAlignment="1" applyProtection="1">
      <alignment/>
      <protection/>
    </xf>
    <xf numFmtId="4" fontId="21" fillId="0" borderId="14" xfId="0" applyNumberFormat="1" applyFont="1" applyFill="1" applyBorder="1" applyAlignment="1" applyProtection="1">
      <alignment horizontal="center" vertical="center" wrapText="1"/>
      <protection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4" fontId="25" fillId="0" borderId="14" xfId="0" applyNumberFormat="1" applyFont="1" applyFill="1" applyBorder="1" applyAlignment="1" applyProtection="1">
      <alignment horizontal="center" vertical="center" wrapText="1"/>
      <protection/>
    </xf>
    <xf numFmtId="4" fontId="26" fillId="0" borderId="14" xfId="0" applyNumberFormat="1" applyFont="1" applyFill="1" applyBorder="1" applyAlignment="1" applyProtection="1">
      <alignment horizontal="center" vertical="center" wrapText="1"/>
      <protection/>
    </xf>
    <xf numFmtId="4" fontId="21" fillId="33" borderId="14" xfId="0" applyNumberFormat="1" applyFont="1" applyFill="1" applyBorder="1" applyAlignment="1" applyProtection="1">
      <alignment horizontal="center" vertical="center" wrapText="1"/>
      <protection/>
    </xf>
    <xf numFmtId="4" fontId="11" fillId="33" borderId="14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/>
      <protection locked="0"/>
    </xf>
    <xf numFmtId="0" fontId="0" fillId="0" borderId="14" xfId="0" applyFill="1" applyBorder="1" applyAlignment="1" applyProtection="1">
      <alignment/>
      <protection locked="0"/>
    </xf>
    <xf numFmtId="49" fontId="26" fillId="0" borderId="14" xfId="0" applyNumberFormat="1" applyFont="1" applyFill="1" applyBorder="1" applyAlignment="1" applyProtection="1">
      <alignment horizontal="center" vertical="center" wrapText="1"/>
      <protection/>
    </xf>
    <xf numFmtId="4" fontId="25" fillId="0" borderId="14" xfId="0" applyNumberFormat="1" applyFont="1" applyFill="1" applyBorder="1" applyAlignment="1" applyProtection="1">
      <alignment horizontal="center" vertical="center" wrapText="1"/>
      <protection/>
    </xf>
    <xf numFmtId="4" fontId="26" fillId="0" borderId="14" xfId="0" applyNumberFormat="1" applyFont="1" applyFill="1" applyBorder="1" applyAlignment="1" applyProtection="1">
      <alignment horizontal="center" vertical="center" wrapText="1"/>
      <protection/>
    </xf>
    <xf numFmtId="49" fontId="26" fillId="33" borderId="14" xfId="0" applyNumberFormat="1" applyFont="1" applyFill="1" applyBorder="1" applyAlignment="1" applyProtection="1">
      <alignment horizontal="center" vertical="center" wrapText="1"/>
      <protection/>
    </xf>
    <xf numFmtId="4" fontId="25" fillId="33" borderId="14" xfId="0" applyNumberFormat="1" applyFont="1" applyFill="1" applyBorder="1" applyAlignment="1" applyProtection="1">
      <alignment horizontal="center" vertical="center" wrapText="1"/>
      <protection/>
    </xf>
    <xf numFmtId="4" fontId="26" fillId="33" borderId="14" xfId="0" applyNumberFormat="1" applyFont="1" applyFill="1" applyBorder="1" applyAlignment="1" applyProtection="1">
      <alignment horizontal="center" vertical="center" wrapText="1"/>
      <protection/>
    </xf>
    <xf numFmtId="0" fontId="16" fillId="35" borderId="14" xfId="0" applyFont="1" applyFill="1" applyBorder="1" applyAlignment="1" applyProtection="1">
      <alignment horizontal="center" vertical="center" wrapText="1"/>
      <protection/>
    </xf>
    <xf numFmtId="4" fontId="16" fillId="33" borderId="14" xfId="0" applyNumberFormat="1" applyFont="1" applyFill="1" applyBorder="1" applyAlignment="1" applyProtection="1">
      <alignment horizontal="center" vertical="center" wrapText="1"/>
      <protection/>
    </xf>
    <xf numFmtId="182" fontId="35" fillId="33" borderId="14" xfId="0" applyNumberFormat="1" applyFont="1" applyFill="1" applyBorder="1" applyAlignment="1" applyProtection="1">
      <alignment/>
      <protection locked="0"/>
    </xf>
    <xf numFmtId="190" fontId="58" fillId="33" borderId="14" xfId="0" applyNumberFormat="1" applyFont="1" applyFill="1" applyBorder="1" applyAlignment="1" applyProtection="1">
      <alignment/>
      <protection locked="0"/>
    </xf>
    <xf numFmtId="190" fontId="57" fillId="33" borderId="14" xfId="55" applyNumberFormat="1" applyFont="1" applyFill="1" applyBorder="1" applyAlignment="1" applyProtection="1">
      <alignment/>
      <protection locked="0"/>
    </xf>
    <xf numFmtId="190" fontId="57" fillId="33" borderId="14" xfId="55" applyNumberFormat="1" applyFont="1" applyFill="1" applyBorder="1" applyAlignment="1" applyProtection="1">
      <alignment vertical="center"/>
      <protection locked="0"/>
    </xf>
    <xf numFmtId="0" fontId="56" fillId="33" borderId="14" xfId="0" applyFont="1" applyFill="1" applyBorder="1" applyAlignment="1" applyProtection="1">
      <alignment horizontal="left"/>
      <protection locked="0"/>
    </xf>
    <xf numFmtId="182" fontId="35" fillId="33" borderId="14" xfId="0" applyNumberFormat="1" applyFont="1" applyFill="1" applyBorder="1" applyAlignment="1" applyProtection="1">
      <alignment horizontal="center"/>
      <protection locked="0"/>
    </xf>
    <xf numFmtId="0" fontId="56" fillId="0" borderId="0" xfId="0" applyFont="1" applyAlignment="1" applyProtection="1">
      <alignment horizontal="left"/>
      <protection locked="0"/>
    </xf>
    <xf numFmtId="167" fontId="5" fillId="0" borderId="0" xfId="0" applyNumberFormat="1" applyFont="1" applyFill="1" applyBorder="1" applyAlignment="1" applyProtection="1">
      <alignment horizontal="right"/>
      <protection locked="0"/>
    </xf>
    <xf numFmtId="167" fontId="3" fillId="0" borderId="0" xfId="0" applyNumberFormat="1" applyFont="1" applyFill="1" applyBorder="1" applyAlignment="1" applyProtection="1">
      <alignment horizontal="right"/>
      <protection locked="0"/>
    </xf>
    <xf numFmtId="167" fontId="0" fillId="0" borderId="0" xfId="74" applyNumberFormat="1" applyFont="1" applyFill="1" applyBorder="1" applyAlignment="1" applyProtection="1">
      <alignment horizontal="right"/>
      <protection locked="0"/>
    </xf>
    <xf numFmtId="167" fontId="2" fillId="0" borderId="14" xfId="74" applyNumberFormat="1" applyFont="1" applyFill="1" applyBorder="1" applyAlignment="1" applyProtection="1">
      <alignment horizontal="center" wrapText="1"/>
      <protection locked="0"/>
    </xf>
    <xf numFmtId="167" fontId="16" fillId="0" borderId="0" xfId="85" applyNumberFormat="1" applyFont="1" applyFill="1" applyBorder="1" applyAlignment="1" applyProtection="1">
      <alignment horizontal="right" wrapText="1"/>
      <protection locked="0"/>
    </xf>
    <xf numFmtId="2" fontId="5" fillId="0" borderId="0" xfId="0" applyNumberFormat="1" applyFont="1" applyFill="1" applyBorder="1" applyAlignment="1" applyProtection="1">
      <alignment/>
      <protection locked="0"/>
    </xf>
    <xf numFmtId="167" fontId="5" fillId="0" borderId="0" xfId="0" applyNumberFormat="1" applyFont="1" applyFill="1" applyBorder="1" applyAlignment="1" applyProtection="1">
      <alignment horizontal="right" wrapText="1"/>
      <protection locked="0"/>
    </xf>
    <xf numFmtId="0" fontId="3" fillId="0" borderId="0" xfId="85" applyFont="1" applyProtection="1">
      <alignment/>
      <protection locked="0"/>
    </xf>
    <xf numFmtId="4" fontId="5" fillId="0" borderId="0" xfId="77" applyNumberFormat="1" applyFont="1" applyFill="1" applyBorder="1" applyAlignment="1" applyProtection="1">
      <alignment horizontal="right" wrapText="1"/>
      <protection locked="0"/>
    </xf>
    <xf numFmtId="4" fontId="5" fillId="0" borderId="0" xfId="85" applyNumberFormat="1" applyFont="1" applyProtection="1">
      <alignment/>
      <protection locked="0"/>
    </xf>
    <xf numFmtId="0" fontId="5" fillId="0" borderId="0" xfId="85" applyFont="1" applyProtection="1">
      <alignment/>
      <protection locked="0"/>
    </xf>
    <xf numFmtId="167" fontId="16" fillId="0" borderId="0" xfId="85" applyNumberFormat="1" applyFont="1" applyFill="1" applyBorder="1" applyAlignment="1" applyProtection="1">
      <alignment horizontal="right" wrapText="1"/>
      <protection locked="0"/>
    </xf>
    <xf numFmtId="167" fontId="5" fillId="0" borderId="0" xfId="85" applyNumberFormat="1" applyFont="1" applyFill="1" applyBorder="1" applyAlignment="1" applyProtection="1">
      <alignment horizontal="right" wrapText="1"/>
      <protection locked="0"/>
    </xf>
    <xf numFmtId="167" fontId="3" fillId="0" borderId="0" xfId="85" applyNumberFormat="1" applyFont="1" applyFill="1" applyBorder="1" applyAlignment="1" applyProtection="1">
      <alignment horizontal="right" wrapText="1"/>
      <protection locked="0"/>
    </xf>
    <xf numFmtId="167" fontId="30" fillId="0" borderId="0" xfId="85" applyNumberFormat="1" applyFont="1" applyFill="1" applyBorder="1" applyAlignment="1" applyProtection="1">
      <alignment horizontal="right" wrapText="1"/>
      <protection locked="0"/>
    </xf>
    <xf numFmtId="167" fontId="0" fillId="0" borderId="0" xfId="85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4" fillId="0" borderId="0" xfId="0" applyFont="1" applyAlignment="1" applyProtection="1">
      <alignment horizontal="center"/>
      <protection locked="0"/>
    </xf>
    <xf numFmtId="0" fontId="32" fillId="0" borderId="0" xfId="0" applyFont="1" applyAlignment="1" applyProtection="1">
      <alignment horizontal="right"/>
      <protection locked="0"/>
    </xf>
    <xf numFmtId="0" fontId="13" fillId="0" borderId="0" xfId="0" applyFont="1" applyAlignment="1" applyProtection="1">
      <alignment horizontal="center"/>
      <protection locked="0"/>
    </xf>
    <xf numFmtId="0" fontId="45" fillId="0" borderId="14" xfId="0" applyFont="1" applyBorder="1" applyAlignment="1" applyProtection="1">
      <alignment horizontal="center"/>
      <protection locked="0"/>
    </xf>
    <xf numFmtId="0" fontId="45" fillId="0" borderId="0" xfId="0" applyFont="1" applyBorder="1" applyAlignment="1" applyProtection="1">
      <alignment/>
      <protection locked="0"/>
    </xf>
    <xf numFmtId="0" fontId="1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15" fillId="33" borderId="16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7" fillId="33" borderId="0" xfId="0" applyFont="1" applyFill="1" applyAlignment="1" applyProtection="1">
      <alignment/>
      <protection locked="0"/>
    </xf>
    <xf numFmtId="0" fontId="47" fillId="33" borderId="16" xfId="0" applyFont="1" applyFill="1" applyBorder="1" applyAlignment="1" applyProtection="1">
      <alignment/>
      <protection locked="0"/>
    </xf>
    <xf numFmtId="0" fontId="47" fillId="0" borderId="0" xfId="0" applyFont="1" applyBorder="1" applyAlignment="1" applyProtection="1">
      <alignment/>
      <protection locked="0"/>
    </xf>
    <xf numFmtId="0" fontId="47" fillId="0" borderId="16" xfId="0" applyFont="1" applyBorder="1" applyAlignment="1" applyProtection="1">
      <alignment/>
      <protection locked="0"/>
    </xf>
    <xf numFmtId="0" fontId="14" fillId="33" borderId="0" xfId="0" applyFont="1" applyFill="1" applyBorder="1" applyAlignment="1" applyProtection="1">
      <alignment/>
      <protection locked="0"/>
    </xf>
    <xf numFmtId="0" fontId="9" fillId="33" borderId="0" xfId="0" applyFont="1" applyFill="1" applyBorder="1" applyAlignment="1" applyProtection="1">
      <alignment horizontal="right"/>
      <protection locked="0"/>
    </xf>
    <xf numFmtId="0" fontId="0" fillId="0" borderId="0" xfId="0" applyAlignment="1" applyProtection="1">
      <alignment vertical="top"/>
      <protection locked="0"/>
    </xf>
    <xf numFmtId="0" fontId="94" fillId="0" borderId="19" xfId="0" applyFont="1" applyBorder="1" applyAlignment="1" applyProtection="1">
      <alignment vertical="top"/>
      <protection locked="0"/>
    </xf>
    <xf numFmtId="190" fontId="0" fillId="33" borderId="14" xfId="0" applyNumberFormat="1" applyFill="1" applyBorder="1" applyAlignment="1" applyProtection="1">
      <alignment vertical="top"/>
      <protection locked="0"/>
    </xf>
    <xf numFmtId="190" fontId="0" fillId="33" borderId="30" xfId="0" applyNumberFormat="1" applyFill="1" applyBorder="1" applyAlignment="1" applyProtection="1">
      <alignment vertical="top"/>
      <protection locked="0"/>
    </xf>
    <xf numFmtId="0" fontId="0" fillId="0" borderId="11" xfId="0" applyBorder="1" applyAlignment="1" applyProtection="1">
      <alignment vertical="top"/>
      <protection locked="0"/>
    </xf>
    <xf numFmtId="0" fontId="0" fillId="0" borderId="23" xfId="0" applyBorder="1" applyAlignment="1" applyProtection="1">
      <alignment vertical="top"/>
      <protection locked="0"/>
    </xf>
    <xf numFmtId="49" fontId="51" fillId="0" borderId="0" xfId="76" applyNumberFormat="1" applyFont="1" applyAlignment="1" applyProtection="1">
      <alignment horizontal="right"/>
      <protection/>
    </xf>
    <xf numFmtId="49" fontId="51" fillId="0" borderId="0" xfId="76" applyNumberFormat="1" applyFont="1" applyAlignment="1" applyProtection="1">
      <alignment horizontal="left"/>
      <protection/>
    </xf>
    <xf numFmtId="49" fontId="51" fillId="0" borderId="0" xfId="76" applyNumberFormat="1" applyFont="1" applyAlignment="1" applyProtection="1">
      <alignment/>
      <protection/>
    </xf>
    <xf numFmtId="49" fontId="51" fillId="0" borderId="0" xfId="76" applyNumberFormat="1" applyFont="1" applyAlignment="1" applyProtection="1">
      <alignment horizontal="center"/>
      <protection/>
    </xf>
    <xf numFmtId="0" fontId="36" fillId="0" borderId="0" xfId="58" applyProtection="1">
      <alignment/>
      <protection/>
    </xf>
    <xf numFmtId="0" fontId="52" fillId="0" borderId="0" xfId="58" applyFont="1" applyProtection="1">
      <alignment/>
      <protection/>
    </xf>
    <xf numFmtId="49" fontId="52" fillId="0" borderId="0" xfId="58" applyNumberFormat="1" applyFont="1" applyAlignment="1" applyProtection="1">
      <alignment vertical="top"/>
      <protection/>
    </xf>
    <xf numFmtId="0" fontId="53" fillId="0" borderId="0" xfId="55" applyNumberFormat="1" applyFont="1" applyFill="1" applyBorder="1" applyAlignment="1" applyProtection="1">
      <alignment horizontal="center" vertical="center"/>
      <protection/>
    </xf>
    <xf numFmtId="0" fontId="52" fillId="0" borderId="0" xfId="58" applyFont="1" applyAlignment="1" applyProtection="1">
      <alignment/>
      <protection/>
    </xf>
    <xf numFmtId="49" fontId="52" fillId="0" borderId="0" xfId="58" applyNumberFormat="1" applyFont="1" applyAlignment="1" applyProtection="1">
      <alignment horizontal="center" vertical="top"/>
      <protection/>
    </xf>
    <xf numFmtId="0" fontId="52" fillId="0" borderId="0" xfId="58" applyFont="1" applyAlignment="1" applyProtection="1">
      <alignment wrapText="1"/>
      <protection/>
    </xf>
    <xf numFmtId="4" fontId="1" fillId="0" borderId="24" xfId="54" applyNumberFormat="1" applyFont="1" applyFill="1" applyBorder="1" applyAlignment="1" applyProtection="1">
      <alignment horizontal="center" vertical="center" wrapText="1"/>
      <protection/>
    </xf>
    <xf numFmtId="0" fontId="5" fillId="0" borderId="0" xfId="57" applyFont="1" applyProtection="1">
      <alignment/>
      <protection/>
    </xf>
    <xf numFmtId="199" fontId="54" fillId="36" borderId="37" xfId="60" applyNumberFormat="1" applyFont="1" applyFill="1" applyBorder="1" applyAlignment="1" applyProtection="1">
      <alignment/>
      <protection/>
    </xf>
    <xf numFmtId="49" fontId="54" fillId="36" borderId="38" xfId="60" applyNumberFormat="1" applyFont="1" applyFill="1" applyBorder="1" applyAlignment="1" applyProtection="1">
      <alignment horizontal="left"/>
      <protection/>
    </xf>
    <xf numFmtId="0" fontId="54" fillId="36" borderId="38" xfId="60" applyNumberFormat="1" applyFont="1" applyFill="1" applyBorder="1" applyAlignment="1" applyProtection="1">
      <alignment horizontal="left"/>
      <protection/>
    </xf>
    <xf numFmtId="49" fontId="54" fillId="36" borderId="38" xfId="60" applyNumberFormat="1" applyFont="1" applyFill="1" applyBorder="1" applyAlignment="1" applyProtection="1">
      <alignment horizontal="center"/>
      <protection/>
    </xf>
    <xf numFmtId="200" fontId="54" fillId="36" borderId="38" xfId="60" applyNumberFormat="1" applyFont="1" applyFill="1" applyBorder="1" applyAlignment="1" applyProtection="1">
      <alignment/>
      <protection/>
    </xf>
    <xf numFmtId="0" fontId="3" fillId="0" borderId="0" xfId="57" applyFont="1" applyFill="1" applyProtection="1">
      <alignment/>
      <protection/>
    </xf>
    <xf numFmtId="199" fontId="6" fillId="37" borderId="0" xfId="60" applyNumberFormat="1" applyFont="1" applyFill="1" applyBorder="1" applyAlignment="1" applyProtection="1">
      <alignment/>
      <protection/>
    </xf>
    <xf numFmtId="49" fontId="6" fillId="37" borderId="0" xfId="60" applyNumberFormat="1" applyFont="1" applyFill="1" applyBorder="1" applyAlignment="1" applyProtection="1">
      <alignment horizontal="left"/>
      <protection/>
    </xf>
    <xf numFmtId="0" fontId="6" fillId="37" borderId="0" xfId="60" applyNumberFormat="1" applyFont="1" applyFill="1" applyBorder="1" applyAlignment="1" applyProtection="1">
      <alignment horizontal="left"/>
      <protection/>
    </xf>
    <xf numFmtId="49" fontId="6" fillId="37" borderId="0" xfId="60" applyNumberFormat="1" applyFont="1" applyFill="1" applyBorder="1" applyAlignment="1" applyProtection="1">
      <alignment horizontal="center"/>
      <protection/>
    </xf>
    <xf numFmtId="200" fontId="6" fillId="37" borderId="0" xfId="60" applyNumberFormat="1" applyFont="1" applyFill="1" applyBorder="1" applyAlignment="1" applyProtection="1">
      <alignment/>
      <protection/>
    </xf>
    <xf numFmtId="0" fontId="5" fillId="0" borderId="0" xfId="57" applyFont="1" applyFill="1" applyBorder="1" applyProtection="1">
      <alignment/>
      <protection/>
    </xf>
    <xf numFmtId="199" fontId="17" fillId="0" borderId="39" xfId="78" applyNumberFormat="1" applyFont="1" applyFill="1" applyBorder="1" applyAlignment="1" applyProtection="1">
      <alignment horizontal="right" vertical="top"/>
      <protection/>
    </xf>
    <xf numFmtId="49" fontId="17" fillId="0" borderId="39" xfId="78" applyNumberFormat="1" applyFont="1" applyFill="1" applyBorder="1" applyAlignment="1" applyProtection="1">
      <alignment horizontal="left" vertical="top"/>
      <protection/>
    </xf>
    <xf numFmtId="0" fontId="17" fillId="0" borderId="39" xfId="78" applyNumberFormat="1" applyFont="1" applyFill="1" applyBorder="1" applyAlignment="1" applyProtection="1">
      <alignment horizontal="left" vertical="top" wrapText="1"/>
      <protection/>
    </xf>
    <xf numFmtId="201" fontId="20" fillId="0" borderId="39" xfId="78" applyNumberFormat="1" applyFont="1" applyFill="1" applyBorder="1" applyAlignment="1" applyProtection="1">
      <alignment horizontal="center" vertical="top"/>
      <protection/>
    </xf>
    <xf numFmtId="201" fontId="20" fillId="0" borderId="39" xfId="78" applyNumberFormat="1" applyFont="1" applyFill="1" applyBorder="1" applyAlignment="1" applyProtection="1">
      <alignment horizontal="right" vertical="top"/>
      <protection/>
    </xf>
    <xf numFmtId="0" fontId="17" fillId="0" borderId="39" xfId="0" applyNumberFormat="1" applyFont="1" applyFill="1" applyBorder="1" applyAlignment="1" applyProtection="1">
      <alignment horizontal="left" vertical="top" wrapText="1"/>
      <protection/>
    </xf>
    <xf numFmtId="0" fontId="29" fillId="0" borderId="39" xfId="0" applyNumberFormat="1" applyFont="1" applyFill="1" applyBorder="1" applyAlignment="1" applyProtection="1">
      <alignment horizontal="left" vertical="top" wrapText="1"/>
      <protection/>
    </xf>
    <xf numFmtId="201" fontId="21" fillId="0" borderId="39" xfId="78" applyNumberFormat="1" applyFont="1" applyFill="1" applyBorder="1" applyAlignment="1" applyProtection="1">
      <alignment horizontal="right" vertical="top"/>
      <protection/>
    </xf>
    <xf numFmtId="199" fontId="6" fillId="0" borderId="0" xfId="60" applyNumberFormat="1" applyFont="1" applyFill="1" applyBorder="1" applyAlignment="1" applyProtection="1">
      <alignment/>
      <protection/>
    </xf>
    <xf numFmtId="49" fontId="6" fillId="0" borderId="0" xfId="60" applyNumberFormat="1" applyFont="1" applyFill="1" applyBorder="1" applyAlignment="1" applyProtection="1">
      <alignment horizontal="left"/>
      <protection/>
    </xf>
    <xf numFmtId="0" fontId="6" fillId="0" borderId="0" xfId="60" applyNumberFormat="1" applyFont="1" applyFill="1" applyBorder="1" applyAlignment="1" applyProtection="1">
      <alignment horizontal="left"/>
      <protection/>
    </xf>
    <xf numFmtId="49" fontId="6" fillId="0" borderId="0" xfId="60" applyNumberFormat="1" applyFont="1" applyFill="1" applyBorder="1" applyAlignment="1" applyProtection="1">
      <alignment horizontal="center"/>
      <protection/>
    </xf>
    <xf numFmtId="200" fontId="6" fillId="0" borderId="0" xfId="60" applyNumberFormat="1" applyFont="1" applyFill="1" applyBorder="1" applyAlignment="1" applyProtection="1">
      <alignment/>
      <protection/>
    </xf>
    <xf numFmtId="49" fontId="51" fillId="0" borderId="0" xfId="76" applyNumberFormat="1" applyFont="1" applyAlignment="1" applyProtection="1">
      <alignment horizontal="right"/>
      <protection locked="0"/>
    </xf>
    <xf numFmtId="0" fontId="52" fillId="0" borderId="0" xfId="58" applyFont="1" applyAlignment="1" applyProtection="1">
      <alignment/>
      <protection locked="0"/>
    </xf>
    <xf numFmtId="49" fontId="54" fillId="36" borderId="38" xfId="60" applyNumberFormat="1" applyFont="1" applyFill="1" applyBorder="1" applyAlignment="1" applyProtection="1">
      <alignment horizontal="center"/>
      <protection locked="0"/>
    </xf>
    <xf numFmtId="49" fontId="6" fillId="37" borderId="0" xfId="60" applyNumberFormat="1" applyFont="1" applyFill="1" applyBorder="1" applyAlignment="1" applyProtection="1">
      <alignment horizontal="center"/>
      <protection locked="0"/>
    </xf>
    <xf numFmtId="201" fontId="20" fillId="0" borderId="39" xfId="78" applyNumberFormat="1" applyFont="1" applyFill="1" applyBorder="1" applyAlignment="1" applyProtection="1">
      <alignment horizontal="right" vertical="top"/>
      <protection locked="0"/>
    </xf>
    <xf numFmtId="49" fontId="6" fillId="0" borderId="0" xfId="60" applyNumberFormat="1" applyFont="1" applyFill="1" applyBorder="1" applyAlignment="1" applyProtection="1">
      <alignment horizontal="center"/>
      <protection locked="0"/>
    </xf>
    <xf numFmtId="0" fontId="36" fillId="0" borderId="0" xfId="58" applyProtection="1">
      <alignment/>
      <protection locked="0"/>
    </xf>
  </cellXfs>
  <cellStyles count="83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Měna 2" xfId="39"/>
    <cellStyle name="Měna 3" xfId="40"/>
    <cellStyle name="Currency" xfId="41"/>
    <cellStyle name="měny 2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 2" xfId="50"/>
    <cellStyle name="Normal_Feuil1" xfId="51"/>
    <cellStyle name="normální 10" xfId="52"/>
    <cellStyle name="Normální 11" xfId="53"/>
    <cellStyle name="Normální 15 2 2" xfId="54"/>
    <cellStyle name="Normální 2" xfId="55"/>
    <cellStyle name="Normální 2 2" xfId="56"/>
    <cellStyle name="Normální 2 6" xfId="57"/>
    <cellStyle name="Normální 23" xfId="58"/>
    <cellStyle name="normální 3" xfId="59"/>
    <cellStyle name="normální 3 2" xfId="60"/>
    <cellStyle name="Normální 3 3" xfId="61"/>
    <cellStyle name="normální 4" xfId="62"/>
    <cellStyle name="Normální 4 2" xfId="63"/>
    <cellStyle name="normální 5" xfId="64"/>
    <cellStyle name="Normální 5 2" xfId="65"/>
    <cellStyle name="normální 6" xfId="66"/>
    <cellStyle name="Normální 6 2" xfId="67"/>
    <cellStyle name="normální 7" xfId="68"/>
    <cellStyle name="Normální 7 2" xfId="69"/>
    <cellStyle name="normální 8" xfId="70"/>
    <cellStyle name="Normální 8 2" xfId="71"/>
    <cellStyle name="normální 9" xfId="72"/>
    <cellStyle name="Normální 9 2" xfId="73"/>
    <cellStyle name="normální_List1" xfId="74"/>
    <cellStyle name="normální_POL.XLS" xfId="75"/>
    <cellStyle name="normální_Questima- Mazankar-2007-04-24" xfId="76"/>
    <cellStyle name="normální_sestavení oddílů" xfId="77"/>
    <cellStyle name="normální_Vzor pro profese 2" xfId="78"/>
    <cellStyle name="Poznámka" xfId="79"/>
    <cellStyle name="Percent" xfId="80"/>
    <cellStyle name="Procenta 2" xfId="81"/>
    <cellStyle name="Propojená buňka" xfId="82"/>
    <cellStyle name="Followed Hyperlink" xfId="83"/>
    <cellStyle name="Správně" xfId="84"/>
    <cellStyle name="Styl 1" xfId="85"/>
    <cellStyle name="Text upozornění" xfId="86"/>
    <cellStyle name="Vstup" xfId="87"/>
    <cellStyle name="Výpočet" xfId="88"/>
    <cellStyle name="Výstup" xfId="89"/>
    <cellStyle name="Vysvětlující text" xfId="90"/>
    <cellStyle name="Zvýraznění 1" xfId="91"/>
    <cellStyle name="Zvýraznění 2" xfId="92"/>
    <cellStyle name="Zvýraznění 3" xfId="93"/>
    <cellStyle name="Zvýraznění 4" xfId="94"/>
    <cellStyle name="Zvýraznění 5" xfId="95"/>
    <cellStyle name="Zvýraznění 6" xfId="9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8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9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10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1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1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1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1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1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1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1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18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19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20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2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2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2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2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2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2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2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28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29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30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3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3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3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3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3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3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3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38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39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40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4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4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4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4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4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4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4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48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49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50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5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5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5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5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5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5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5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58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59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60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71</xdr:row>
      <xdr:rowOff>0</xdr:rowOff>
    </xdr:from>
    <xdr:to>
      <xdr:col>5</xdr:col>
      <xdr:colOff>0</xdr:colOff>
      <xdr:row>71</xdr:row>
      <xdr:rowOff>0</xdr:rowOff>
    </xdr:to>
    <xdr:pic>
      <xdr:nvPicPr>
        <xdr:cNvPr id="6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6587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6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6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68</xdr:row>
      <xdr:rowOff>0</xdr:rowOff>
    </xdr:from>
    <xdr:to>
      <xdr:col>5</xdr:col>
      <xdr:colOff>0</xdr:colOff>
      <xdr:row>68</xdr:row>
      <xdr:rowOff>0</xdr:rowOff>
    </xdr:to>
    <xdr:pic>
      <xdr:nvPicPr>
        <xdr:cNvPr id="6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21253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6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6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6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68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69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70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7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7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7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7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7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7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7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78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79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114</xdr:row>
      <xdr:rowOff>0</xdr:rowOff>
    </xdr:from>
    <xdr:to>
      <xdr:col>5</xdr:col>
      <xdr:colOff>0</xdr:colOff>
      <xdr:row>114</xdr:row>
      <xdr:rowOff>0</xdr:rowOff>
    </xdr:to>
    <xdr:pic>
      <xdr:nvPicPr>
        <xdr:cNvPr id="80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1928812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8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8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8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8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8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8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87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88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89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90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91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92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93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94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95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  <xdr:twoCellAnchor>
    <xdr:from>
      <xdr:col>4</xdr:col>
      <xdr:colOff>0</xdr:colOff>
      <xdr:row>133</xdr:row>
      <xdr:rowOff>0</xdr:rowOff>
    </xdr:from>
    <xdr:to>
      <xdr:col>5</xdr:col>
      <xdr:colOff>0</xdr:colOff>
      <xdr:row>133</xdr:row>
      <xdr:rowOff>0</xdr:rowOff>
    </xdr:to>
    <xdr:pic>
      <xdr:nvPicPr>
        <xdr:cNvPr id="96" name="CommandButton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629275" y="22240875"/>
          <a:ext cx="7810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51"/>
  <sheetViews>
    <sheetView zoomScalePageLayoutView="0" workbookViewId="0" topLeftCell="A1">
      <selection activeCell="A14" sqref="A14"/>
    </sheetView>
  </sheetViews>
  <sheetFormatPr defaultColWidth="9.00390625" defaultRowHeight="12.75"/>
  <cols>
    <col min="1" max="1" width="90.375" style="3" customWidth="1"/>
    <col min="2" max="2" width="9.125" style="3" customWidth="1"/>
    <col min="3" max="3" width="56.375" style="3" customWidth="1"/>
    <col min="4" max="16384" width="9.125" style="3" customWidth="1"/>
  </cols>
  <sheetData>
    <row r="1" ht="12.75">
      <c r="A1" s="5" t="s">
        <v>5</v>
      </c>
    </row>
    <row r="2" spans="1:5" ht="38.25">
      <c r="A2" s="1" t="s">
        <v>6</v>
      </c>
      <c r="B2" s="5"/>
      <c r="C2" s="5"/>
      <c r="D2" s="5"/>
      <c r="E2" s="5"/>
    </row>
    <row r="3" spans="1:5" ht="12.75">
      <c r="A3" s="5"/>
      <c r="B3" s="5"/>
      <c r="C3" s="5"/>
      <c r="D3" s="5"/>
      <c r="E3" s="5"/>
    </row>
    <row r="4" spans="1:5" ht="12.75">
      <c r="A4" s="6" t="s">
        <v>3</v>
      </c>
      <c r="B4" s="4"/>
      <c r="C4" s="4"/>
      <c r="D4" s="5"/>
      <c r="E4" s="5"/>
    </row>
    <row r="5" spans="1:5" ht="12.75">
      <c r="A5" s="6" t="s">
        <v>4</v>
      </c>
      <c r="B5" s="4"/>
      <c r="C5" s="4"/>
      <c r="D5" s="5"/>
      <c r="E5" s="5"/>
    </row>
    <row r="6" spans="1:5" ht="24">
      <c r="A6" s="6" t="s">
        <v>7</v>
      </c>
      <c r="B6" s="4"/>
      <c r="C6" s="4"/>
      <c r="D6" s="5"/>
      <c r="E6" s="5"/>
    </row>
    <row r="7" spans="1:5" ht="24">
      <c r="A7" s="6" t="s">
        <v>8</v>
      </c>
      <c r="B7" s="4"/>
      <c r="C7" s="4"/>
      <c r="D7" s="5"/>
      <c r="E7" s="5"/>
    </row>
    <row r="8" spans="1:5" ht="48">
      <c r="A8" s="6" t="s">
        <v>9</v>
      </c>
      <c r="B8" s="4"/>
      <c r="C8" s="4"/>
      <c r="D8" s="5"/>
      <c r="E8" s="5"/>
    </row>
    <row r="9" spans="1:5" ht="36">
      <c r="A9" s="6" t="s">
        <v>10</v>
      </c>
      <c r="B9" s="4"/>
      <c r="C9" s="4"/>
      <c r="D9" s="5"/>
      <c r="E9" s="5"/>
    </row>
    <row r="10" spans="1:5" ht="36">
      <c r="A10" s="6" t="s">
        <v>11</v>
      </c>
      <c r="B10" s="4"/>
      <c r="C10" s="4"/>
      <c r="D10" s="5"/>
      <c r="E10" s="5"/>
    </row>
    <row r="11" spans="1:5" ht="12.75">
      <c r="A11" s="6" t="s">
        <v>12</v>
      </c>
      <c r="B11" s="4"/>
      <c r="C11" s="4"/>
      <c r="D11" s="5"/>
      <c r="E11" s="5"/>
    </row>
    <row r="12" spans="1:5" ht="12.75">
      <c r="A12" s="6" t="s">
        <v>13</v>
      </c>
      <c r="B12" s="4"/>
      <c r="C12" s="4"/>
      <c r="D12" s="5"/>
      <c r="E12" s="5"/>
    </row>
    <row r="13" spans="1:5" ht="24">
      <c r="A13" s="6" t="s">
        <v>14</v>
      </c>
      <c r="B13" s="4"/>
      <c r="C13" s="4"/>
      <c r="D13" s="5"/>
      <c r="E13" s="5"/>
    </row>
    <row r="14" spans="1:5" ht="12.75">
      <c r="A14" s="6" t="s">
        <v>15</v>
      </c>
      <c r="B14" s="4"/>
      <c r="C14" s="4"/>
      <c r="D14" s="5"/>
      <c r="E14" s="5"/>
    </row>
    <row r="15" spans="1:5" ht="24">
      <c r="A15" s="6" t="s">
        <v>16</v>
      </c>
      <c r="B15" s="4"/>
      <c r="C15" s="4"/>
      <c r="D15" s="5"/>
      <c r="E15" s="5"/>
    </row>
    <row r="16" spans="1:5" ht="12.75">
      <c r="A16" s="6" t="s">
        <v>17</v>
      </c>
      <c r="B16" s="4"/>
      <c r="C16" s="4"/>
      <c r="D16" s="5"/>
      <c r="E16" s="5"/>
    </row>
    <row r="17" spans="1:5" ht="12.75">
      <c r="A17" s="6" t="s">
        <v>18</v>
      </c>
      <c r="B17" s="4"/>
      <c r="C17" s="4"/>
      <c r="D17" s="5"/>
      <c r="E17" s="5"/>
    </row>
    <row r="18" spans="1:5" ht="24">
      <c r="A18" s="6" t="s">
        <v>19</v>
      </c>
      <c r="B18" s="4"/>
      <c r="C18" s="4"/>
      <c r="D18" s="5"/>
      <c r="E18" s="5"/>
    </row>
    <row r="19" spans="1:5" ht="24">
      <c r="A19" s="6" t="s">
        <v>20</v>
      </c>
      <c r="B19" s="4"/>
      <c r="C19" s="4"/>
      <c r="D19" s="5"/>
      <c r="E19" s="5"/>
    </row>
    <row r="20" spans="1:5" ht="36">
      <c r="A20" s="6" t="s">
        <v>21</v>
      </c>
      <c r="B20" s="4"/>
      <c r="C20" s="4"/>
      <c r="D20" s="5"/>
      <c r="E20" s="5"/>
    </row>
    <row r="21" spans="1:5" ht="120">
      <c r="A21" s="6" t="s">
        <v>22</v>
      </c>
      <c r="B21" s="4"/>
      <c r="C21" s="4"/>
      <c r="D21" s="5"/>
      <c r="E21" s="5"/>
    </row>
    <row r="22" spans="1:5" ht="72">
      <c r="A22" s="6" t="s">
        <v>23</v>
      </c>
      <c r="B22" s="4"/>
      <c r="C22" s="4"/>
      <c r="D22" s="5"/>
      <c r="E22" s="5"/>
    </row>
    <row r="23" spans="1:5" ht="48">
      <c r="A23" s="6" t="s">
        <v>24</v>
      </c>
      <c r="B23" s="4"/>
      <c r="C23" s="4"/>
      <c r="D23" s="5"/>
      <c r="E23" s="5"/>
    </row>
    <row r="24" spans="1:5" ht="72">
      <c r="A24" s="6" t="s">
        <v>25</v>
      </c>
      <c r="B24" s="4"/>
      <c r="C24" s="4"/>
      <c r="D24" s="5"/>
      <c r="E24" s="5"/>
    </row>
    <row r="25" ht="24">
      <c r="A25" s="7" t="s">
        <v>26</v>
      </c>
    </row>
    <row r="26" ht="72">
      <c r="A26" s="7" t="s">
        <v>27</v>
      </c>
    </row>
    <row r="27" ht="60">
      <c r="A27" s="7" t="s">
        <v>28</v>
      </c>
    </row>
    <row r="28" ht="24">
      <c r="A28" s="7" t="s">
        <v>29</v>
      </c>
    </row>
    <row r="29" ht="36">
      <c r="A29" s="7" t="s">
        <v>30</v>
      </c>
    </row>
    <row r="30" ht="48">
      <c r="A30" s="7" t="s">
        <v>31</v>
      </c>
    </row>
    <row r="31" ht="38.25">
      <c r="A31" s="3" t="s">
        <v>136</v>
      </c>
    </row>
    <row r="32" ht="12.75">
      <c r="A32" s="3" t="s">
        <v>137</v>
      </c>
    </row>
    <row r="44" spans="1:12" ht="12.75">
      <c r="A44" s="2"/>
      <c r="B44" s="8"/>
      <c r="C44" s="2"/>
      <c r="D44" s="2"/>
      <c r="E44" s="2"/>
      <c r="F44" s="2"/>
      <c r="G44" s="2"/>
      <c r="H44" s="2"/>
      <c r="I44" s="2"/>
      <c r="J44" s="2"/>
      <c r="K44" s="2"/>
      <c r="L44" s="2"/>
    </row>
    <row r="45" spans="1:12" ht="12.75">
      <c r="A45" s="2"/>
      <c r="B45" s="8"/>
      <c r="C45" s="2"/>
      <c r="D45" s="2"/>
      <c r="E45" s="2"/>
      <c r="F45" s="2"/>
      <c r="G45" s="2"/>
      <c r="H45" s="2"/>
      <c r="I45" s="2"/>
      <c r="J45" s="2"/>
      <c r="K45" s="2"/>
      <c r="L45" s="2"/>
    </row>
    <row r="46" spans="1:12" ht="12.75">
      <c r="A46" s="2"/>
      <c r="B46" s="8"/>
      <c r="C46" s="2"/>
      <c r="D46" s="2"/>
      <c r="E46" s="2"/>
      <c r="F46" s="2"/>
      <c r="G46" s="2"/>
      <c r="H46" s="2"/>
      <c r="I46" s="2"/>
      <c r="J46" s="2"/>
      <c r="K46" s="2"/>
      <c r="L46" s="2"/>
    </row>
    <row r="47" spans="1:12" ht="12.75">
      <c r="A47" s="2"/>
      <c r="B47" s="8"/>
      <c r="C47" s="2"/>
      <c r="D47" s="2"/>
      <c r="E47" s="2"/>
      <c r="F47" s="2"/>
      <c r="G47" s="2"/>
      <c r="H47" s="2"/>
      <c r="I47" s="2"/>
      <c r="J47" s="2"/>
      <c r="K47" s="2"/>
      <c r="L47" s="2"/>
    </row>
    <row r="48" spans="1:12" ht="12.75">
      <c r="A48" s="2"/>
      <c r="B48" s="8"/>
      <c r="C48" s="2"/>
      <c r="D48" s="2"/>
      <c r="E48" s="2"/>
      <c r="F48" s="2"/>
      <c r="G48" s="2"/>
      <c r="H48" s="2"/>
      <c r="I48" s="2"/>
      <c r="J48" s="2"/>
      <c r="K48" s="2"/>
      <c r="L48" s="2"/>
    </row>
    <row r="49" spans="1:12" ht="12.75">
      <c r="A49" s="2"/>
      <c r="B49" s="8"/>
      <c r="C49" s="2"/>
      <c r="D49" s="2"/>
      <c r="E49" s="2"/>
      <c r="F49" s="2"/>
      <c r="G49" s="2"/>
      <c r="H49" s="2"/>
      <c r="I49" s="2"/>
      <c r="J49" s="2"/>
      <c r="K49" s="2"/>
      <c r="L49" s="2"/>
    </row>
    <row r="50" spans="1:12" ht="12.75">
      <c r="A50" s="2"/>
      <c r="B50" s="8"/>
      <c r="C50" s="2"/>
      <c r="D50" s="2"/>
      <c r="E50" s="2"/>
      <c r="F50" s="2"/>
      <c r="G50" s="2"/>
      <c r="H50" s="2"/>
      <c r="I50" s="2"/>
      <c r="J50" s="2"/>
      <c r="K50" s="2"/>
      <c r="L50" s="2"/>
    </row>
    <row r="51" spans="1:12" ht="12.75">
      <c r="A51" s="2"/>
      <c r="B51" s="8"/>
      <c r="C51" s="2"/>
      <c r="D51" s="2"/>
      <c r="E51" s="2"/>
      <c r="F51" s="2"/>
      <c r="G51" s="2"/>
      <c r="H51" s="2"/>
      <c r="I51" s="2"/>
      <c r="J51" s="2"/>
      <c r="K51" s="2"/>
      <c r="L51" s="2"/>
    </row>
  </sheetData>
  <sheetProtection/>
  <printOptions/>
  <pageMargins left="0.787401575" right="0.787401575" top="0.984251969" bottom="0.984251969" header="0.4921259845" footer="0.4921259845"/>
  <pageSetup orientation="portrait" paperSize="9" r:id="rId1"/>
  <headerFooter alignWithMargins="0">
    <oddFooter>&amp;CStránka &amp;P z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K33"/>
  <sheetViews>
    <sheetView zoomScalePageLayoutView="0" workbookViewId="0" topLeftCell="A1">
      <selection activeCell="G60" sqref="G60"/>
    </sheetView>
  </sheetViews>
  <sheetFormatPr defaultColWidth="9.00390625" defaultRowHeight="12.75" outlineLevelRow="1"/>
  <cols>
    <col min="1" max="1" width="5.625" style="619" customWidth="1"/>
    <col min="2" max="2" width="8.25390625" style="619" customWidth="1"/>
    <col min="3" max="3" width="79.25390625" style="619" customWidth="1"/>
    <col min="4" max="4" width="4.875" style="619" customWidth="1"/>
    <col min="5" max="5" width="10.00390625" style="619" customWidth="1"/>
    <col min="6" max="6" width="12.25390625" style="659" customWidth="1"/>
    <col min="7" max="7" width="12.875" style="619" customWidth="1"/>
    <col min="8" max="255" width="9.00390625" style="619" customWidth="1"/>
    <col min="256" max="16384" width="9.00390625" style="308" customWidth="1"/>
  </cols>
  <sheetData>
    <row r="1" spans="1:7" ht="12" customHeight="1">
      <c r="A1" s="615"/>
      <c r="B1" s="616"/>
      <c r="C1" s="617"/>
      <c r="D1" s="618"/>
      <c r="E1" s="615"/>
      <c r="F1" s="653"/>
      <c r="G1" s="615"/>
    </row>
    <row r="2" spans="2:14" s="620" customFormat="1" ht="15.75">
      <c r="B2" s="621"/>
      <c r="C2" s="622" t="s">
        <v>288</v>
      </c>
      <c r="D2" s="622"/>
      <c r="E2" s="622"/>
      <c r="F2" s="654"/>
      <c r="G2" s="623"/>
      <c r="H2" s="623"/>
      <c r="I2" s="623"/>
      <c r="J2" s="623"/>
      <c r="K2" s="623"/>
      <c r="L2" s="623"/>
      <c r="M2" s="623"/>
      <c r="N2" s="623"/>
    </row>
    <row r="3" spans="2:14" s="620" customFormat="1" ht="15.75">
      <c r="B3" s="624"/>
      <c r="C3" s="625"/>
      <c r="D3" s="623"/>
      <c r="E3" s="623"/>
      <c r="F3" s="654"/>
      <c r="G3" s="623"/>
      <c r="H3" s="623"/>
      <c r="I3" s="623"/>
      <c r="J3" s="623"/>
      <c r="K3" s="623"/>
      <c r="L3" s="623"/>
      <c r="M3" s="623"/>
      <c r="N3" s="623"/>
    </row>
    <row r="4" spans="2:14" s="620" customFormat="1" ht="15.75">
      <c r="B4" s="624"/>
      <c r="C4" s="625" t="s">
        <v>289</v>
      </c>
      <c r="D4" s="623"/>
      <c r="E4" s="623"/>
      <c r="F4" s="654"/>
      <c r="G4" s="623"/>
      <c r="H4" s="623"/>
      <c r="I4" s="623"/>
      <c r="J4" s="623"/>
      <c r="K4" s="623"/>
      <c r="L4" s="623"/>
      <c r="M4" s="623"/>
      <c r="N4" s="623"/>
    </row>
    <row r="5" spans="2:14" s="620" customFormat="1" ht="15.75">
      <c r="B5" s="621"/>
      <c r="C5" s="625"/>
      <c r="D5" s="623"/>
      <c r="E5" s="623"/>
      <c r="F5" s="654"/>
      <c r="G5" s="623"/>
      <c r="H5" s="623"/>
      <c r="I5" s="623"/>
      <c r="J5" s="623"/>
      <c r="K5" s="623"/>
      <c r="L5" s="623"/>
      <c r="M5" s="623"/>
      <c r="N5" s="623"/>
    </row>
    <row r="6" spans="1:7" s="627" customFormat="1" ht="40.5" customHeight="1">
      <c r="A6" s="77" t="s">
        <v>290</v>
      </c>
      <c r="B6" s="78" t="s">
        <v>291</v>
      </c>
      <c r="C6" s="77" t="s">
        <v>292</v>
      </c>
      <c r="D6" s="77" t="s">
        <v>74</v>
      </c>
      <c r="E6" s="82" t="s">
        <v>125</v>
      </c>
      <c r="F6" s="79" t="s">
        <v>293</v>
      </c>
      <c r="G6" s="626" t="s">
        <v>294</v>
      </c>
    </row>
    <row r="7" spans="1:7" ht="12" customHeight="1">
      <c r="A7" s="615"/>
      <c r="B7" s="616"/>
      <c r="C7" s="617"/>
      <c r="D7" s="618"/>
      <c r="E7" s="615"/>
      <c r="F7" s="653"/>
      <c r="G7" s="615"/>
    </row>
    <row r="8" spans="1:37" s="633" customFormat="1" ht="12.75">
      <c r="A8" s="628"/>
      <c r="B8" s="629"/>
      <c r="C8" s="630" t="s">
        <v>145</v>
      </c>
      <c r="D8" s="631"/>
      <c r="E8" s="631"/>
      <c r="F8" s="655"/>
      <c r="G8" s="632"/>
      <c r="H8" s="80"/>
      <c r="I8" s="80"/>
      <c r="J8" s="80"/>
      <c r="K8" s="80"/>
      <c r="L8" s="80"/>
      <c r="M8" s="80"/>
      <c r="N8" s="80"/>
      <c r="O8" s="80"/>
      <c r="P8" s="80"/>
      <c r="Q8" s="80"/>
      <c r="R8" s="80"/>
      <c r="S8" s="80"/>
      <c r="T8" s="80"/>
      <c r="U8" s="80"/>
      <c r="V8" s="80"/>
      <c r="W8" s="80"/>
      <c r="X8" s="80"/>
      <c r="Y8" s="80"/>
      <c r="Z8" s="80"/>
      <c r="AA8" s="80"/>
      <c r="AB8" s="80"/>
      <c r="AC8" s="80"/>
      <c r="AD8" s="80"/>
      <c r="AE8" s="80"/>
      <c r="AF8" s="80"/>
      <c r="AG8" s="80"/>
      <c r="AH8" s="80"/>
      <c r="AI8" s="80"/>
      <c r="AJ8" s="80"/>
      <c r="AK8" s="80"/>
    </row>
    <row r="9" spans="1:37" s="639" customFormat="1" ht="12">
      <c r="A9" s="634"/>
      <c r="B9" s="635"/>
      <c r="C9" s="636"/>
      <c r="D9" s="637"/>
      <c r="E9" s="637"/>
      <c r="F9" s="656"/>
      <c r="G9" s="638"/>
      <c r="H9" s="81"/>
      <c r="I9" s="81"/>
      <c r="J9" s="81"/>
      <c r="K9" s="81"/>
      <c r="L9" s="81"/>
      <c r="M9" s="81"/>
      <c r="N9" s="81"/>
      <c r="O9" s="81"/>
      <c r="P9" s="81"/>
      <c r="Q9" s="81"/>
      <c r="R9" s="81"/>
      <c r="S9" s="81"/>
      <c r="T9" s="81"/>
      <c r="U9" s="81"/>
      <c r="V9" s="81"/>
      <c r="W9" s="81"/>
      <c r="X9" s="81"/>
      <c r="Y9" s="81"/>
      <c r="Z9" s="81"/>
      <c r="AA9" s="81"/>
      <c r="AB9" s="81"/>
      <c r="AC9" s="81"/>
      <c r="AD9" s="81"/>
      <c r="AE9" s="81"/>
      <c r="AF9" s="81"/>
      <c r="AG9" s="81"/>
      <c r="AH9" s="81"/>
      <c r="AI9" s="81"/>
      <c r="AJ9" s="81"/>
      <c r="AK9" s="81"/>
    </row>
    <row r="10" spans="1:7" ht="12" customHeight="1" outlineLevel="1">
      <c r="A10" s="640">
        <v>1</v>
      </c>
      <c r="B10" s="641"/>
      <c r="C10" s="642" t="s">
        <v>295</v>
      </c>
      <c r="D10" s="643" t="s">
        <v>64</v>
      </c>
      <c r="E10" s="644">
        <v>1</v>
      </c>
      <c r="F10" s="657">
        <v>0</v>
      </c>
      <c r="G10" s="644">
        <f aca="true" t="shared" si="0" ref="G10:G20">E10*F10</f>
        <v>0</v>
      </c>
    </row>
    <row r="11" spans="1:7" ht="12" customHeight="1" outlineLevel="1">
      <c r="A11" s="640">
        <v>21</v>
      </c>
      <c r="B11" s="641"/>
      <c r="C11" s="645" t="s">
        <v>296</v>
      </c>
      <c r="D11" s="643" t="s">
        <v>83</v>
      </c>
      <c r="E11" s="644">
        <v>80</v>
      </c>
      <c r="F11" s="657">
        <v>0</v>
      </c>
      <c r="G11" s="644">
        <f t="shared" si="0"/>
        <v>0</v>
      </c>
    </row>
    <row r="12" spans="1:7" ht="12" customHeight="1" outlineLevel="1">
      <c r="A12" s="640">
        <v>22</v>
      </c>
      <c r="B12" s="641"/>
      <c r="C12" s="645" t="s">
        <v>297</v>
      </c>
      <c r="D12" s="643" t="s">
        <v>83</v>
      </c>
      <c r="E12" s="644">
        <v>230</v>
      </c>
      <c r="F12" s="657">
        <v>0</v>
      </c>
      <c r="G12" s="644">
        <f t="shared" si="0"/>
        <v>0</v>
      </c>
    </row>
    <row r="13" spans="1:7" ht="12" customHeight="1" outlineLevel="1">
      <c r="A13" s="640">
        <v>24</v>
      </c>
      <c r="B13" s="641"/>
      <c r="C13" s="645" t="s">
        <v>298</v>
      </c>
      <c r="D13" s="643" t="s">
        <v>64</v>
      </c>
      <c r="E13" s="644">
        <v>176</v>
      </c>
      <c r="F13" s="657">
        <v>0</v>
      </c>
      <c r="G13" s="644">
        <f t="shared" si="0"/>
        <v>0</v>
      </c>
    </row>
    <row r="14" spans="1:7" ht="12" customHeight="1" outlineLevel="1">
      <c r="A14" s="640">
        <v>26</v>
      </c>
      <c r="B14" s="641"/>
      <c r="C14" s="645" t="s">
        <v>299</v>
      </c>
      <c r="D14" s="643" t="s">
        <v>64</v>
      </c>
      <c r="E14" s="644">
        <v>780</v>
      </c>
      <c r="F14" s="657">
        <v>0</v>
      </c>
      <c r="G14" s="644">
        <f t="shared" si="0"/>
        <v>0</v>
      </c>
    </row>
    <row r="15" spans="1:7" ht="12" customHeight="1" outlineLevel="1">
      <c r="A15" s="640">
        <v>29</v>
      </c>
      <c r="B15" s="641"/>
      <c r="C15" s="645" t="s">
        <v>300</v>
      </c>
      <c r="D15" s="643" t="s">
        <v>64</v>
      </c>
      <c r="E15" s="644">
        <v>3</v>
      </c>
      <c r="F15" s="657">
        <v>0</v>
      </c>
      <c r="G15" s="644">
        <f t="shared" si="0"/>
        <v>0</v>
      </c>
    </row>
    <row r="16" spans="1:7" ht="12" customHeight="1" outlineLevel="1">
      <c r="A16" s="640">
        <v>30</v>
      </c>
      <c r="B16" s="641"/>
      <c r="C16" s="645" t="s">
        <v>301</v>
      </c>
      <c r="D16" s="643" t="s">
        <v>88</v>
      </c>
      <c r="E16" s="644">
        <v>1</v>
      </c>
      <c r="F16" s="657">
        <v>0</v>
      </c>
      <c r="G16" s="644">
        <f t="shared" si="0"/>
        <v>0</v>
      </c>
    </row>
    <row r="17" spans="1:7" ht="12" customHeight="1" outlineLevel="1">
      <c r="A17" s="640"/>
      <c r="B17" s="641"/>
      <c r="C17" s="645" t="s">
        <v>302</v>
      </c>
      <c r="D17" s="643" t="s">
        <v>88</v>
      </c>
      <c r="E17" s="644">
        <v>1</v>
      </c>
      <c r="F17" s="657">
        <v>0</v>
      </c>
      <c r="G17" s="644">
        <f t="shared" si="0"/>
        <v>0</v>
      </c>
    </row>
    <row r="18" spans="1:7" ht="12" customHeight="1" outlineLevel="1">
      <c r="A18" s="640">
        <v>32</v>
      </c>
      <c r="B18" s="641"/>
      <c r="C18" s="645" t="s">
        <v>303</v>
      </c>
      <c r="D18" s="643" t="s">
        <v>88</v>
      </c>
      <c r="E18" s="644">
        <v>1</v>
      </c>
      <c r="F18" s="657">
        <v>0</v>
      </c>
      <c r="G18" s="644">
        <f t="shared" si="0"/>
        <v>0</v>
      </c>
    </row>
    <row r="19" spans="1:7" ht="12" customHeight="1" outlineLevel="1">
      <c r="A19" s="640"/>
      <c r="B19" s="641"/>
      <c r="C19" s="645" t="s">
        <v>304</v>
      </c>
      <c r="D19" s="643" t="s">
        <v>88</v>
      </c>
      <c r="E19" s="644">
        <v>1</v>
      </c>
      <c r="F19" s="657">
        <v>0</v>
      </c>
      <c r="G19" s="644">
        <f t="shared" si="0"/>
        <v>0</v>
      </c>
    </row>
    <row r="20" spans="1:7" ht="12" customHeight="1" outlineLevel="1">
      <c r="A20" s="640">
        <v>33</v>
      </c>
      <c r="B20" s="641"/>
      <c r="C20" s="645" t="s">
        <v>305</v>
      </c>
      <c r="D20" s="643" t="s">
        <v>64</v>
      </c>
      <c r="E20" s="644">
        <v>1</v>
      </c>
      <c r="F20" s="657">
        <v>0</v>
      </c>
      <c r="G20" s="644">
        <f t="shared" si="0"/>
        <v>0</v>
      </c>
    </row>
    <row r="21" spans="1:7" ht="12" customHeight="1" outlineLevel="1">
      <c r="A21" s="640"/>
      <c r="B21" s="641"/>
      <c r="C21" s="645"/>
      <c r="D21" s="643"/>
      <c r="E21" s="644"/>
      <c r="F21" s="657"/>
      <c r="G21" s="644"/>
    </row>
    <row r="22" spans="1:7" ht="12" customHeight="1" outlineLevel="1">
      <c r="A22" s="640"/>
      <c r="B22" s="641"/>
      <c r="C22" s="646" t="s">
        <v>306</v>
      </c>
      <c r="D22" s="643"/>
      <c r="E22" s="644"/>
      <c r="F22" s="657"/>
      <c r="G22" s="647">
        <f>SUM(G10:G21)</f>
        <v>0</v>
      </c>
    </row>
    <row r="23" spans="1:37" s="639" customFormat="1" ht="12">
      <c r="A23" s="634"/>
      <c r="B23" s="635"/>
      <c r="C23" s="636"/>
      <c r="D23" s="637"/>
      <c r="E23" s="637"/>
      <c r="F23" s="656"/>
      <c r="G23" s="638"/>
      <c r="H23" s="81"/>
      <c r="I23" s="81"/>
      <c r="J23" s="81"/>
      <c r="K23" s="81"/>
      <c r="L23" s="81"/>
      <c r="M23" s="81"/>
      <c r="N23" s="81"/>
      <c r="O23" s="81"/>
      <c r="P23" s="81"/>
      <c r="Q23" s="81"/>
      <c r="R23" s="81"/>
      <c r="S23" s="81"/>
      <c r="T23" s="81"/>
      <c r="U23" s="81"/>
      <c r="V23" s="81"/>
      <c r="W23" s="81"/>
      <c r="X23" s="81"/>
      <c r="Y23" s="81"/>
      <c r="Z23" s="81"/>
      <c r="AA23" s="81"/>
      <c r="AB23" s="81"/>
      <c r="AC23" s="81"/>
      <c r="AD23" s="81"/>
      <c r="AE23" s="81"/>
      <c r="AF23" s="81"/>
      <c r="AG23" s="81"/>
      <c r="AH23" s="81"/>
      <c r="AI23" s="81"/>
      <c r="AJ23" s="81"/>
      <c r="AK23" s="81"/>
    </row>
    <row r="24" spans="1:37" s="639" customFormat="1" ht="12">
      <c r="A24" s="648"/>
      <c r="B24" s="649"/>
      <c r="C24" s="650"/>
      <c r="D24" s="651"/>
      <c r="E24" s="651"/>
      <c r="F24" s="658"/>
      <c r="G24" s="652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1"/>
      <c r="V24" s="81"/>
      <c r="W24" s="81"/>
      <c r="X24" s="81"/>
      <c r="Y24" s="81"/>
      <c r="Z24" s="81"/>
      <c r="AA24" s="81"/>
      <c r="AB24" s="81"/>
      <c r="AC24" s="81"/>
      <c r="AD24" s="81"/>
      <c r="AE24" s="81"/>
      <c r="AF24" s="81"/>
      <c r="AG24" s="81"/>
      <c r="AH24" s="81"/>
      <c r="AI24" s="81"/>
      <c r="AJ24" s="81"/>
      <c r="AK24" s="81"/>
    </row>
    <row r="33" ht="15">
      <c r="M33" s="619" t="s">
        <v>154</v>
      </c>
    </row>
  </sheetData>
  <sheetProtection password="CA50" sheet="1"/>
  <mergeCells count="1">
    <mergeCell ref="C2:E2"/>
  </mergeCells>
  <printOptions/>
  <pageMargins left="0.26" right="0.23" top="0.59" bottom="0.6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J152"/>
  <sheetViews>
    <sheetView zoomScale="130" zoomScaleNormal="130" zoomScalePageLayoutView="0" workbookViewId="0" topLeftCell="A1">
      <selection activeCell="D14" sqref="D14"/>
    </sheetView>
  </sheetViews>
  <sheetFormatPr defaultColWidth="9.00390625" defaultRowHeight="12.75"/>
  <cols>
    <col min="1" max="1" width="10.00390625" style="310" customWidth="1"/>
    <col min="2" max="2" width="61.875" style="310" customWidth="1"/>
    <col min="3" max="3" width="12.625" style="310" customWidth="1"/>
    <col min="4" max="16384" width="9.125" style="310" customWidth="1"/>
  </cols>
  <sheetData>
    <row r="2" spans="1:6" ht="15">
      <c r="A2" s="308"/>
      <c r="B2" s="309" t="s">
        <v>1045</v>
      </c>
      <c r="C2" s="308"/>
      <c r="D2" s="308"/>
      <c r="E2" s="308"/>
      <c r="F2" s="308"/>
    </row>
    <row r="4" spans="1:6" ht="12.75">
      <c r="A4" s="308"/>
      <c r="B4" s="311" t="s">
        <v>32</v>
      </c>
      <c r="C4" s="312"/>
      <c r="D4" s="312"/>
      <c r="E4" s="312"/>
      <c r="F4" s="312"/>
    </row>
    <row r="5" spans="1:6" ht="34.5" customHeight="1">
      <c r="A5" s="308"/>
      <c r="B5" s="313" t="s">
        <v>140</v>
      </c>
      <c r="C5" s="312"/>
      <c r="D5" s="312"/>
      <c r="E5" s="312"/>
      <c r="F5" s="312"/>
    </row>
    <row r="6" spans="1:6" ht="15">
      <c r="A6" s="308"/>
      <c r="B6" s="314"/>
      <c r="C6" s="312"/>
      <c r="D6" s="312"/>
      <c r="E6" s="312"/>
      <c r="F6" s="312"/>
    </row>
    <row r="7" spans="1:6" ht="15.75">
      <c r="A7" s="308"/>
      <c r="B7" s="315"/>
      <c r="C7" s="312"/>
      <c r="D7" s="312"/>
      <c r="E7" s="312"/>
      <c r="F7" s="312"/>
    </row>
    <row r="8" spans="1:6" ht="12.75">
      <c r="A8" s="308"/>
      <c r="B8" s="311" t="s">
        <v>33</v>
      </c>
      <c r="C8" s="312"/>
      <c r="D8" s="312"/>
      <c r="E8" s="312"/>
      <c r="F8" s="312"/>
    </row>
    <row r="9" spans="1:6" ht="24">
      <c r="A9" s="308"/>
      <c r="B9" s="316" t="s">
        <v>49</v>
      </c>
      <c r="C9" s="308"/>
      <c r="D9" s="308"/>
      <c r="E9" s="308"/>
      <c r="F9" s="308"/>
    </row>
    <row r="10" spans="1:6" ht="14.25">
      <c r="A10" s="308"/>
      <c r="B10" s="317"/>
      <c r="C10" s="308"/>
      <c r="D10" s="308"/>
      <c r="E10" s="308"/>
      <c r="F10" s="308"/>
    </row>
    <row r="11" spans="1:6" ht="12.75">
      <c r="A11" s="308"/>
      <c r="B11" s="318"/>
      <c r="C11" s="308"/>
      <c r="D11" s="308"/>
      <c r="E11" s="308"/>
      <c r="F11" s="308"/>
    </row>
    <row r="13" spans="1:6" ht="12.75">
      <c r="A13" s="308"/>
      <c r="B13" s="311" t="s">
        <v>1</v>
      </c>
      <c r="C13" s="308"/>
      <c r="D13" s="308"/>
      <c r="E13" s="308"/>
      <c r="F13" s="308"/>
    </row>
    <row r="14" spans="1:6" ht="25.5">
      <c r="A14" s="319"/>
      <c r="B14" s="316" t="s">
        <v>49</v>
      </c>
      <c r="C14" s="319"/>
      <c r="D14" s="308"/>
      <c r="E14" s="308"/>
      <c r="F14" s="308"/>
    </row>
    <row r="15" spans="1:6" ht="12.75">
      <c r="A15" s="308"/>
      <c r="B15" s="316"/>
      <c r="C15" s="308"/>
      <c r="D15" s="308"/>
      <c r="E15" s="308"/>
      <c r="F15" s="308"/>
    </row>
    <row r="16" spans="1:6" ht="14.25">
      <c r="A16" s="308"/>
      <c r="B16" s="317"/>
      <c r="C16" s="308"/>
      <c r="D16" s="308"/>
      <c r="E16" s="308"/>
      <c r="F16" s="308"/>
    </row>
    <row r="17" spans="1:10" ht="15">
      <c r="A17" s="308"/>
      <c r="B17" s="320"/>
      <c r="C17" s="308"/>
      <c r="D17" s="308"/>
      <c r="E17" s="308"/>
      <c r="F17" s="308"/>
      <c r="G17" s="308"/>
      <c r="H17" s="308"/>
      <c r="I17" s="308"/>
      <c r="J17" s="308"/>
    </row>
    <row r="18" spans="1:10" ht="12.75">
      <c r="A18" s="308"/>
      <c r="B18" s="321" t="s">
        <v>50</v>
      </c>
      <c r="C18" s="308"/>
      <c r="D18" s="308"/>
      <c r="E18" s="308"/>
      <c r="F18" s="308"/>
      <c r="G18" s="308"/>
      <c r="H18" s="308"/>
      <c r="I18" s="308"/>
      <c r="J18" s="308"/>
    </row>
    <row r="19" spans="1:10" ht="12.75">
      <c r="A19" s="308"/>
      <c r="B19" s="322" t="s">
        <v>138</v>
      </c>
      <c r="C19" s="308"/>
      <c r="D19" s="308"/>
      <c r="E19" s="308"/>
      <c r="F19" s="308"/>
      <c r="G19" s="308"/>
      <c r="H19" s="308"/>
      <c r="I19" s="308"/>
      <c r="J19" s="308"/>
    </row>
    <row r="20" spans="1:10" ht="12.75">
      <c r="A20" s="308"/>
      <c r="B20" s="322"/>
      <c r="C20" s="308"/>
      <c r="D20" s="308"/>
      <c r="E20" s="308"/>
      <c r="F20" s="308"/>
      <c r="G20" s="308"/>
      <c r="H20" s="308"/>
      <c r="I20" s="308"/>
      <c r="J20" s="308"/>
    </row>
    <row r="21" spans="1:10" ht="15.75">
      <c r="A21" s="308"/>
      <c r="B21" s="323"/>
      <c r="C21" s="308"/>
      <c r="D21" s="308"/>
      <c r="E21" s="308"/>
      <c r="F21" s="308"/>
      <c r="G21" s="308"/>
      <c r="H21" s="308"/>
      <c r="I21" s="308"/>
      <c r="J21" s="308"/>
    </row>
    <row r="22" ht="12.75">
      <c r="B22" s="322"/>
    </row>
    <row r="23" ht="12.75">
      <c r="B23" s="322"/>
    </row>
    <row r="24" ht="12.75">
      <c r="B24" s="322"/>
    </row>
    <row r="25" spans="1:10" ht="12.75">
      <c r="A25" s="308"/>
      <c r="B25" s="322"/>
      <c r="C25" s="308"/>
      <c r="D25" s="308"/>
      <c r="E25" s="308"/>
      <c r="F25" s="308"/>
      <c r="G25" s="308"/>
      <c r="H25" s="308"/>
      <c r="I25" s="308"/>
      <c r="J25" s="308"/>
    </row>
    <row r="26" spans="1:10" ht="12.75">
      <c r="A26" s="308"/>
      <c r="B26" s="322" t="s">
        <v>34</v>
      </c>
      <c r="C26" s="308"/>
      <c r="D26" s="308"/>
      <c r="E26" s="308"/>
      <c r="F26" s="308"/>
      <c r="G26" s="308"/>
      <c r="H26" s="308"/>
      <c r="I26" s="308"/>
      <c r="J26" s="308"/>
    </row>
    <row r="27" spans="1:10" ht="15">
      <c r="A27" s="308"/>
      <c r="B27" s="320" t="s">
        <v>139</v>
      </c>
      <c r="C27" s="308"/>
      <c r="D27" s="308"/>
      <c r="E27" s="308"/>
      <c r="F27" s="308"/>
      <c r="G27" s="308"/>
      <c r="H27" s="308"/>
      <c r="I27" s="308"/>
      <c r="J27" s="308"/>
    </row>
    <row r="28" spans="1:10" ht="15">
      <c r="A28" s="308"/>
      <c r="B28" s="320"/>
      <c r="C28" s="308"/>
      <c r="D28" s="308"/>
      <c r="E28" s="308"/>
      <c r="F28" s="308"/>
      <c r="G28" s="308"/>
      <c r="H28" s="308"/>
      <c r="I28" s="308"/>
      <c r="J28" s="308"/>
    </row>
    <row r="29" spans="1:10" ht="15">
      <c r="A29" s="308"/>
      <c r="B29" s="320"/>
      <c r="C29" s="308"/>
      <c r="D29" s="308"/>
      <c r="E29" s="308"/>
      <c r="F29" s="308"/>
      <c r="G29" s="308"/>
      <c r="H29" s="308"/>
      <c r="I29" s="308"/>
      <c r="J29" s="308"/>
    </row>
    <row r="30" spans="1:10" ht="12.75">
      <c r="A30" s="308"/>
      <c r="B30" s="324" t="s">
        <v>52</v>
      </c>
      <c r="C30" s="308"/>
      <c r="D30" s="312"/>
      <c r="E30" s="312"/>
      <c r="F30" s="312"/>
      <c r="G30" s="312"/>
      <c r="H30" s="312"/>
      <c r="I30" s="312"/>
      <c r="J30" s="312"/>
    </row>
    <row r="31" spans="1:10" ht="12.75">
      <c r="A31" s="308"/>
      <c r="B31" s="325" t="s">
        <v>53</v>
      </c>
      <c r="C31" s="308"/>
      <c r="D31" s="312"/>
      <c r="E31" s="312"/>
      <c r="F31" s="312"/>
      <c r="G31" s="312"/>
      <c r="H31" s="312"/>
      <c r="I31" s="312"/>
      <c r="J31" s="312"/>
    </row>
    <row r="32" spans="1:10" ht="15">
      <c r="A32" s="309"/>
      <c r="B32" s="311" t="s">
        <v>54</v>
      </c>
      <c r="C32" s="309"/>
      <c r="D32" s="308"/>
      <c r="E32" s="308"/>
      <c r="F32" s="308"/>
      <c r="G32" s="308"/>
      <c r="H32" s="308"/>
      <c r="I32" s="308"/>
      <c r="J32" s="308"/>
    </row>
    <row r="33" spans="1:10" ht="12.75">
      <c r="A33" s="308"/>
      <c r="B33" s="322" t="s">
        <v>55</v>
      </c>
      <c r="C33" s="308"/>
      <c r="D33" s="308"/>
      <c r="E33" s="308"/>
      <c r="F33" s="308"/>
      <c r="G33" s="308"/>
      <c r="H33" s="308"/>
      <c r="I33" s="308"/>
      <c r="J33" s="308"/>
    </row>
    <row r="34" spans="1:10" ht="12.75">
      <c r="A34" s="308"/>
      <c r="B34" s="311" t="s">
        <v>56</v>
      </c>
      <c r="C34" s="308"/>
      <c r="D34" s="308"/>
      <c r="E34" s="308"/>
      <c r="F34" s="308"/>
      <c r="G34" s="308"/>
      <c r="H34" s="308"/>
      <c r="I34" s="308"/>
      <c r="J34" s="308"/>
    </row>
    <row r="36" spans="2:10" ht="12.75">
      <c r="B36" s="325"/>
      <c r="D36" s="312"/>
      <c r="E36" s="312"/>
      <c r="F36" s="312"/>
      <c r="G36" s="312"/>
      <c r="H36" s="312"/>
      <c r="I36" s="312"/>
      <c r="J36" s="312"/>
    </row>
    <row r="37" spans="2:10" ht="12.75">
      <c r="B37" s="322"/>
      <c r="D37" s="312"/>
      <c r="E37" s="312"/>
      <c r="F37" s="312"/>
      <c r="G37" s="312"/>
      <c r="H37" s="312"/>
      <c r="I37" s="312"/>
      <c r="J37" s="312"/>
    </row>
    <row r="38" spans="1:3" ht="15">
      <c r="A38" s="309"/>
      <c r="B38" s="322"/>
      <c r="C38" s="309"/>
    </row>
    <row r="39" ht="12.75">
      <c r="B39" s="322"/>
    </row>
    <row r="40" ht="12.75">
      <c r="B40" s="322"/>
    </row>
    <row r="41" ht="15.75">
      <c r="B41" s="323"/>
    </row>
    <row r="42" ht="12.75">
      <c r="B42" s="325"/>
    </row>
    <row r="43" ht="12.75">
      <c r="B43" s="322"/>
    </row>
    <row r="44" ht="12.75">
      <c r="B44" s="322"/>
    </row>
    <row r="45" ht="12.75">
      <c r="B45" s="322"/>
    </row>
    <row r="46" ht="12.75">
      <c r="B46" s="322"/>
    </row>
    <row r="48" ht="12.75">
      <c r="B48" s="326"/>
    </row>
    <row r="51" ht="12.75">
      <c r="B51" s="322"/>
    </row>
    <row r="52" ht="12.75">
      <c r="B52" s="322"/>
    </row>
    <row r="57" ht="12.75">
      <c r="B57" s="322"/>
    </row>
    <row r="58" ht="12.75">
      <c r="B58" s="325"/>
    </row>
    <row r="59" ht="12.75">
      <c r="B59" s="322"/>
    </row>
    <row r="60" ht="12.75">
      <c r="B60" s="322"/>
    </row>
    <row r="61" ht="12.75">
      <c r="B61" s="322"/>
    </row>
    <row r="62" ht="12.75">
      <c r="B62" s="322"/>
    </row>
    <row r="63" ht="12.75">
      <c r="B63" s="322"/>
    </row>
    <row r="64" ht="12.75">
      <c r="B64" s="322"/>
    </row>
    <row r="65" spans="2:3" ht="18">
      <c r="B65" s="322"/>
      <c r="C65" s="327"/>
    </row>
    <row r="66" ht="12.75" customHeight="1">
      <c r="C66" s="327"/>
    </row>
    <row r="67" spans="1:3" ht="12.75" customHeight="1">
      <c r="A67" s="328"/>
      <c r="B67" s="328"/>
      <c r="C67" s="328"/>
    </row>
    <row r="73" spans="2:6" ht="12.75">
      <c r="B73" s="312"/>
      <c r="C73" s="312"/>
      <c r="D73" s="312"/>
      <c r="E73" s="312"/>
      <c r="F73" s="312"/>
    </row>
    <row r="74" spans="2:6" ht="12.75">
      <c r="B74" s="312"/>
      <c r="C74" s="312"/>
      <c r="D74" s="312"/>
      <c r="E74" s="312"/>
      <c r="F74" s="312"/>
    </row>
    <row r="79" spans="1:3" ht="20.25">
      <c r="A79" s="319"/>
      <c r="B79" s="329"/>
      <c r="C79" s="319"/>
    </row>
    <row r="80" ht="12.75">
      <c r="B80" s="322"/>
    </row>
    <row r="82" ht="12.75">
      <c r="B82" s="322"/>
    </row>
    <row r="83" ht="15">
      <c r="B83" s="320"/>
    </row>
    <row r="86" ht="12.75">
      <c r="B86" s="325"/>
    </row>
    <row r="87" ht="12.75">
      <c r="B87" s="318"/>
    </row>
    <row r="88" ht="15.75">
      <c r="B88" s="330"/>
    </row>
    <row r="89" ht="12.75">
      <c r="B89" s="322"/>
    </row>
    <row r="90" ht="12.75">
      <c r="B90" s="331"/>
    </row>
    <row r="91" ht="12.75">
      <c r="B91" s="331"/>
    </row>
    <row r="92" spans="2:10" ht="12.75">
      <c r="B92" s="325"/>
      <c r="D92" s="312"/>
      <c r="E92" s="312"/>
      <c r="F92" s="312"/>
      <c r="G92" s="312"/>
      <c r="H92" s="312"/>
      <c r="I92" s="312"/>
      <c r="J92" s="312"/>
    </row>
    <row r="93" spans="2:10" ht="12.75">
      <c r="B93" s="325"/>
      <c r="D93" s="312"/>
      <c r="E93" s="312"/>
      <c r="F93" s="312"/>
      <c r="G93" s="312"/>
      <c r="H93" s="312"/>
      <c r="I93" s="312"/>
      <c r="J93" s="312"/>
    </row>
    <row r="94" spans="2:10" ht="12.75">
      <c r="B94" s="325"/>
      <c r="D94" s="312"/>
      <c r="E94" s="312"/>
      <c r="F94" s="312"/>
      <c r="G94" s="312"/>
      <c r="H94" s="312"/>
      <c r="I94" s="312"/>
      <c r="J94" s="312"/>
    </row>
    <row r="95" spans="2:10" ht="12.75">
      <c r="B95" s="318"/>
      <c r="D95" s="312"/>
      <c r="E95" s="312"/>
      <c r="F95" s="312"/>
      <c r="G95" s="312"/>
      <c r="H95" s="312"/>
      <c r="I95" s="312"/>
      <c r="J95" s="312"/>
    </row>
    <row r="96" spans="1:3" ht="15">
      <c r="A96" s="309"/>
      <c r="B96" s="318"/>
      <c r="C96" s="309"/>
    </row>
    <row r="97" spans="1:3" ht="12.75">
      <c r="A97" s="322"/>
      <c r="B97" s="322"/>
      <c r="C97" s="322"/>
    </row>
    <row r="98" ht="12.75">
      <c r="B98" s="325"/>
    </row>
    <row r="99" ht="12.75">
      <c r="B99" s="322"/>
    </row>
    <row r="100" ht="12.75">
      <c r="B100" s="332"/>
    </row>
    <row r="101" ht="12.75">
      <c r="B101" s="325"/>
    </row>
    <row r="102" ht="12.75">
      <c r="B102" s="322"/>
    </row>
    <row r="103" ht="12.75">
      <c r="B103" s="322"/>
    </row>
    <row r="104" ht="12.75">
      <c r="B104" s="322"/>
    </row>
    <row r="105" ht="12.75">
      <c r="B105" s="322"/>
    </row>
    <row r="110" ht="12.75">
      <c r="B110" s="322"/>
    </row>
    <row r="111" ht="12.75">
      <c r="B111" s="325"/>
    </row>
    <row r="112" ht="12.75">
      <c r="B112" s="322"/>
    </row>
    <row r="113" ht="12.75">
      <c r="B113" s="322"/>
    </row>
    <row r="114" ht="12.75">
      <c r="B114" s="322"/>
    </row>
    <row r="115" ht="12.75">
      <c r="B115" s="322"/>
    </row>
    <row r="116" ht="12.75">
      <c r="B116" s="322"/>
    </row>
    <row r="117" ht="12.75">
      <c r="B117" s="322"/>
    </row>
    <row r="118" spans="2:3" ht="18">
      <c r="B118" s="322"/>
      <c r="C118" s="327"/>
    </row>
    <row r="119" ht="12.75" customHeight="1">
      <c r="C119" s="327"/>
    </row>
    <row r="120" spans="1:3" ht="12.75" customHeight="1">
      <c r="A120" s="328"/>
      <c r="B120" s="328"/>
      <c r="C120" s="328"/>
    </row>
    <row r="140" ht="12.75">
      <c r="B140" s="325"/>
    </row>
    <row r="141" ht="12.75">
      <c r="B141" s="325"/>
    </row>
    <row r="143" ht="12.75">
      <c r="B143" s="325"/>
    </row>
    <row r="152" ht="12.75">
      <c r="B152" s="322"/>
    </row>
  </sheetData>
  <sheetProtection password="CA50" sheet="1"/>
  <printOptions/>
  <pageMargins left="0.787401575" right="0.787401575" top="0.984251969" bottom="0.984251969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U387"/>
  <sheetViews>
    <sheetView tabSelected="1" zoomScale="130" zoomScaleNormal="130" zoomScalePageLayoutView="0" workbookViewId="0" topLeftCell="A1">
      <selection activeCell="K42" sqref="K42"/>
    </sheetView>
  </sheetViews>
  <sheetFormatPr defaultColWidth="9.00390625" defaultRowHeight="12.75"/>
  <cols>
    <col min="1" max="1" width="2.75390625" style="333" customWidth="1"/>
    <col min="2" max="2" width="11.75390625" style="334" customWidth="1"/>
    <col min="3" max="3" width="41.875" style="419" customWidth="1"/>
    <col min="4" max="4" width="4.75390625" style="336" customWidth="1"/>
    <col min="5" max="5" width="7.625" style="337" customWidth="1"/>
    <col min="6" max="6" width="10.375" style="499" customWidth="1"/>
    <col min="7" max="7" width="18.625" style="338" customWidth="1"/>
    <col min="8" max="8" width="7.375" style="339" customWidth="1"/>
    <col min="9" max="9" width="12.375" style="340" bestFit="1" customWidth="1"/>
    <col min="10" max="10" width="10.375" style="341" bestFit="1" customWidth="1"/>
    <col min="11" max="16384" width="9.125" style="341" customWidth="1"/>
  </cols>
  <sheetData>
    <row r="1" ht="12.75">
      <c r="C1" s="335" t="s">
        <v>1045</v>
      </c>
    </row>
    <row r="2" ht="12.75">
      <c r="C2" s="336" t="s">
        <v>32</v>
      </c>
    </row>
    <row r="3" ht="33" customHeight="1">
      <c r="C3" s="342" t="s">
        <v>141</v>
      </c>
    </row>
    <row r="4" spans="1:47" s="351" customFormat="1" ht="12">
      <c r="A4" s="343"/>
      <c r="B4" s="344"/>
      <c r="C4" s="345"/>
      <c r="D4" s="346"/>
      <c r="E4" s="347"/>
      <c r="F4" s="500"/>
      <c r="G4" s="348"/>
      <c r="H4" s="349"/>
      <c r="I4" s="350"/>
      <c r="AU4" s="352"/>
    </row>
    <row r="5" ht="12.75">
      <c r="C5" s="336" t="s">
        <v>33</v>
      </c>
    </row>
    <row r="6" ht="24">
      <c r="C6" s="353" t="s">
        <v>57</v>
      </c>
    </row>
    <row r="7" ht="12.75">
      <c r="C7" s="354"/>
    </row>
    <row r="8" ht="12.75">
      <c r="C8" s="354"/>
    </row>
    <row r="9" ht="12.75">
      <c r="C9" s="354"/>
    </row>
    <row r="10" spans="1:47" s="351" customFormat="1" ht="12">
      <c r="A10" s="343"/>
      <c r="B10" s="344"/>
      <c r="C10" s="355"/>
      <c r="D10" s="346"/>
      <c r="E10" s="347"/>
      <c r="F10" s="500"/>
      <c r="G10" s="348"/>
      <c r="H10" s="349"/>
      <c r="I10" s="350"/>
      <c r="AU10" s="352"/>
    </row>
    <row r="11" spans="1:47" s="351" customFormat="1" ht="11.25" customHeight="1">
      <c r="A11" s="343"/>
      <c r="B11" s="356"/>
      <c r="C11" s="357" t="s">
        <v>35</v>
      </c>
      <c r="D11" s="346"/>
      <c r="E11" s="347"/>
      <c r="F11" s="500"/>
      <c r="G11" s="358"/>
      <c r="H11" s="349"/>
      <c r="I11" s="350"/>
      <c r="AU11" s="352"/>
    </row>
    <row r="12" spans="1:47" s="351" customFormat="1" ht="12">
      <c r="A12" s="359" t="s">
        <v>0</v>
      </c>
      <c r="B12" s="356"/>
      <c r="C12" s="360" t="s">
        <v>47</v>
      </c>
      <c r="D12" s="346"/>
      <c r="E12" s="347"/>
      <c r="F12" s="500"/>
      <c r="G12" s="358"/>
      <c r="H12" s="349"/>
      <c r="I12" s="350"/>
      <c r="AU12" s="352"/>
    </row>
    <row r="13" spans="1:47" s="351" customFormat="1" ht="12">
      <c r="A13" s="359" t="s">
        <v>704</v>
      </c>
      <c r="B13" s="356"/>
      <c r="C13" s="361" t="s">
        <v>253</v>
      </c>
      <c r="D13" s="346" t="s">
        <v>2</v>
      </c>
      <c r="E13" s="347"/>
      <c r="F13" s="500"/>
      <c r="G13" s="358">
        <f>G44</f>
        <v>0</v>
      </c>
      <c r="H13" s="349"/>
      <c r="I13" s="350"/>
      <c r="AU13" s="352"/>
    </row>
    <row r="14" spans="1:47" s="351" customFormat="1" ht="12">
      <c r="A14" s="359" t="s">
        <v>705</v>
      </c>
      <c r="B14" s="344"/>
      <c r="C14" s="361" t="s">
        <v>60</v>
      </c>
      <c r="D14" s="346" t="s">
        <v>2</v>
      </c>
      <c r="E14" s="347"/>
      <c r="F14" s="500"/>
      <c r="G14" s="358">
        <f>G52</f>
        <v>0</v>
      </c>
      <c r="H14" s="349"/>
      <c r="I14" s="350"/>
      <c r="AU14" s="352"/>
    </row>
    <row r="15" spans="1:47" s="351" customFormat="1" ht="12">
      <c r="A15" s="359" t="s">
        <v>706</v>
      </c>
      <c r="B15" s="344"/>
      <c r="C15" s="361" t="s">
        <v>134</v>
      </c>
      <c r="D15" s="346" t="s">
        <v>2</v>
      </c>
      <c r="E15" s="347"/>
      <c r="F15" s="500"/>
      <c r="G15" s="358">
        <f>G73</f>
        <v>0</v>
      </c>
      <c r="H15" s="349"/>
      <c r="I15" s="350"/>
      <c r="AU15" s="352"/>
    </row>
    <row r="16" spans="1:47" s="351" customFormat="1" ht="12">
      <c r="A16" s="359" t="s">
        <v>707</v>
      </c>
      <c r="B16" s="344"/>
      <c r="C16" s="362" t="s">
        <v>133</v>
      </c>
      <c r="D16" s="346" t="s">
        <v>2</v>
      </c>
      <c r="E16" s="347"/>
      <c r="F16" s="500"/>
      <c r="G16" s="363">
        <f>'VV ZTI'!K15</f>
        <v>0</v>
      </c>
      <c r="H16" s="364"/>
      <c r="I16" s="350"/>
      <c r="AU16" s="352"/>
    </row>
    <row r="17" spans="1:47" s="351" customFormat="1" ht="12">
      <c r="A17" s="359" t="s">
        <v>708</v>
      </c>
      <c r="B17" s="344"/>
      <c r="C17" s="362" t="s">
        <v>129</v>
      </c>
      <c r="D17" s="346" t="s">
        <v>2</v>
      </c>
      <c r="E17" s="347"/>
      <c r="F17" s="500"/>
      <c r="G17" s="363">
        <f>'VV ÚT'!K16</f>
        <v>0</v>
      </c>
      <c r="H17" s="364"/>
      <c r="I17" s="350"/>
      <c r="AU17" s="352"/>
    </row>
    <row r="18" spans="1:47" s="351" customFormat="1" ht="12">
      <c r="A18" s="359" t="s">
        <v>709</v>
      </c>
      <c r="B18" s="344"/>
      <c r="C18" s="362" t="s">
        <v>130</v>
      </c>
      <c r="D18" s="346" t="s">
        <v>2</v>
      </c>
      <c r="E18" s="347"/>
      <c r="F18" s="500"/>
      <c r="G18" s="363">
        <f>'VV EL silnoproud'!C53</f>
        <v>0</v>
      </c>
      <c r="H18" s="364"/>
      <c r="I18" s="350"/>
      <c r="AU18" s="352"/>
    </row>
    <row r="19" spans="1:47" s="351" customFormat="1" ht="12">
      <c r="A19" s="359" t="s">
        <v>710</v>
      </c>
      <c r="B19" s="344"/>
      <c r="C19" s="362" t="s">
        <v>135</v>
      </c>
      <c r="D19" s="346" t="s">
        <v>2</v>
      </c>
      <c r="E19" s="347"/>
      <c r="F19" s="500"/>
      <c r="G19" s="363">
        <f>'VV EL slaboproud'!G50</f>
        <v>0</v>
      </c>
      <c r="H19" s="364"/>
      <c r="I19" s="350"/>
      <c r="AU19" s="352"/>
    </row>
    <row r="20" spans="1:47" s="351" customFormat="1" ht="12">
      <c r="A20" s="359" t="s">
        <v>711</v>
      </c>
      <c r="B20" s="344"/>
      <c r="C20" s="362" t="s">
        <v>143</v>
      </c>
      <c r="D20" s="346" t="s">
        <v>2</v>
      </c>
      <c r="E20" s="347"/>
      <c r="F20" s="500"/>
      <c r="G20" s="363">
        <f>'VV VZT'!F108</f>
        <v>0</v>
      </c>
      <c r="H20" s="364"/>
      <c r="I20" s="350"/>
      <c r="AU20" s="352"/>
    </row>
    <row r="21" spans="1:47" s="351" customFormat="1" ht="12">
      <c r="A21" s="359" t="s">
        <v>712</v>
      </c>
      <c r="B21" s="344"/>
      <c r="C21" s="362" t="s">
        <v>144</v>
      </c>
      <c r="D21" s="346" t="s">
        <v>2</v>
      </c>
      <c r="E21" s="347"/>
      <c r="F21" s="500"/>
      <c r="G21" s="363">
        <f>'VV Akustika'!G21</f>
        <v>0</v>
      </c>
      <c r="H21" s="364"/>
      <c r="I21" s="350"/>
      <c r="AU21" s="352"/>
    </row>
    <row r="22" spans="1:47" s="351" customFormat="1" ht="12">
      <c r="A22" s="359" t="s">
        <v>713</v>
      </c>
      <c r="B22" s="344"/>
      <c r="C22" s="362" t="s">
        <v>145</v>
      </c>
      <c r="D22" s="346" t="s">
        <v>2</v>
      </c>
      <c r="E22" s="347"/>
      <c r="F22" s="500"/>
      <c r="G22" s="363">
        <f>'VV EPS'!G22</f>
        <v>0</v>
      </c>
      <c r="H22" s="364"/>
      <c r="I22" s="350"/>
      <c r="AU22" s="352"/>
    </row>
    <row r="23" spans="1:47" s="351" customFormat="1" ht="12">
      <c r="A23" s="359" t="s">
        <v>714</v>
      </c>
      <c r="B23" s="344"/>
      <c r="C23" s="365"/>
      <c r="D23" s="346"/>
      <c r="E23" s="347"/>
      <c r="F23" s="500"/>
      <c r="G23" s="358"/>
      <c r="H23" s="349"/>
      <c r="I23" s="350"/>
      <c r="AU23" s="352"/>
    </row>
    <row r="24" spans="1:47" s="351" customFormat="1" ht="12">
      <c r="A24" s="359" t="s">
        <v>715</v>
      </c>
      <c r="B24" s="344"/>
      <c r="C24" s="355" t="s">
        <v>36</v>
      </c>
      <c r="D24" s="346" t="s">
        <v>2</v>
      </c>
      <c r="E24" s="347"/>
      <c r="F24" s="500"/>
      <c r="G24" s="348">
        <f>SUM(G13:G23)</f>
        <v>0</v>
      </c>
      <c r="H24" s="349"/>
      <c r="I24" s="350"/>
      <c r="AU24" s="352"/>
    </row>
    <row r="25" spans="1:47" s="351" customFormat="1" ht="12">
      <c r="A25" s="359" t="s">
        <v>716</v>
      </c>
      <c r="B25" s="344"/>
      <c r="C25" s="360" t="s">
        <v>37</v>
      </c>
      <c r="D25" s="346"/>
      <c r="E25" s="347"/>
      <c r="F25" s="500"/>
      <c r="G25" s="366"/>
      <c r="H25" s="349"/>
      <c r="I25" s="350"/>
      <c r="AU25" s="352"/>
    </row>
    <row r="26" spans="1:47" s="351" customFormat="1" ht="12">
      <c r="A26" s="359" t="s">
        <v>717</v>
      </c>
      <c r="B26" s="344"/>
      <c r="C26" s="365" t="s">
        <v>51</v>
      </c>
      <c r="D26" s="346" t="s">
        <v>2</v>
      </c>
      <c r="E26" s="347"/>
      <c r="F26" s="500"/>
      <c r="G26" s="358">
        <f>G24*0.025</f>
        <v>0</v>
      </c>
      <c r="H26" s="349"/>
      <c r="I26" s="350"/>
      <c r="AU26" s="352"/>
    </row>
    <row r="27" spans="1:47" s="351" customFormat="1" ht="12">
      <c r="A27" s="359" t="s">
        <v>718</v>
      </c>
      <c r="B27" s="344"/>
      <c r="C27" s="365"/>
      <c r="D27" s="346"/>
      <c r="E27" s="347"/>
      <c r="F27" s="500"/>
      <c r="G27" s="358"/>
      <c r="H27" s="349"/>
      <c r="I27" s="350"/>
      <c r="AU27" s="352"/>
    </row>
    <row r="28" spans="1:47" s="351" customFormat="1" ht="12">
      <c r="A28" s="359" t="s">
        <v>719</v>
      </c>
      <c r="B28" s="344"/>
      <c r="C28" s="365"/>
      <c r="D28" s="346"/>
      <c r="E28" s="347"/>
      <c r="F28" s="500"/>
      <c r="G28" s="358"/>
      <c r="H28" s="349"/>
      <c r="I28" s="350"/>
      <c r="AU28" s="352"/>
    </row>
    <row r="29" spans="1:47" s="351" customFormat="1" ht="12">
      <c r="A29" s="359" t="s">
        <v>720</v>
      </c>
      <c r="B29" s="344"/>
      <c r="C29" s="367" t="s">
        <v>38</v>
      </c>
      <c r="D29" s="346" t="s">
        <v>2</v>
      </c>
      <c r="E29" s="347"/>
      <c r="F29" s="500"/>
      <c r="G29" s="348">
        <f>SUM(G24:G28)</f>
        <v>0</v>
      </c>
      <c r="H29" s="349"/>
      <c r="I29" s="350"/>
      <c r="AU29" s="352"/>
    </row>
    <row r="30" spans="1:47" s="351" customFormat="1" ht="12">
      <c r="A30" s="359" t="s">
        <v>721</v>
      </c>
      <c r="B30" s="344"/>
      <c r="C30" s="365"/>
      <c r="D30" s="346"/>
      <c r="E30" s="347"/>
      <c r="F30" s="500"/>
      <c r="G30" s="358"/>
      <c r="H30" s="349"/>
      <c r="I30" s="350"/>
      <c r="AU30" s="352"/>
    </row>
    <row r="31" spans="1:47" s="351" customFormat="1" ht="12">
      <c r="A31" s="359" t="s">
        <v>722</v>
      </c>
      <c r="B31" s="344"/>
      <c r="C31" s="365"/>
      <c r="D31" s="346"/>
      <c r="E31" s="347"/>
      <c r="F31" s="500"/>
      <c r="G31" s="358"/>
      <c r="H31" s="349"/>
      <c r="I31" s="350"/>
      <c r="AU31" s="352"/>
    </row>
    <row r="32" spans="1:47" s="351" customFormat="1" ht="12">
      <c r="A32" s="359" t="s">
        <v>723</v>
      </c>
      <c r="B32" s="344"/>
      <c r="C32" s="367" t="s">
        <v>39</v>
      </c>
      <c r="D32" s="346" t="s">
        <v>2</v>
      </c>
      <c r="E32" s="347"/>
      <c r="F32" s="500"/>
      <c r="G32" s="358">
        <f>G29*0.21</f>
        <v>0</v>
      </c>
      <c r="H32" s="349"/>
      <c r="I32" s="350"/>
      <c r="AU32" s="352"/>
    </row>
    <row r="33" spans="1:47" s="351" customFormat="1" ht="12">
      <c r="A33" s="359" t="s">
        <v>724</v>
      </c>
      <c r="B33" s="344"/>
      <c r="C33" s="367"/>
      <c r="D33" s="346"/>
      <c r="E33" s="347"/>
      <c r="F33" s="500"/>
      <c r="G33" s="358"/>
      <c r="H33" s="349"/>
      <c r="I33" s="350"/>
      <c r="AU33" s="352"/>
    </row>
    <row r="34" spans="1:47" s="351" customFormat="1" ht="12">
      <c r="A34" s="359" t="s">
        <v>725</v>
      </c>
      <c r="B34" s="344"/>
      <c r="C34" s="355" t="s">
        <v>40</v>
      </c>
      <c r="D34" s="346" t="s">
        <v>2</v>
      </c>
      <c r="E34" s="347"/>
      <c r="F34" s="500"/>
      <c r="G34" s="348">
        <f>SUM(G29:G33)</f>
        <v>0</v>
      </c>
      <c r="H34" s="349"/>
      <c r="I34" s="350"/>
      <c r="AU34" s="352"/>
    </row>
    <row r="35" spans="1:47" s="351" customFormat="1" ht="12">
      <c r="A35" s="359" t="s">
        <v>726</v>
      </c>
      <c r="B35" s="344"/>
      <c r="C35" s="355"/>
      <c r="D35" s="346"/>
      <c r="E35" s="347"/>
      <c r="F35" s="500"/>
      <c r="G35" s="348"/>
      <c r="H35" s="349"/>
      <c r="I35" s="350"/>
      <c r="AU35" s="352"/>
    </row>
    <row r="36" spans="1:47" s="351" customFormat="1" ht="12">
      <c r="A36" s="359" t="s">
        <v>727</v>
      </c>
      <c r="B36" s="344"/>
      <c r="C36" s="355"/>
      <c r="D36" s="346"/>
      <c r="E36" s="347"/>
      <c r="F36" s="500"/>
      <c r="G36" s="348"/>
      <c r="H36" s="349"/>
      <c r="I36" s="350"/>
      <c r="AU36" s="352"/>
    </row>
    <row r="37" spans="1:47" s="351" customFormat="1" ht="12">
      <c r="A37" s="359" t="s">
        <v>728</v>
      </c>
      <c r="B37" s="344"/>
      <c r="C37" s="355"/>
      <c r="D37" s="346"/>
      <c r="E37" s="347"/>
      <c r="F37" s="500"/>
      <c r="G37" s="348"/>
      <c r="H37" s="349"/>
      <c r="I37" s="350"/>
      <c r="AU37" s="352"/>
    </row>
    <row r="38" spans="1:47" s="351" customFormat="1" ht="12">
      <c r="A38" s="359" t="s">
        <v>729</v>
      </c>
      <c r="B38" s="344"/>
      <c r="C38" s="355"/>
      <c r="D38" s="346"/>
      <c r="E38" s="347"/>
      <c r="F38" s="500"/>
      <c r="G38" s="348"/>
      <c r="H38" s="349"/>
      <c r="I38" s="350"/>
      <c r="AU38" s="352"/>
    </row>
    <row r="39" spans="1:9" s="373" customFormat="1" ht="19.5">
      <c r="A39" s="359" t="s">
        <v>730</v>
      </c>
      <c r="B39" s="368" t="s">
        <v>41</v>
      </c>
      <c r="C39" s="368" t="s">
        <v>42</v>
      </c>
      <c r="D39" s="368" t="s">
        <v>43</v>
      </c>
      <c r="E39" s="369" t="s">
        <v>44</v>
      </c>
      <c r="F39" s="501" t="s">
        <v>45</v>
      </c>
      <c r="G39" s="370" t="s">
        <v>46</v>
      </c>
      <c r="H39" s="371" t="s">
        <v>58</v>
      </c>
      <c r="I39" s="372"/>
    </row>
    <row r="40" spans="1:47" s="351" customFormat="1" ht="96">
      <c r="A40" s="359" t="s">
        <v>731</v>
      </c>
      <c r="B40" s="344"/>
      <c r="C40" s="374" t="s">
        <v>142</v>
      </c>
      <c r="D40" s="346"/>
      <c r="E40" s="347"/>
      <c r="F40" s="500"/>
      <c r="G40" s="358"/>
      <c r="H40" s="349"/>
      <c r="I40" s="350"/>
      <c r="AU40" s="352"/>
    </row>
    <row r="41" spans="1:47" s="351" customFormat="1" ht="24">
      <c r="A41" s="359" t="s">
        <v>732</v>
      </c>
      <c r="B41" s="344"/>
      <c r="C41" s="375" t="s">
        <v>48</v>
      </c>
      <c r="D41" s="346"/>
      <c r="E41" s="347"/>
      <c r="F41" s="500"/>
      <c r="G41" s="358"/>
      <c r="H41" s="349"/>
      <c r="I41" s="350"/>
      <c r="AU41" s="352"/>
    </row>
    <row r="42" spans="1:47" s="351" customFormat="1" ht="36">
      <c r="A42" s="359" t="s">
        <v>733</v>
      </c>
      <c r="B42" s="344"/>
      <c r="C42" s="376" t="s">
        <v>131</v>
      </c>
      <c r="D42" s="346"/>
      <c r="E42" s="347"/>
      <c r="F42" s="500"/>
      <c r="G42" s="358"/>
      <c r="H42" s="349"/>
      <c r="I42" s="350"/>
      <c r="AU42" s="352"/>
    </row>
    <row r="43" spans="1:47" s="351" customFormat="1" ht="12">
      <c r="A43" s="359" t="s">
        <v>734</v>
      </c>
      <c r="B43" s="344"/>
      <c r="C43" s="376"/>
      <c r="D43" s="346"/>
      <c r="E43" s="347"/>
      <c r="F43" s="500"/>
      <c r="G43" s="358"/>
      <c r="H43" s="349"/>
      <c r="I43" s="350"/>
      <c r="AU43" s="352"/>
    </row>
    <row r="44" spans="1:9" s="351" customFormat="1" ht="12">
      <c r="A44" s="359" t="s">
        <v>735</v>
      </c>
      <c r="B44" s="377"/>
      <c r="C44" s="353" t="s">
        <v>253</v>
      </c>
      <c r="D44" s="378" t="s">
        <v>2</v>
      </c>
      <c r="E44" s="379" t="s">
        <v>59</v>
      </c>
      <c r="F44" s="502"/>
      <c r="G44" s="380">
        <f>SUM(G46:G50)</f>
        <v>0</v>
      </c>
      <c r="H44" s="381"/>
      <c r="I44" s="382"/>
    </row>
    <row r="45" spans="1:9" s="351" customFormat="1" ht="12">
      <c r="A45" s="359" t="s">
        <v>736</v>
      </c>
      <c r="B45" s="377"/>
      <c r="C45" s="353"/>
      <c r="D45" s="378"/>
      <c r="E45" s="379"/>
      <c r="F45" s="502"/>
      <c r="G45" s="383"/>
      <c r="H45" s="381"/>
      <c r="I45" s="382"/>
    </row>
    <row r="46" spans="1:9" s="351" customFormat="1" ht="36">
      <c r="A46" s="384" t="s">
        <v>737</v>
      </c>
      <c r="B46" s="385"/>
      <c r="C46" s="386" t="s">
        <v>259</v>
      </c>
      <c r="D46" s="387" t="s">
        <v>88</v>
      </c>
      <c r="E46" s="388">
        <v>1</v>
      </c>
      <c r="F46" s="503">
        <v>0</v>
      </c>
      <c r="G46" s="389">
        <f>E46*F46</f>
        <v>0</v>
      </c>
      <c r="H46" s="390"/>
      <c r="I46" s="382"/>
    </row>
    <row r="47" spans="1:9" s="351" customFormat="1" ht="36">
      <c r="A47" s="384" t="s">
        <v>738</v>
      </c>
      <c r="B47" s="385"/>
      <c r="C47" s="391" t="s">
        <v>258</v>
      </c>
      <c r="D47" s="392" t="s">
        <v>64</v>
      </c>
      <c r="E47" s="393">
        <v>4</v>
      </c>
      <c r="F47" s="503">
        <v>0</v>
      </c>
      <c r="G47" s="389">
        <f>E47*F47</f>
        <v>0</v>
      </c>
      <c r="H47" s="390"/>
      <c r="I47" s="382"/>
    </row>
    <row r="48" spans="1:9" s="351" customFormat="1" ht="24.75" customHeight="1">
      <c r="A48" s="384" t="s">
        <v>739</v>
      </c>
      <c r="B48" s="394"/>
      <c r="C48" s="391" t="s">
        <v>256</v>
      </c>
      <c r="D48" s="395" t="s">
        <v>64</v>
      </c>
      <c r="E48" s="393">
        <v>5</v>
      </c>
      <c r="F48" s="504">
        <v>0</v>
      </c>
      <c r="G48" s="389">
        <f>E48*F48</f>
        <v>0</v>
      </c>
      <c r="H48" s="390"/>
      <c r="I48" s="382"/>
    </row>
    <row r="49" spans="1:9" s="401" customFormat="1" ht="37.5" customHeight="1">
      <c r="A49" s="384" t="s">
        <v>740</v>
      </c>
      <c r="B49" s="396"/>
      <c r="C49" s="397" t="s">
        <v>257</v>
      </c>
      <c r="D49" s="398" t="s">
        <v>61</v>
      </c>
      <c r="E49" s="388">
        <f>62.5+35.4</f>
        <v>97.9</v>
      </c>
      <c r="F49" s="504">
        <v>0</v>
      </c>
      <c r="G49" s="389">
        <f>E49*F49</f>
        <v>0</v>
      </c>
      <c r="H49" s="399"/>
      <c r="I49" s="400"/>
    </row>
    <row r="50" spans="1:9" s="351" customFormat="1" ht="72.75" customHeight="1">
      <c r="A50" s="384" t="s">
        <v>741</v>
      </c>
      <c r="B50" s="402"/>
      <c r="C50" s="403" t="s">
        <v>521</v>
      </c>
      <c r="D50" s="395" t="s">
        <v>61</v>
      </c>
      <c r="E50" s="388">
        <f>5.6+25.8+13.3+14.47+8.5</f>
        <v>67.67</v>
      </c>
      <c r="F50" s="504">
        <v>0</v>
      </c>
      <c r="G50" s="389">
        <f>E50*F50</f>
        <v>0</v>
      </c>
      <c r="H50" s="390"/>
      <c r="I50" s="382"/>
    </row>
    <row r="51" spans="1:47" s="351" customFormat="1" ht="12">
      <c r="A51" s="359" t="s">
        <v>742</v>
      </c>
      <c r="B51" s="344"/>
      <c r="C51" s="376"/>
      <c r="D51" s="346"/>
      <c r="E51" s="347"/>
      <c r="F51" s="500"/>
      <c r="G51" s="358"/>
      <c r="H51" s="349"/>
      <c r="I51" s="350"/>
      <c r="AU51" s="352"/>
    </row>
    <row r="52" spans="1:8" ht="12.75">
      <c r="A52" s="359" t="s">
        <v>743</v>
      </c>
      <c r="C52" s="404" t="s">
        <v>60</v>
      </c>
      <c r="D52" s="405" t="s">
        <v>2</v>
      </c>
      <c r="E52" s="406" t="s">
        <v>121</v>
      </c>
      <c r="G52" s="407">
        <f>SUM(G54:G71)</f>
        <v>0</v>
      </c>
      <c r="H52" s="339">
        <f>SUM(H54:H64)</f>
        <v>7.719299999999999</v>
      </c>
    </row>
    <row r="53" spans="1:7" ht="12.75">
      <c r="A53" s="359" t="s">
        <v>744</v>
      </c>
      <c r="C53" s="404"/>
      <c r="D53" s="405"/>
      <c r="E53" s="406"/>
      <c r="G53" s="408"/>
    </row>
    <row r="54" spans="1:9" s="415" customFormat="1" ht="36">
      <c r="A54" s="359" t="s">
        <v>745</v>
      </c>
      <c r="B54" s="409" t="s">
        <v>513</v>
      </c>
      <c r="C54" s="410" t="s">
        <v>260</v>
      </c>
      <c r="D54" s="411" t="s">
        <v>64</v>
      </c>
      <c r="E54" s="412">
        <v>5</v>
      </c>
      <c r="F54" s="505">
        <v>0</v>
      </c>
      <c r="G54" s="389">
        <f aca="true" t="shared" si="0" ref="G54:G62">E54*F54</f>
        <v>0</v>
      </c>
      <c r="H54" s="413">
        <f>0.09*E54</f>
        <v>0.44999999999999996</v>
      </c>
      <c r="I54" s="414"/>
    </row>
    <row r="55" spans="1:9" s="415" customFormat="1" ht="36">
      <c r="A55" s="359" t="s">
        <v>746</v>
      </c>
      <c r="B55" s="409">
        <v>468081522</v>
      </c>
      <c r="C55" s="410" t="s">
        <v>254</v>
      </c>
      <c r="D55" s="411" t="s">
        <v>64</v>
      </c>
      <c r="E55" s="412">
        <v>17</v>
      </c>
      <c r="F55" s="505">
        <v>0</v>
      </c>
      <c r="G55" s="389">
        <f t="shared" si="0"/>
        <v>0</v>
      </c>
      <c r="H55" s="413">
        <f>0.187*E55</f>
        <v>3.179</v>
      </c>
      <c r="I55" s="414"/>
    </row>
    <row r="56" spans="1:9" s="415" customFormat="1" ht="36">
      <c r="A56" s="359" t="s">
        <v>747</v>
      </c>
      <c r="B56" s="409">
        <v>468081523</v>
      </c>
      <c r="C56" s="410" t="s">
        <v>255</v>
      </c>
      <c r="D56" s="411" t="s">
        <v>64</v>
      </c>
      <c r="E56" s="412">
        <v>4</v>
      </c>
      <c r="F56" s="505">
        <v>0</v>
      </c>
      <c r="G56" s="389">
        <f t="shared" si="0"/>
        <v>0</v>
      </c>
      <c r="H56" s="413">
        <f>0.28*E56</f>
        <v>1.12</v>
      </c>
      <c r="I56" s="414"/>
    </row>
    <row r="57" spans="1:9" s="415" customFormat="1" ht="36">
      <c r="A57" s="359" t="s">
        <v>748</v>
      </c>
      <c r="B57" s="409">
        <v>962051116</v>
      </c>
      <c r="C57" s="416" t="s">
        <v>512</v>
      </c>
      <c r="D57" s="411" t="s">
        <v>61</v>
      </c>
      <c r="E57" s="412">
        <f>0.25*26</f>
        <v>6.5</v>
      </c>
      <c r="F57" s="505">
        <v>0</v>
      </c>
      <c r="G57" s="389">
        <f t="shared" si="0"/>
        <v>0</v>
      </c>
      <c r="H57" s="413">
        <f>0.324*E57</f>
        <v>2.106</v>
      </c>
      <c r="I57" s="414"/>
    </row>
    <row r="58" spans="1:9" s="415" customFormat="1" ht="48">
      <c r="A58" s="359" t="s">
        <v>749</v>
      </c>
      <c r="B58" s="417">
        <v>949101112</v>
      </c>
      <c r="C58" s="410" t="s">
        <v>315</v>
      </c>
      <c r="D58" s="398" t="s">
        <v>61</v>
      </c>
      <c r="E58" s="412">
        <v>53</v>
      </c>
      <c r="F58" s="505">
        <v>0</v>
      </c>
      <c r="G58" s="389">
        <f t="shared" si="0"/>
        <v>0</v>
      </c>
      <c r="H58" s="413">
        <f>0.0021*E58</f>
        <v>0.1113</v>
      </c>
      <c r="I58" s="414"/>
    </row>
    <row r="59" spans="1:9" s="415" customFormat="1" ht="24.75" customHeight="1">
      <c r="A59" s="359" t="s">
        <v>750</v>
      </c>
      <c r="B59" s="417">
        <v>763131831</v>
      </c>
      <c r="C59" s="418" t="s">
        <v>506</v>
      </c>
      <c r="D59" s="398" t="s">
        <v>61</v>
      </c>
      <c r="E59" s="412">
        <v>36</v>
      </c>
      <c r="F59" s="505">
        <v>0</v>
      </c>
      <c r="G59" s="389">
        <f t="shared" si="0"/>
        <v>0</v>
      </c>
      <c r="H59" s="413">
        <f>0.01725*E59</f>
        <v>0.621</v>
      </c>
      <c r="I59" s="414"/>
    </row>
    <row r="60" spans="1:9" s="415" customFormat="1" ht="15" customHeight="1">
      <c r="A60" s="359" t="s">
        <v>751</v>
      </c>
      <c r="B60" s="417">
        <v>763135881</v>
      </c>
      <c r="C60" s="418" t="s">
        <v>507</v>
      </c>
      <c r="D60" s="398" t="s">
        <v>61</v>
      </c>
      <c r="E60" s="412">
        <v>16.5</v>
      </c>
      <c r="F60" s="505">
        <v>0</v>
      </c>
      <c r="G60" s="389">
        <f t="shared" si="0"/>
        <v>0</v>
      </c>
      <c r="H60" s="413">
        <f>0.008*E60</f>
        <v>0.132</v>
      </c>
      <c r="I60" s="414"/>
    </row>
    <row r="61" spans="1:9" s="415" customFormat="1" ht="24.75" customHeight="1">
      <c r="A61" s="359" t="s">
        <v>752</v>
      </c>
      <c r="B61" s="417" t="s">
        <v>535</v>
      </c>
      <c r="C61" s="418" t="s">
        <v>508</v>
      </c>
      <c r="D61" s="387" t="s">
        <v>88</v>
      </c>
      <c r="E61" s="388">
        <v>1</v>
      </c>
      <c r="F61" s="503">
        <v>0</v>
      </c>
      <c r="G61" s="389">
        <f t="shared" si="0"/>
        <v>0</v>
      </c>
      <c r="H61" s="413"/>
      <c r="I61" s="414"/>
    </row>
    <row r="62" spans="1:9" s="415" customFormat="1" ht="36" customHeight="1">
      <c r="A62" s="359" t="s">
        <v>753</v>
      </c>
      <c r="B62" s="417" t="s">
        <v>535</v>
      </c>
      <c r="C62" s="418" t="s">
        <v>514</v>
      </c>
      <c r="D62" s="387" t="s">
        <v>88</v>
      </c>
      <c r="E62" s="388">
        <v>1</v>
      </c>
      <c r="F62" s="503">
        <v>0</v>
      </c>
      <c r="G62" s="389">
        <f t="shared" si="0"/>
        <v>0</v>
      </c>
      <c r="H62" s="413"/>
      <c r="I62" s="414"/>
    </row>
    <row r="63" spans="1:9" s="415" customFormat="1" ht="24.75" customHeight="1">
      <c r="A63" s="359" t="s">
        <v>754</v>
      </c>
      <c r="B63" s="417" t="s">
        <v>535</v>
      </c>
      <c r="C63" s="418" t="s">
        <v>624</v>
      </c>
      <c r="D63" s="387" t="s">
        <v>88</v>
      </c>
      <c r="E63" s="388">
        <v>1</v>
      </c>
      <c r="F63" s="503">
        <v>0</v>
      </c>
      <c r="G63" s="389">
        <f>E63*F63</f>
        <v>0</v>
      </c>
      <c r="H63" s="413"/>
      <c r="I63" s="414"/>
    </row>
    <row r="64" ht="12.75">
      <c r="A64" s="359" t="s">
        <v>755</v>
      </c>
    </row>
    <row r="65" spans="1:3" ht="12.75">
      <c r="A65" s="359" t="s">
        <v>756</v>
      </c>
      <c r="C65" s="420" t="s">
        <v>89</v>
      </c>
    </row>
    <row r="66" spans="1:9" s="415" customFormat="1" ht="24">
      <c r="A66" s="359" t="s">
        <v>757</v>
      </c>
      <c r="B66" s="417">
        <v>997013151</v>
      </c>
      <c r="C66" s="421" t="s">
        <v>309</v>
      </c>
      <c r="D66" s="422" t="s">
        <v>122</v>
      </c>
      <c r="E66" s="423">
        <f>SUM(H54:H64)</f>
        <v>7.719299999999999</v>
      </c>
      <c r="F66" s="505">
        <v>0</v>
      </c>
      <c r="G66" s="424">
        <f aca="true" t="shared" si="1" ref="G66:G71">E66*F66</f>
        <v>0</v>
      </c>
      <c r="H66" s="425"/>
      <c r="I66" s="414"/>
    </row>
    <row r="67" spans="1:9" s="415" customFormat="1" ht="24">
      <c r="A67" s="359" t="s">
        <v>758</v>
      </c>
      <c r="B67" s="417">
        <v>997013501</v>
      </c>
      <c r="C67" s="421" t="s">
        <v>310</v>
      </c>
      <c r="D67" s="422" t="s">
        <v>122</v>
      </c>
      <c r="E67" s="423">
        <f>E66</f>
        <v>7.719299999999999</v>
      </c>
      <c r="F67" s="505">
        <v>0</v>
      </c>
      <c r="G67" s="424">
        <f t="shared" si="1"/>
        <v>0</v>
      </c>
      <c r="H67" s="425"/>
      <c r="I67" s="414"/>
    </row>
    <row r="68" spans="1:9" s="415" customFormat="1" ht="36">
      <c r="A68" s="359" t="s">
        <v>759</v>
      </c>
      <c r="B68" s="417">
        <v>997013509</v>
      </c>
      <c r="C68" s="421" t="s">
        <v>313</v>
      </c>
      <c r="D68" s="422" t="s">
        <v>122</v>
      </c>
      <c r="E68" s="423">
        <f>E66</f>
        <v>7.719299999999999</v>
      </c>
      <c r="F68" s="505">
        <v>0</v>
      </c>
      <c r="G68" s="424">
        <f t="shared" si="1"/>
        <v>0</v>
      </c>
      <c r="H68" s="425"/>
      <c r="I68" s="414"/>
    </row>
    <row r="69" spans="1:9" s="415" customFormat="1" ht="36">
      <c r="A69" s="359" t="s">
        <v>760</v>
      </c>
      <c r="B69" s="417">
        <v>997013862</v>
      </c>
      <c r="C69" s="421" t="s">
        <v>314</v>
      </c>
      <c r="D69" s="422" t="s">
        <v>122</v>
      </c>
      <c r="E69" s="423">
        <f>SUM(H54:H56)</f>
        <v>4.749</v>
      </c>
      <c r="F69" s="505">
        <v>0</v>
      </c>
      <c r="G69" s="424">
        <f t="shared" si="1"/>
        <v>0</v>
      </c>
      <c r="H69" s="425"/>
      <c r="I69" s="414"/>
    </row>
    <row r="70" spans="1:9" s="415" customFormat="1" ht="36">
      <c r="A70" s="359" t="s">
        <v>761</v>
      </c>
      <c r="B70" s="417">
        <v>469973122</v>
      </c>
      <c r="C70" s="421" t="s">
        <v>311</v>
      </c>
      <c r="D70" s="422" t="s">
        <v>122</v>
      </c>
      <c r="E70" s="426">
        <f>SUM(H57)</f>
        <v>2.106</v>
      </c>
      <c r="F70" s="505">
        <v>0</v>
      </c>
      <c r="G70" s="424">
        <f t="shared" si="1"/>
        <v>0</v>
      </c>
      <c r="H70" s="425"/>
      <c r="I70" s="414"/>
    </row>
    <row r="71" spans="1:9" s="415" customFormat="1" ht="36">
      <c r="A71" s="359" t="s">
        <v>762</v>
      </c>
      <c r="B71" s="417">
        <v>997013871</v>
      </c>
      <c r="C71" s="421" t="s">
        <v>312</v>
      </c>
      <c r="D71" s="422" t="s">
        <v>122</v>
      </c>
      <c r="E71" s="423">
        <f>E68-E69-E70</f>
        <v>0.8642999999999992</v>
      </c>
      <c r="F71" s="505">
        <v>0</v>
      </c>
      <c r="G71" s="424">
        <f t="shared" si="1"/>
        <v>0</v>
      </c>
      <c r="H71" s="425"/>
      <c r="I71" s="414"/>
    </row>
    <row r="72" spans="1:7" ht="12.75">
      <c r="A72" s="359" t="s">
        <v>763</v>
      </c>
      <c r="B72" s="417"/>
      <c r="C72" s="410"/>
      <c r="D72" s="411"/>
      <c r="E72" s="412"/>
      <c r="F72" s="506"/>
      <c r="G72" s="389"/>
    </row>
    <row r="73" spans="1:7" ht="12.75">
      <c r="A73" s="359" t="s">
        <v>764</v>
      </c>
      <c r="B73" s="417"/>
      <c r="C73" s="427" t="s">
        <v>62</v>
      </c>
      <c r="D73" s="428" t="s">
        <v>2</v>
      </c>
      <c r="E73" s="429" t="s">
        <v>59</v>
      </c>
      <c r="F73" s="506"/>
      <c r="G73" s="430">
        <f>G75+G107+G132+G241+G288+G298+G306+G314+G327+G330+G334+G338+G341+G345</f>
        <v>0</v>
      </c>
    </row>
    <row r="74" spans="1:7" ht="12.75">
      <c r="A74" s="359" t="s">
        <v>765</v>
      </c>
      <c r="B74" s="417"/>
      <c r="C74" s="431"/>
      <c r="D74" s="428"/>
      <c r="E74" s="429"/>
      <c r="F74" s="506"/>
      <c r="G74" s="430"/>
    </row>
    <row r="75" spans="1:7" ht="12.75" customHeight="1">
      <c r="A75" s="359" t="s">
        <v>766</v>
      </c>
      <c r="B75" s="417"/>
      <c r="C75" s="418" t="s">
        <v>532</v>
      </c>
      <c r="D75" s="428" t="s">
        <v>65</v>
      </c>
      <c r="E75" s="429" t="s">
        <v>59</v>
      </c>
      <c r="F75" s="507"/>
      <c r="G75" s="432">
        <f>SUM(G79:G105)</f>
        <v>0</v>
      </c>
    </row>
    <row r="76" spans="1:9" s="437" customFormat="1" ht="24" customHeight="1">
      <c r="A76" s="359" t="s">
        <v>767</v>
      </c>
      <c r="B76" s="417"/>
      <c r="C76" s="433" t="s">
        <v>538</v>
      </c>
      <c r="D76" s="434"/>
      <c r="E76" s="435"/>
      <c r="F76" s="508"/>
      <c r="G76" s="436"/>
      <c r="H76" s="339"/>
      <c r="I76" s="340"/>
    </row>
    <row r="77" spans="1:9" s="437" customFormat="1" ht="12.75" customHeight="1">
      <c r="A77" s="359" t="s">
        <v>768</v>
      </c>
      <c r="B77" s="417"/>
      <c r="C77" s="433"/>
      <c r="D77" s="434"/>
      <c r="E77" s="435"/>
      <c r="F77" s="508"/>
      <c r="G77" s="436"/>
      <c r="H77" s="339"/>
      <c r="I77" s="340"/>
    </row>
    <row r="78" spans="1:9" s="437" customFormat="1" ht="12.75" customHeight="1">
      <c r="A78" s="359" t="s">
        <v>769</v>
      </c>
      <c r="B78" s="417"/>
      <c r="C78" s="418" t="s">
        <v>533</v>
      </c>
      <c r="D78" s="434"/>
      <c r="E78" s="435"/>
      <c r="F78" s="508"/>
      <c r="G78" s="436"/>
      <c r="H78" s="339"/>
      <c r="I78" s="340"/>
    </row>
    <row r="79" spans="1:9" s="437" customFormat="1" ht="49.5" customHeight="1">
      <c r="A79" s="359" t="s">
        <v>770</v>
      </c>
      <c r="B79" s="417" t="s">
        <v>534</v>
      </c>
      <c r="C79" s="418" t="s">
        <v>539</v>
      </c>
      <c r="D79" s="411" t="s">
        <v>61</v>
      </c>
      <c r="E79" s="412">
        <v>4.5</v>
      </c>
      <c r="F79" s="506">
        <v>0</v>
      </c>
      <c r="G79" s="389">
        <f>E79*F79</f>
        <v>0</v>
      </c>
      <c r="H79" s="413">
        <f>0.009*E79</f>
        <v>0.040499999999999994</v>
      </c>
      <c r="I79" s="340"/>
    </row>
    <row r="80" spans="1:9" s="438" customFormat="1" ht="123" customHeight="1">
      <c r="A80" s="359" t="s">
        <v>771</v>
      </c>
      <c r="B80" s="417" t="s">
        <v>535</v>
      </c>
      <c r="C80" s="418" t="s">
        <v>540</v>
      </c>
      <c r="D80" s="411" t="s">
        <v>61</v>
      </c>
      <c r="E80" s="412">
        <f>E79</f>
        <v>4.5</v>
      </c>
      <c r="F80" s="506">
        <v>0</v>
      </c>
      <c r="G80" s="389">
        <f aca="true" t="shared" si="2" ref="G80:G86">E80*F80</f>
        <v>0</v>
      </c>
      <c r="H80" s="413"/>
      <c r="I80" s="340"/>
    </row>
    <row r="81" spans="1:9" s="438" customFormat="1" ht="12.75" customHeight="1">
      <c r="A81" s="359" t="s">
        <v>772</v>
      </c>
      <c r="B81" s="417">
        <v>771111011</v>
      </c>
      <c r="C81" s="418" t="s">
        <v>541</v>
      </c>
      <c r="D81" s="411" t="s">
        <v>61</v>
      </c>
      <c r="E81" s="412">
        <f>E79</f>
        <v>4.5</v>
      </c>
      <c r="F81" s="506">
        <v>0</v>
      </c>
      <c r="G81" s="389">
        <f t="shared" si="2"/>
        <v>0</v>
      </c>
      <c r="H81" s="413">
        <f>0*E81</f>
        <v>0</v>
      </c>
      <c r="I81" s="340"/>
    </row>
    <row r="82" spans="1:9" s="438" customFormat="1" ht="12.75" customHeight="1">
      <c r="A82" s="359" t="s">
        <v>773</v>
      </c>
      <c r="B82" s="417">
        <v>771121011</v>
      </c>
      <c r="C82" s="418" t="s">
        <v>542</v>
      </c>
      <c r="D82" s="411" t="s">
        <v>61</v>
      </c>
      <c r="E82" s="412">
        <f>E79</f>
        <v>4.5</v>
      </c>
      <c r="F82" s="506">
        <v>0</v>
      </c>
      <c r="G82" s="389">
        <f t="shared" si="2"/>
        <v>0</v>
      </c>
      <c r="H82" s="413">
        <f>0.0003*E82</f>
        <v>0.0013499999999999999</v>
      </c>
      <c r="I82" s="340"/>
    </row>
    <row r="83" spans="1:9" s="438" customFormat="1" ht="36.75" customHeight="1">
      <c r="A83" s="359" t="s">
        <v>774</v>
      </c>
      <c r="B83" s="417" t="s">
        <v>536</v>
      </c>
      <c r="C83" s="418" t="s">
        <v>1039</v>
      </c>
      <c r="D83" s="411" t="s">
        <v>61</v>
      </c>
      <c r="E83" s="412">
        <f>E79</f>
        <v>4.5</v>
      </c>
      <c r="F83" s="506">
        <v>0</v>
      </c>
      <c r="G83" s="389">
        <f t="shared" si="2"/>
        <v>0</v>
      </c>
      <c r="H83" s="413">
        <f>0.0085*E83</f>
        <v>0.038250000000000006</v>
      </c>
      <c r="I83" s="340"/>
    </row>
    <row r="84" spans="1:9" s="438" customFormat="1" ht="48.75" customHeight="1">
      <c r="A84" s="359" t="s">
        <v>775</v>
      </c>
      <c r="B84" s="417" t="s">
        <v>535</v>
      </c>
      <c r="C84" s="418" t="s">
        <v>1040</v>
      </c>
      <c r="D84" s="411" t="s">
        <v>63</v>
      </c>
      <c r="E84" s="412">
        <v>8.05</v>
      </c>
      <c r="F84" s="506">
        <v>0</v>
      </c>
      <c r="G84" s="389">
        <f t="shared" si="2"/>
        <v>0</v>
      </c>
      <c r="H84" s="413"/>
      <c r="I84" s="340"/>
    </row>
    <row r="85" spans="1:9" s="438" customFormat="1" ht="24">
      <c r="A85" s="359" t="s">
        <v>776</v>
      </c>
      <c r="B85" s="417">
        <v>771474141</v>
      </c>
      <c r="C85" s="418" t="s">
        <v>543</v>
      </c>
      <c r="D85" s="411" t="s">
        <v>63</v>
      </c>
      <c r="E85" s="412">
        <v>8.05</v>
      </c>
      <c r="F85" s="506">
        <v>0</v>
      </c>
      <c r="G85" s="389">
        <f t="shared" si="2"/>
        <v>0</v>
      </c>
      <c r="H85" s="413">
        <f>0.00043*E85</f>
        <v>0.0034615</v>
      </c>
      <c r="I85" s="340"/>
    </row>
    <row r="86" spans="1:9" s="438" customFormat="1" ht="12.75" customHeight="1">
      <c r="A86" s="359" t="s">
        <v>777</v>
      </c>
      <c r="B86" s="417">
        <v>998771201</v>
      </c>
      <c r="C86" s="418" t="s">
        <v>571</v>
      </c>
      <c r="D86" s="411" t="s">
        <v>537</v>
      </c>
      <c r="E86" s="439">
        <v>0.055</v>
      </c>
      <c r="F86" s="506">
        <f>SUM(G79:G85)</f>
        <v>0</v>
      </c>
      <c r="G86" s="389">
        <f t="shared" si="2"/>
        <v>0</v>
      </c>
      <c r="H86" s="440"/>
      <c r="I86" s="340"/>
    </row>
    <row r="87" spans="1:8" s="438" customFormat="1" ht="12.75">
      <c r="A87" s="359" t="s">
        <v>778</v>
      </c>
      <c r="B87" s="252"/>
      <c r="C87" s="441"/>
      <c r="D87" s="253"/>
      <c r="E87" s="254"/>
      <c r="F87" s="255"/>
      <c r="G87" s="389"/>
      <c r="H87" s="442"/>
    </row>
    <row r="88" spans="1:9" s="438" customFormat="1" ht="24">
      <c r="A88" s="359" t="s">
        <v>779</v>
      </c>
      <c r="B88" s="443"/>
      <c r="C88" s="418" t="s">
        <v>559</v>
      </c>
      <c r="D88" s="434"/>
      <c r="E88" s="435"/>
      <c r="F88" s="509"/>
      <c r="G88" s="444"/>
      <c r="H88" s="308"/>
      <c r="I88" s="308"/>
    </row>
    <row r="89" spans="1:9" ht="135" customHeight="1">
      <c r="A89" s="359" t="s">
        <v>780</v>
      </c>
      <c r="B89" s="417" t="s">
        <v>535</v>
      </c>
      <c r="C89" s="418" t="s">
        <v>560</v>
      </c>
      <c r="D89" s="411" t="s">
        <v>61</v>
      </c>
      <c r="E89" s="412">
        <v>58.2</v>
      </c>
      <c r="F89" s="506">
        <v>0</v>
      </c>
      <c r="G89" s="389">
        <f aca="true" t="shared" si="3" ref="G89:G105">E89*F89</f>
        <v>0</v>
      </c>
      <c r="H89" s="413">
        <f>0.0008*E89</f>
        <v>0.046560000000000004</v>
      </c>
      <c r="I89" s="341"/>
    </row>
    <row r="90" spans="1:9" ht="12.75">
      <c r="A90" s="359" t="s">
        <v>781</v>
      </c>
      <c r="B90" s="417" t="s">
        <v>544</v>
      </c>
      <c r="C90" s="418" t="s">
        <v>545</v>
      </c>
      <c r="D90" s="411" t="s">
        <v>61</v>
      </c>
      <c r="E90" s="412">
        <f>E89</f>
        <v>58.2</v>
      </c>
      <c r="F90" s="506">
        <v>0</v>
      </c>
      <c r="G90" s="389">
        <f t="shared" si="3"/>
        <v>0</v>
      </c>
      <c r="H90" s="413">
        <f>0.0008*E90</f>
        <v>0.046560000000000004</v>
      </c>
      <c r="I90" s="341"/>
    </row>
    <row r="91" spans="1:9" ht="24">
      <c r="A91" s="359" t="s">
        <v>782</v>
      </c>
      <c r="B91" s="417" t="s">
        <v>546</v>
      </c>
      <c r="C91" s="418" t="s">
        <v>569</v>
      </c>
      <c r="D91" s="411" t="s">
        <v>63</v>
      </c>
      <c r="E91" s="412">
        <v>44.8</v>
      </c>
      <c r="F91" s="506">
        <v>0</v>
      </c>
      <c r="G91" s="389">
        <f t="shared" si="3"/>
        <v>0</v>
      </c>
      <c r="H91" s="413">
        <f>0*E91</f>
        <v>0</v>
      </c>
      <c r="I91" s="341"/>
    </row>
    <row r="92" spans="1:9" ht="12.75">
      <c r="A92" s="359" t="s">
        <v>783</v>
      </c>
      <c r="B92" s="417">
        <v>776111311</v>
      </c>
      <c r="C92" s="418" t="s">
        <v>547</v>
      </c>
      <c r="D92" s="411" t="s">
        <v>61</v>
      </c>
      <c r="E92" s="412">
        <f>E89</f>
        <v>58.2</v>
      </c>
      <c r="F92" s="506">
        <v>0</v>
      </c>
      <c r="G92" s="389">
        <f t="shared" si="3"/>
        <v>0</v>
      </c>
      <c r="H92" s="413">
        <f>0*E92</f>
        <v>0</v>
      </c>
      <c r="I92" s="341"/>
    </row>
    <row r="93" spans="1:9" ht="23.25">
      <c r="A93" s="359" t="s">
        <v>784</v>
      </c>
      <c r="B93" s="417" t="s">
        <v>548</v>
      </c>
      <c r="C93" s="418" t="s">
        <v>549</v>
      </c>
      <c r="D93" s="411" t="s">
        <v>61</v>
      </c>
      <c r="E93" s="412">
        <f>E89</f>
        <v>58.2</v>
      </c>
      <c r="F93" s="506">
        <v>0</v>
      </c>
      <c r="G93" s="389">
        <f t="shared" si="3"/>
        <v>0</v>
      </c>
      <c r="H93" s="413">
        <f>0.00043*E93</f>
        <v>0.025026</v>
      </c>
      <c r="I93" s="341"/>
    </row>
    <row r="94" spans="1:9" ht="36">
      <c r="A94" s="359" t="s">
        <v>785</v>
      </c>
      <c r="B94" s="417" t="s">
        <v>550</v>
      </c>
      <c r="C94" s="418" t="s">
        <v>562</v>
      </c>
      <c r="D94" s="411" t="s">
        <v>61</v>
      </c>
      <c r="E94" s="412">
        <f>E89</f>
        <v>58.2</v>
      </c>
      <c r="F94" s="506">
        <v>0</v>
      </c>
      <c r="G94" s="389">
        <f t="shared" si="3"/>
        <v>0</v>
      </c>
      <c r="H94" s="413">
        <f>0.0002*E94</f>
        <v>0.011640000000000001</v>
      </c>
      <c r="I94" s="341"/>
    </row>
    <row r="95" spans="1:9" ht="12.75">
      <c r="A95" s="359" t="s">
        <v>786</v>
      </c>
      <c r="C95" s="420" t="s">
        <v>551</v>
      </c>
      <c r="G95" s="445"/>
      <c r="H95" s="413"/>
      <c r="I95" s="341"/>
    </row>
    <row r="96" spans="1:9" ht="24">
      <c r="A96" s="359" t="s">
        <v>787</v>
      </c>
      <c r="B96" s="417" t="s">
        <v>552</v>
      </c>
      <c r="C96" s="418" t="s">
        <v>563</v>
      </c>
      <c r="D96" s="411" t="s">
        <v>61</v>
      </c>
      <c r="E96" s="412">
        <f>E89</f>
        <v>58.2</v>
      </c>
      <c r="F96" s="506">
        <v>0</v>
      </c>
      <c r="G96" s="389">
        <f t="shared" si="3"/>
        <v>0</v>
      </c>
      <c r="H96" s="413">
        <f>0.099*E96</f>
        <v>5.761800000000001</v>
      </c>
      <c r="I96" s="341"/>
    </row>
    <row r="97" spans="1:9" ht="12.75">
      <c r="A97" s="359" t="s">
        <v>788</v>
      </c>
      <c r="B97" s="417" t="s">
        <v>553</v>
      </c>
      <c r="C97" s="418" t="s">
        <v>564</v>
      </c>
      <c r="D97" s="411" t="s">
        <v>122</v>
      </c>
      <c r="E97" s="412">
        <f>E89*0.0045</f>
        <v>0.26189999999999997</v>
      </c>
      <c r="F97" s="505">
        <v>0</v>
      </c>
      <c r="G97" s="389">
        <f t="shared" si="3"/>
        <v>0</v>
      </c>
      <c r="H97" s="413">
        <f>1.06277*E97</f>
        <v>0.27833946299999995</v>
      </c>
      <c r="I97" s="341"/>
    </row>
    <row r="98" spans="1:9" ht="12.75">
      <c r="A98" s="359" t="s">
        <v>789</v>
      </c>
      <c r="B98" s="417" t="s">
        <v>554</v>
      </c>
      <c r="C98" s="418" t="s">
        <v>565</v>
      </c>
      <c r="D98" s="411" t="s">
        <v>61</v>
      </c>
      <c r="E98" s="412">
        <f>E89</f>
        <v>58.2</v>
      </c>
      <c r="F98" s="506">
        <v>0</v>
      </c>
      <c r="G98" s="389">
        <f t="shared" si="3"/>
        <v>0</v>
      </c>
      <c r="H98" s="413">
        <f>0.00013*E98</f>
        <v>0.007566</v>
      </c>
      <c r="I98" s="341"/>
    </row>
    <row r="99" spans="1:9" ht="12.75">
      <c r="A99" s="359" t="s">
        <v>790</v>
      </c>
      <c r="B99" s="417"/>
      <c r="C99" s="418" t="s">
        <v>555</v>
      </c>
      <c r="D99" s="411"/>
      <c r="E99" s="412"/>
      <c r="F99" s="506"/>
      <c r="G99" s="389"/>
      <c r="H99" s="413"/>
      <c r="I99" s="341"/>
    </row>
    <row r="100" spans="1:9" ht="24">
      <c r="A100" s="359" t="s">
        <v>791</v>
      </c>
      <c r="B100" s="417"/>
      <c r="C100" s="410" t="s">
        <v>570</v>
      </c>
      <c r="D100" s="411"/>
      <c r="E100" s="412"/>
      <c r="F100" s="506"/>
      <c r="G100" s="389"/>
      <c r="H100" s="413"/>
      <c r="I100" s="341"/>
    </row>
    <row r="101" spans="1:9" ht="24">
      <c r="A101" s="359" t="s">
        <v>792</v>
      </c>
      <c r="B101" s="417" t="s">
        <v>556</v>
      </c>
      <c r="C101" s="418" t="s">
        <v>566</v>
      </c>
      <c r="D101" s="411" t="s">
        <v>61</v>
      </c>
      <c r="E101" s="412">
        <f>E89</f>
        <v>58.2</v>
      </c>
      <c r="F101" s="506">
        <v>0</v>
      </c>
      <c r="G101" s="389">
        <f t="shared" si="3"/>
        <v>0</v>
      </c>
      <c r="H101" s="413">
        <f>0.005*E101</f>
        <v>0.29100000000000004</v>
      </c>
      <c r="I101" s="341"/>
    </row>
    <row r="102" spans="1:9" ht="24">
      <c r="A102" s="359" t="s">
        <v>793</v>
      </c>
      <c r="B102" s="417" t="s">
        <v>557</v>
      </c>
      <c r="C102" s="418" t="s">
        <v>567</v>
      </c>
      <c r="D102" s="411" t="s">
        <v>61</v>
      </c>
      <c r="E102" s="412">
        <f>E89</f>
        <v>58.2</v>
      </c>
      <c r="F102" s="506">
        <v>0</v>
      </c>
      <c r="G102" s="389">
        <f t="shared" si="3"/>
        <v>0</v>
      </c>
      <c r="H102" s="413">
        <f>0*E102</f>
        <v>0</v>
      </c>
      <c r="I102" s="341"/>
    </row>
    <row r="103" spans="1:9" ht="36">
      <c r="A103" s="359" t="s">
        <v>794</v>
      </c>
      <c r="B103" s="417" t="s">
        <v>558</v>
      </c>
      <c r="C103" s="418" t="s">
        <v>568</v>
      </c>
      <c r="D103" s="411" t="s">
        <v>63</v>
      </c>
      <c r="E103" s="412">
        <v>44.8</v>
      </c>
      <c r="F103" s="506">
        <v>0</v>
      </c>
      <c r="G103" s="389">
        <f t="shared" si="3"/>
        <v>0</v>
      </c>
      <c r="H103" s="413">
        <f>0.00002*E103</f>
        <v>0.000896</v>
      </c>
      <c r="I103" s="341"/>
    </row>
    <row r="104" spans="1:9" ht="24">
      <c r="A104" s="359" t="s">
        <v>795</v>
      </c>
      <c r="B104" s="417" t="s">
        <v>535</v>
      </c>
      <c r="C104" s="418" t="s">
        <v>561</v>
      </c>
      <c r="D104" s="411" t="s">
        <v>63</v>
      </c>
      <c r="E104" s="412">
        <f>E103</f>
        <v>44.8</v>
      </c>
      <c r="F104" s="506">
        <v>0</v>
      </c>
      <c r="G104" s="389">
        <f t="shared" si="3"/>
        <v>0</v>
      </c>
      <c r="H104" s="413">
        <f>0.003*E104</f>
        <v>0.1344</v>
      </c>
      <c r="I104" s="341"/>
    </row>
    <row r="105" spans="1:9" ht="12.75">
      <c r="A105" s="359" t="s">
        <v>796</v>
      </c>
      <c r="B105" s="417">
        <v>998011001</v>
      </c>
      <c r="C105" s="418" t="s">
        <v>572</v>
      </c>
      <c r="D105" s="411" t="s">
        <v>122</v>
      </c>
      <c r="E105" s="439">
        <f>SUM(H89:H104)</f>
        <v>6.6037874630000015</v>
      </c>
      <c r="F105" s="506">
        <v>0</v>
      </c>
      <c r="G105" s="389">
        <f t="shared" si="3"/>
        <v>0</v>
      </c>
      <c r="H105" s="446"/>
      <c r="I105" s="341"/>
    </row>
    <row r="106" spans="1:9" ht="12.75">
      <c r="A106" s="359" t="s">
        <v>797</v>
      </c>
      <c r="C106" s="420"/>
      <c r="E106" s="447"/>
      <c r="G106" s="445"/>
      <c r="H106" s="446"/>
      <c r="I106" s="341"/>
    </row>
    <row r="107" spans="1:9" ht="12.75">
      <c r="A107" s="359" t="s">
        <v>798</v>
      </c>
      <c r="C107" s="420" t="s">
        <v>593</v>
      </c>
      <c r="D107" s="448" t="s">
        <v>65</v>
      </c>
      <c r="E107" s="449" t="s">
        <v>59</v>
      </c>
      <c r="F107" s="510"/>
      <c r="G107" s="432">
        <f>SUM(G111:G130)</f>
        <v>0</v>
      </c>
      <c r="I107" s="341"/>
    </row>
    <row r="108" spans="1:9" ht="12.75">
      <c r="A108" s="359" t="s">
        <v>799</v>
      </c>
      <c r="C108" s="420"/>
      <c r="D108" s="448"/>
      <c r="E108" s="449"/>
      <c r="F108" s="510"/>
      <c r="G108" s="450"/>
      <c r="I108" s="341"/>
    </row>
    <row r="109" spans="1:9" ht="24">
      <c r="A109" s="359" t="s">
        <v>800</v>
      </c>
      <c r="B109" s="15"/>
      <c r="C109" s="420" t="s">
        <v>581</v>
      </c>
      <c r="D109" s="248"/>
      <c r="E109" s="246"/>
      <c r="F109" s="247"/>
      <c r="G109" s="451"/>
      <c r="H109" s="452"/>
      <c r="I109" s="341"/>
    </row>
    <row r="110" spans="1:9" ht="12.75">
      <c r="A110" s="359" t="s">
        <v>801</v>
      </c>
      <c r="B110" s="15"/>
      <c r="C110" s="420" t="s">
        <v>573</v>
      </c>
      <c r="D110" s="248"/>
      <c r="E110" s="246"/>
      <c r="F110" s="247"/>
      <c r="G110" s="451"/>
      <c r="H110" s="452"/>
      <c r="I110" s="341"/>
    </row>
    <row r="111" spans="1:9" ht="145.5" customHeight="1">
      <c r="A111" s="359" t="s">
        <v>802</v>
      </c>
      <c r="B111" s="417" t="s">
        <v>535</v>
      </c>
      <c r="C111" s="453" t="s">
        <v>582</v>
      </c>
      <c r="D111" s="411" t="s">
        <v>61</v>
      </c>
      <c r="E111" s="412">
        <v>2.1</v>
      </c>
      <c r="F111" s="506">
        <v>0</v>
      </c>
      <c r="G111" s="389">
        <f aca="true" t="shared" si="4" ref="G111:G130">E111*F111</f>
        <v>0</v>
      </c>
      <c r="H111" s="413">
        <f>0.00185*E111</f>
        <v>0.0038850000000000004</v>
      </c>
      <c r="I111" s="341"/>
    </row>
    <row r="112" spans="1:9" ht="24.75" customHeight="1">
      <c r="A112" s="359" t="s">
        <v>803</v>
      </c>
      <c r="B112" s="417" t="s">
        <v>574</v>
      </c>
      <c r="C112" s="453" t="s">
        <v>583</v>
      </c>
      <c r="D112" s="411" t="s">
        <v>61</v>
      </c>
      <c r="E112" s="412">
        <f>E111</f>
        <v>2.1</v>
      </c>
      <c r="F112" s="506">
        <v>0</v>
      </c>
      <c r="G112" s="389">
        <f t="shared" si="4"/>
        <v>0</v>
      </c>
      <c r="H112" s="413">
        <f>0.00005*E112</f>
        <v>0.000105</v>
      </c>
      <c r="I112" s="341"/>
    </row>
    <row r="113" spans="1:9" ht="12.75" customHeight="1">
      <c r="A113" s="359" t="s">
        <v>804</v>
      </c>
      <c r="B113" s="417"/>
      <c r="C113" s="453" t="s">
        <v>584</v>
      </c>
      <c r="D113" s="411"/>
      <c r="E113" s="412"/>
      <c r="F113" s="506"/>
      <c r="G113" s="389"/>
      <c r="H113" s="413"/>
      <c r="I113" s="341"/>
    </row>
    <row r="114" spans="1:9" ht="108.75" customHeight="1">
      <c r="A114" s="359" t="s">
        <v>805</v>
      </c>
      <c r="B114" s="417" t="s">
        <v>535</v>
      </c>
      <c r="C114" s="453" t="s">
        <v>585</v>
      </c>
      <c r="D114" s="411" t="s">
        <v>61</v>
      </c>
      <c r="E114" s="412">
        <f>E111</f>
        <v>2.1</v>
      </c>
      <c r="F114" s="506">
        <v>0</v>
      </c>
      <c r="G114" s="389">
        <f t="shared" si="4"/>
        <v>0</v>
      </c>
      <c r="H114" s="413">
        <f>0.00005*E114</f>
        <v>0.000105</v>
      </c>
      <c r="I114" s="341"/>
    </row>
    <row r="115" spans="1:9" ht="24">
      <c r="A115" s="359" t="s">
        <v>806</v>
      </c>
      <c r="B115" s="417" t="s">
        <v>575</v>
      </c>
      <c r="C115" s="453" t="s">
        <v>586</v>
      </c>
      <c r="D115" s="411" t="s">
        <v>61</v>
      </c>
      <c r="E115" s="412">
        <f>E111</f>
        <v>2.1</v>
      </c>
      <c r="F115" s="506">
        <v>0</v>
      </c>
      <c r="G115" s="389">
        <f t="shared" si="4"/>
        <v>0</v>
      </c>
      <c r="H115" s="413">
        <f>0.00022*E115</f>
        <v>0.00046200000000000006</v>
      </c>
      <c r="I115" s="341"/>
    </row>
    <row r="116" spans="1:9" ht="12.75" customHeight="1">
      <c r="A116" s="359" t="s">
        <v>807</v>
      </c>
      <c r="B116" s="417"/>
      <c r="C116" s="453" t="s">
        <v>684</v>
      </c>
      <c r="D116" s="411"/>
      <c r="E116" s="412"/>
      <c r="F116" s="506"/>
      <c r="G116" s="389"/>
      <c r="H116" s="413"/>
      <c r="I116" s="341"/>
    </row>
    <row r="117" spans="1:9" ht="109.5" customHeight="1">
      <c r="A117" s="359" t="s">
        <v>808</v>
      </c>
      <c r="B117" s="417" t="s">
        <v>535</v>
      </c>
      <c r="C117" s="453" t="s">
        <v>685</v>
      </c>
      <c r="D117" s="411" t="s">
        <v>61</v>
      </c>
      <c r="E117" s="412">
        <f>E111</f>
        <v>2.1</v>
      </c>
      <c r="F117" s="506">
        <v>0</v>
      </c>
      <c r="G117" s="389">
        <f>E117*F117</f>
        <v>0</v>
      </c>
      <c r="H117" s="413">
        <f>0.00005*E117</f>
        <v>0.000105</v>
      </c>
      <c r="I117" s="341"/>
    </row>
    <row r="118" spans="1:9" ht="24.75" customHeight="1">
      <c r="A118" s="359" t="s">
        <v>809</v>
      </c>
      <c r="B118" s="417"/>
      <c r="C118" s="453" t="s">
        <v>686</v>
      </c>
      <c r="D118" s="411"/>
      <c r="E118" s="412"/>
      <c r="F118" s="506"/>
      <c r="G118" s="389"/>
      <c r="H118" s="413"/>
      <c r="I118" s="341"/>
    </row>
    <row r="119" spans="1:9" ht="169.5" customHeight="1">
      <c r="A119" s="359" t="s">
        <v>810</v>
      </c>
      <c r="B119" s="417" t="s">
        <v>535</v>
      </c>
      <c r="C119" s="453" t="s">
        <v>687</v>
      </c>
      <c r="D119" s="411" t="s">
        <v>61</v>
      </c>
      <c r="E119" s="412">
        <f>E111</f>
        <v>2.1</v>
      </c>
      <c r="F119" s="506">
        <v>0</v>
      </c>
      <c r="G119" s="389">
        <f>E119*F119</f>
        <v>0</v>
      </c>
      <c r="H119" s="413">
        <f>0.00005*E119</f>
        <v>0.000105</v>
      </c>
      <c r="I119" s="341"/>
    </row>
    <row r="120" spans="1:9" ht="12.75" customHeight="1">
      <c r="A120" s="359" t="s">
        <v>811</v>
      </c>
      <c r="B120" s="417"/>
      <c r="C120" s="454" t="s">
        <v>576</v>
      </c>
      <c r="D120" s="411"/>
      <c r="E120" s="412"/>
      <c r="F120" s="506"/>
      <c r="G120" s="389"/>
      <c r="H120" s="413"/>
      <c r="I120" s="341"/>
    </row>
    <row r="121" spans="1:9" ht="60">
      <c r="A121" s="359" t="s">
        <v>812</v>
      </c>
      <c r="B121" s="417" t="s">
        <v>535</v>
      </c>
      <c r="C121" s="453" t="s">
        <v>587</v>
      </c>
      <c r="D121" s="411" t="s">
        <v>61</v>
      </c>
      <c r="E121" s="412">
        <f>E111</f>
        <v>2.1</v>
      </c>
      <c r="F121" s="506">
        <v>0</v>
      </c>
      <c r="G121" s="389">
        <f t="shared" si="4"/>
        <v>0</v>
      </c>
      <c r="H121" s="413">
        <f aca="true" t="shared" si="5" ref="H121:H129">0.003*E121</f>
        <v>0.0063</v>
      </c>
      <c r="I121" s="341"/>
    </row>
    <row r="122" spans="1:9" ht="12.75">
      <c r="A122" s="359" t="s">
        <v>813</v>
      </c>
      <c r="B122" s="417"/>
      <c r="C122" s="453" t="s">
        <v>577</v>
      </c>
      <c r="D122" s="411"/>
      <c r="E122" s="412"/>
      <c r="F122" s="506"/>
      <c r="G122" s="389"/>
      <c r="H122" s="413"/>
      <c r="I122" s="341"/>
    </row>
    <row r="123" spans="1:9" ht="24">
      <c r="A123" s="359" t="s">
        <v>814</v>
      </c>
      <c r="B123" s="417"/>
      <c r="C123" s="453" t="s">
        <v>578</v>
      </c>
      <c r="D123" s="411"/>
      <c r="E123" s="412"/>
      <c r="F123" s="506"/>
      <c r="G123" s="389"/>
      <c r="H123" s="413"/>
      <c r="I123" s="341"/>
    </row>
    <row r="124" spans="1:9" ht="24.75" customHeight="1">
      <c r="A124" s="359" t="s">
        <v>815</v>
      </c>
      <c r="B124" s="417">
        <v>631311214</v>
      </c>
      <c r="C124" s="453" t="s">
        <v>588</v>
      </c>
      <c r="D124" s="411" t="s">
        <v>579</v>
      </c>
      <c r="E124" s="412">
        <f>E111*0.08+0.15</f>
        <v>0.318</v>
      </c>
      <c r="F124" s="506">
        <v>0</v>
      </c>
      <c r="G124" s="389">
        <f t="shared" si="4"/>
        <v>0</v>
      </c>
      <c r="H124" s="413">
        <f>2.50187*E124</f>
        <v>0.79559466</v>
      </c>
      <c r="I124" s="341"/>
    </row>
    <row r="125" spans="1:9" ht="12.75" customHeight="1">
      <c r="A125" s="359" t="s">
        <v>816</v>
      </c>
      <c r="B125" s="417" t="s">
        <v>580</v>
      </c>
      <c r="C125" s="453" t="s">
        <v>589</v>
      </c>
      <c r="D125" s="411" t="s">
        <v>122</v>
      </c>
      <c r="E125" s="455">
        <f>2.1*0.0045</f>
        <v>0.00945</v>
      </c>
      <c r="F125" s="505">
        <v>0</v>
      </c>
      <c r="G125" s="389">
        <f t="shared" si="4"/>
        <v>0</v>
      </c>
      <c r="H125" s="413">
        <f>1.06277*E125</f>
        <v>0.0100431765</v>
      </c>
      <c r="I125" s="341"/>
    </row>
    <row r="126" spans="1:9" ht="24.75" customHeight="1">
      <c r="A126" s="359" t="s">
        <v>817</v>
      </c>
      <c r="B126" s="417">
        <v>411351011</v>
      </c>
      <c r="C126" s="453" t="s">
        <v>590</v>
      </c>
      <c r="D126" s="411" t="s">
        <v>61</v>
      </c>
      <c r="E126" s="412">
        <f>E111*2</f>
        <v>4.2</v>
      </c>
      <c r="F126" s="506">
        <v>0</v>
      </c>
      <c r="G126" s="389">
        <f t="shared" si="4"/>
        <v>0</v>
      </c>
      <c r="H126" s="413">
        <f t="shared" si="5"/>
        <v>0.0126</v>
      </c>
      <c r="I126" s="308"/>
    </row>
    <row r="127" spans="1:9" ht="12.75" customHeight="1">
      <c r="A127" s="359" t="s">
        <v>818</v>
      </c>
      <c r="B127" s="417">
        <v>411351012</v>
      </c>
      <c r="C127" s="453" t="s">
        <v>591</v>
      </c>
      <c r="D127" s="411" t="s">
        <v>61</v>
      </c>
      <c r="E127" s="412">
        <f>E126</f>
        <v>4.2</v>
      </c>
      <c r="F127" s="506">
        <v>0</v>
      </c>
      <c r="G127" s="389">
        <f t="shared" si="4"/>
        <v>0</v>
      </c>
      <c r="H127" s="413">
        <f t="shared" si="5"/>
        <v>0.0126</v>
      </c>
      <c r="I127" s="308"/>
    </row>
    <row r="128" spans="1:9" ht="24.75" customHeight="1">
      <c r="A128" s="359" t="s">
        <v>819</v>
      </c>
      <c r="B128" s="417">
        <v>411354331</v>
      </c>
      <c r="C128" s="453" t="s">
        <v>592</v>
      </c>
      <c r="D128" s="411" t="s">
        <v>61</v>
      </c>
      <c r="E128" s="412">
        <f>E111</f>
        <v>2.1</v>
      </c>
      <c r="F128" s="506">
        <v>0</v>
      </c>
      <c r="G128" s="389">
        <f t="shared" si="4"/>
        <v>0</v>
      </c>
      <c r="H128" s="413">
        <f t="shared" si="5"/>
        <v>0.0063</v>
      </c>
      <c r="I128" s="308"/>
    </row>
    <row r="129" spans="1:9" ht="12.75">
      <c r="A129" s="359" t="s">
        <v>820</v>
      </c>
      <c r="B129" s="417">
        <v>411354332</v>
      </c>
      <c r="C129" s="453" t="s">
        <v>591</v>
      </c>
      <c r="D129" s="411" t="s">
        <v>61</v>
      </c>
      <c r="E129" s="412">
        <f>E128</f>
        <v>2.1</v>
      </c>
      <c r="F129" s="506">
        <v>0</v>
      </c>
      <c r="G129" s="389">
        <f t="shared" si="4"/>
        <v>0</v>
      </c>
      <c r="H129" s="413">
        <f t="shared" si="5"/>
        <v>0.0063</v>
      </c>
      <c r="I129" s="308"/>
    </row>
    <row r="130" spans="1:8" ht="12.75" customHeight="1">
      <c r="A130" s="359" t="s">
        <v>821</v>
      </c>
      <c r="B130" s="417">
        <v>998011001</v>
      </c>
      <c r="C130" s="418" t="s">
        <v>572</v>
      </c>
      <c r="D130" s="411" t="s">
        <v>122</v>
      </c>
      <c r="E130" s="439">
        <f>SUM(H110:H129)</f>
        <v>0.8545048364999999</v>
      </c>
      <c r="F130" s="506">
        <v>0</v>
      </c>
      <c r="G130" s="389">
        <f t="shared" si="4"/>
        <v>0</v>
      </c>
      <c r="H130" s="446"/>
    </row>
    <row r="131" spans="1:9" ht="12.75">
      <c r="A131" s="359" t="s">
        <v>822</v>
      </c>
      <c r="C131" s="456"/>
      <c r="F131" s="511"/>
      <c r="G131" s="457"/>
      <c r="I131" s="341"/>
    </row>
    <row r="132" spans="1:9" ht="12.75">
      <c r="A132" s="359" t="s">
        <v>823</v>
      </c>
      <c r="C132" s="420" t="s">
        <v>703</v>
      </c>
      <c r="D132" s="448" t="s">
        <v>65</v>
      </c>
      <c r="E132" s="449" t="s">
        <v>59</v>
      </c>
      <c r="F132" s="510"/>
      <c r="G132" s="432">
        <f>SUM(G134:G240)</f>
        <v>0</v>
      </c>
      <c r="I132" s="341"/>
    </row>
    <row r="133" spans="1:9" ht="12.75" customHeight="1">
      <c r="A133" s="359" t="s">
        <v>824</v>
      </c>
      <c r="C133" s="420"/>
      <c r="D133" s="448"/>
      <c r="E133" s="449"/>
      <c r="F133" s="510"/>
      <c r="G133" s="450"/>
      <c r="I133" s="341"/>
    </row>
    <row r="134" spans="1:9" ht="24.75">
      <c r="A134" s="359" t="s">
        <v>825</v>
      </c>
      <c r="B134" s="15"/>
      <c r="C134" s="458" t="s">
        <v>594</v>
      </c>
      <c r="D134" s="248"/>
      <c r="E134" s="246"/>
      <c r="F134" s="247"/>
      <c r="G134" s="451"/>
      <c r="H134" s="452"/>
      <c r="I134" s="341"/>
    </row>
    <row r="135" spans="1:9" ht="12.75" customHeight="1">
      <c r="A135" s="359" t="s">
        <v>826</v>
      </c>
      <c r="B135" s="308"/>
      <c r="C135" s="458" t="s">
        <v>595</v>
      </c>
      <c r="D135" s="308"/>
      <c r="E135" s="308"/>
      <c r="G135" s="308"/>
      <c r="H135" s="308"/>
      <c r="I135" s="308"/>
    </row>
    <row r="136" spans="1:9" ht="12.75" customHeight="1">
      <c r="A136" s="359" t="s">
        <v>827</v>
      </c>
      <c r="B136" s="417" t="s">
        <v>596</v>
      </c>
      <c r="C136" s="453" t="s">
        <v>597</v>
      </c>
      <c r="D136" s="411" t="s">
        <v>61</v>
      </c>
      <c r="E136" s="443">
        <f>E139</f>
        <v>34.8</v>
      </c>
      <c r="F136" s="506">
        <v>0</v>
      </c>
      <c r="G136" s="389">
        <f aca="true" t="shared" si="6" ref="G136:G142">E136*F136</f>
        <v>0</v>
      </c>
      <c r="H136" s="413">
        <f>0.004*E136</f>
        <v>0.1392</v>
      </c>
      <c r="I136" s="308"/>
    </row>
    <row r="137" spans="1:9" ht="24">
      <c r="A137" s="359" t="s">
        <v>828</v>
      </c>
      <c r="B137" s="417" t="s">
        <v>535</v>
      </c>
      <c r="C137" s="453" t="s">
        <v>598</v>
      </c>
      <c r="D137" s="411" t="s">
        <v>61</v>
      </c>
      <c r="E137" s="443">
        <f>E139</f>
        <v>34.8</v>
      </c>
      <c r="F137" s="506">
        <v>0</v>
      </c>
      <c r="G137" s="389">
        <f t="shared" si="6"/>
        <v>0</v>
      </c>
      <c r="H137" s="413">
        <f>0.00028*E137</f>
        <v>0.009744</v>
      </c>
      <c r="I137" s="308"/>
    </row>
    <row r="138" spans="1:9" ht="12.75">
      <c r="A138" s="359" t="s">
        <v>829</v>
      </c>
      <c r="B138" s="417"/>
      <c r="C138" s="453" t="s">
        <v>577</v>
      </c>
      <c r="D138" s="411"/>
      <c r="E138" s="443"/>
      <c r="F138" s="506"/>
      <c r="G138" s="389"/>
      <c r="H138" s="308"/>
      <c r="I138" s="308"/>
    </row>
    <row r="139" spans="1:9" ht="84.75" customHeight="1">
      <c r="A139" s="359" t="s">
        <v>830</v>
      </c>
      <c r="B139" s="417" t="s">
        <v>535</v>
      </c>
      <c r="C139" s="453" t="s">
        <v>599</v>
      </c>
      <c r="D139" s="411" t="s">
        <v>61</v>
      </c>
      <c r="E139" s="443">
        <v>34.8</v>
      </c>
      <c r="F139" s="506">
        <v>0</v>
      </c>
      <c r="G139" s="389">
        <f t="shared" si="6"/>
        <v>0</v>
      </c>
      <c r="H139" s="413">
        <f>0.02245*E139</f>
        <v>0.78126</v>
      </c>
      <c r="I139" s="308"/>
    </row>
    <row r="140" spans="1:9" ht="12.75">
      <c r="A140" s="359" t="s">
        <v>831</v>
      </c>
      <c r="B140" s="417"/>
      <c r="C140" s="453" t="s">
        <v>595</v>
      </c>
      <c r="D140" s="411"/>
      <c r="E140" s="443"/>
      <c r="F140" s="506"/>
      <c r="G140" s="389"/>
      <c r="H140" s="308"/>
      <c r="I140" s="308"/>
    </row>
    <row r="141" spans="1:9" ht="12.75" customHeight="1">
      <c r="A141" s="359" t="s">
        <v>832</v>
      </c>
      <c r="B141" s="417" t="s">
        <v>596</v>
      </c>
      <c r="C141" s="453" t="s">
        <v>597</v>
      </c>
      <c r="D141" s="411" t="s">
        <v>61</v>
      </c>
      <c r="E141" s="443">
        <f>E139</f>
        <v>34.8</v>
      </c>
      <c r="F141" s="506">
        <v>0</v>
      </c>
      <c r="G141" s="389">
        <f t="shared" si="6"/>
        <v>0</v>
      </c>
      <c r="H141" s="413">
        <f>0.00028*E141</f>
        <v>0.009744</v>
      </c>
      <c r="I141" s="308"/>
    </row>
    <row r="142" spans="1:9" ht="24">
      <c r="A142" s="359" t="s">
        <v>833</v>
      </c>
      <c r="B142" s="417" t="s">
        <v>535</v>
      </c>
      <c r="C142" s="453" t="s">
        <v>598</v>
      </c>
      <c r="D142" s="411" t="s">
        <v>61</v>
      </c>
      <c r="E142" s="443">
        <f>E139</f>
        <v>34.8</v>
      </c>
      <c r="F142" s="506">
        <v>0</v>
      </c>
      <c r="G142" s="389">
        <f t="shared" si="6"/>
        <v>0</v>
      </c>
      <c r="H142" s="413">
        <f>0.004*E142</f>
        <v>0.1392</v>
      </c>
      <c r="I142" s="308"/>
    </row>
    <row r="143" spans="1:9" ht="12.75">
      <c r="A143" s="359" t="s">
        <v>834</v>
      </c>
      <c r="C143" s="456"/>
      <c r="F143" s="511"/>
      <c r="G143" s="457"/>
      <c r="H143" s="341"/>
      <c r="I143" s="341"/>
    </row>
    <row r="144" spans="1:9" ht="37.5">
      <c r="A144" s="359" t="s">
        <v>835</v>
      </c>
      <c r="B144" s="15"/>
      <c r="C144" s="458" t="s">
        <v>601</v>
      </c>
      <c r="D144" s="248"/>
      <c r="E144" s="246"/>
      <c r="F144" s="247"/>
      <c r="G144" s="451"/>
      <c r="H144" s="452"/>
      <c r="I144" s="341"/>
    </row>
    <row r="145" spans="1:9" ht="24.75" customHeight="1">
      <c r="A145" s="359" t="s">
        <v>836</v>
      </c>
      <c r="B145" s="459"/>
      <c r="C145" s="458" t="s">
        <v>600</v>
      </c>
      <c r="D145" s="308"/>
      <c r="E145" s="308"/>
      <c r="F145" s="512"/>
      <c r="G145" s="460"/>
      <c r="H145" s="308"/>
      <c r="I145" s="308"/>
    </row>
    <row r="146" spans="1:9" ht="12.75" customHeight="1">
      <c r="A146" s="359" t="s">
        <v>837</v>
      </c>
      <c r="B146" s="308"/>
      <c r="C146" s="458" t="s">
        <v>595</v>
      </c>
      <c r="D146" s="308"/>
      <c r="E146" s="308"/>
      <c r="G146" s="308"/>
      <c r="H146" s="308"/>
      <c r="I146" s="308"/>
    </row>
    <row r="147" spans="1:9" ht="12.75" customHeight="1">
      <c r="A147" s="359" t="s">
        <v>838</v>
      </c>
      <c r="B147" s="417" t="s">
        <v>596</v>
      </c>
      <c r="C147" s="453" t="s">
        <v>597</v>
      </c>
      <c r="D147" s="411" t="s">
        <v>61</v>
      </c>
      <c r="E147" s="443">
        <f>E150</f>
        <v>20.4</v>
      </c>
      <c r="F147" s="506">
        <v>0</v>
      </c>
      <c r="G147" s="389">
        <f>E147*F147</f>
        <v>0</v>
      </c>
      <c r="H147" s="413">
        <f>0.004*E147</f>
        <v>0.08159999999999999</v>
      </c>
      <c r="I147" s="308"/>
    </row>
    <row r="148" spans="1:9" ht="24">
      <c r="A148" s="359" t="s">
        <v>839</v>
      </c>
      <c r="B148" s="417" t="s">
        <v>535</v>
      </c>
      <c r="C148" s="453" t="s">
        <v>598</v>
      </c>
      <c r="D148" s="411" t="s">
        <v>61</v>
      </c>
      <c r="E148" s="443">
        <f>E150</f>
        <v>20.4</v>
      </c>
      <c r="F148" s="506">
        <v>0</v>
      </c>
      <c r="G148" s="389">
        <f>E148*F148</f>
        <v>0</v>
      </c>
      <c r="H148" s="413">
        <f>0.00028*E148</f>
        <v>0.005711999999999999</v>
      </c>
      <c r="I148" s="308"/>
    </row>
    <row r="149" spans="1:9" ht="12.75">
      <c r="A149" s="359" t="s">
        <v>840</v>
      </c>
      <c r="C149" s="458" t="s">
        <v>577</v>
      </c>
      <c r="E149" s="308"/>
      <c r="G149" s="445"/>
      <c r="H149" s="308"/>
      <c r="I149" s="308"/>
    </row>
    <row r="150" spans="1:9" ht="84.75" customHeight="1">
      <c r="A150" s="359" t="s">
        <v>841</v>
      </c>
      <c r="B150" s="417" t="s">
        <v>535</v>
      </c>
      <c r="C150" s="453" t="s">
        <v>599</v>
      </c>
      <c r="D150" s="411" t="s">
        <v>61</v>
      </c>
      <c r="E150" s="443">
        <v>20.4</v>
      </c>
      <c r="F150" s="506">
        <v>0</v>
      </c>
      <c r="G150" s="389">
        <f>E150*F150</f>
        <v>0</v>
      </c>
      <c r="H150" s="413">
        <f>0.02245*E150</f>
        <v>0.45798</v>
      </c>
      <c r="I150" s="308"/>
    </row>
    <row r="151" spans="1:9" ht="12.75">
      <c r="A151" s="359" t="s">
        <v>842</v>
      </c>
      <c r="B151" s="417"/>
      <c r="C151" s="453" t="s">
        <v>595</v>
      </c>
      <c r="D151" s="411"/>
      <c r="E151" s="443"/>
      <c r="F151" s="506"/>
      <c r="G151" s="389"/>
      <c r="H151" s="308"/>
      <c r="I151" s="308"/>
    </row>
    <row r="152" spans="1:9" ht="12.75" customHeight="1">
      <c r="A152" s="359" t="s">
        <v>843</v>
      </c>
      <c r="B152" s="417" t="s">
        <v>596</v>
      </c>
      <c r="C152" s="453" t="s">
        <v>597</v>
      </c>
      <c r="D152" s="411" t="s">
        <v>61</v>
      </c>
      <c r="E152" s="443">
        <f>E150</f>
        <v>20.4</v>
      </c>
      <c r="F152" s="506">
        <v>0</v>
      </c>
      <c r="G152" s="389">
        <f>E152*F152</f>
        <v>0</v>
      </c>
      <c r="H152" s="413">
        <f>0.00028*E152</f>
        <v>0.005711999999999999</v>
      </c>
      <c r="I152" s="308"/>
    </row>
    <row r="153" spans="1:9" ht="24">
      <c r="A153" s="359" t="s">
        <v>844</v>
      </c>
      <c r="B153" s="417" t="s">
        <v>535</v>
      </c>
      <c r="C153" s="453" t="s">
        <v>598</v>
      </c>
      <c r="D153" s="411" t="s">
        <v>61</v>
      </c>
      <c r="E153" s="443">
        <f>E150</f>
        <v>20.4</v>
      </c>
      <c r="F153" s="506">
        <v>0</v>
      </c>
      <c r="G153" s="389">
        <f>E153*F153</f>
        <v>0</v>
      </c>
      <c r="H153" s="413">
        <f>0.004*E153</f>
        <v>0.08159999999999999</v>
      </c>
      <c r="I153" s="308"/>
    </row>
    <row r="154" spans="1:9" ht="12.75">
      <c r="A154" s="359" t="s">
        <v>845</v>
      </c>
      <c r="C154" s="456"/>
      <c r="F154" s="511"/>
      <c r="G154" s="457"/>
      <c r="H154" s="341"/>
      <c r="I154" s="341"/>
    </row>
    <row r="155" spans="1:9" ht="36.75" customHeight="1">
      <c r="A155" s="359" t="s">
        <v>846</v>
      </c>
      <c r="B155" s="15"/>
      <c r="C155" s="458" t="s">
        <v>602</v>
      </c>
      <c r="D155" s="248"/>
      <c r="E155" s="246"/>
      <c r="F155" s="247"/>
      <c r="G155" s="451"/>
      <c r="H155" s="452"/>
      <c r="I155" s="341"/>
    </row>
    <row r="156" spans="1:9" ht="12.75" customHeight="1">
      <c r="A156" s="359" t="s">
        <v>847</v>
      </c>
      <c r="B156" s="308"/>
      <c r="C156" s="458" t="s">
        <v>595</v>
      </c>
      <c r="D156" s="308"/>
      <c r="E156" s="308"/>
      <c r="G156" s="308"/>
      <c r="H156" s="308"/>
      <c r="I156" s="308"/>
    </row>
    <row r="157" spans="1:9" ht="12.75" customHeight="1">
      <c r="A157" s="359" t="s">
        <v>848</v>
      </c>
      <c r="B157" s="417" t="s">
        <v>596</v>
      </c>
      <c r="C157" s="453" t="s">
        <v>597</v>
      </c>
      <c r="D157" s="411" t="s">
        <v>61</v>
      </c>
      <c r="E157" s="443">
        <f>E160</f>
        <v>43.5</v>
      </c>
      <c r="F157" s="506">
        <v>0</v>
      </c>
      <c r="G157" s="389">
        <f>E157*F157</f>
        <v>0</v>
      </c>
      <c r="H157" s="413">
        <f>0.004*E157</f>
        <v>0.17400000000000002</v>
      </c>
      <c r="I157" s="308"/>
    </row>
    <row r="158" spans="1:9" ht="24">
      <c r="A158" s="359" t="s">
        <v>849</v>
      </c>
      <c r="B158" s="417" t="s">
        <v>535</v>
      </c>
      <c r="C158" s="453" t="s">
        <v>598</v>
      </c>
      <c r="D158" s="411" t="s">
        <v>61</v>
      </c>
      <c r="E158" s="443">
        <f>E160</f>
        <v>43.5</v>
      </c>
      <c r="F158" s="506">
        <v>0</v>
      </c>
      <c r="G158" s="389">
        <f>E158*F158</f>
        <v>0</v>
      </c>
      <c r="H158" s="413">
        <f>0.00028*E158</f>
        <v>0.012179999999999998</v>
      </c>
      <c r="I158" s="308"/>
    </row>
    <row r="159" spans="1:9" ht="12.75">
      <c r="A159" s="359" t="s">
        <v>850</v>
      </c>
      <c r="C159" s="458" t="s">
        <v>577</v>
      </c>
      <c r="E159" s="308"/>
      <c r="G159" s="445"/>
      <c r="H159" s="308"/>
      <c r="I159" s="308"/>
    </row>
    <row r="160" spans="1:9" ht="72.75" customHeight="1">
      <c r="A160" s="359" t="s">
        <v>851</v>
      </c>
      <c r="B160" s="417" t="s">
        <v>535</v>
      </c>
      <c r="C160" s="453" t="s">
        <v>605</v>
      </c>
      <c r="D160" s="411" t="s">
        <v>61</v>
      </c>
      <c r="E160" s="443">
        <v>43.5</v>
      </c>
      <c r="F160" s="506">
        <v>0</v>
      </c>
      <c r="G160" s="389">
        <f>E160*F160</f>
        <v>0</v>
      </c>
      <c r="H160" s="413">
        <f>0.02245*E160</f>
        <v>0.9765750000000001</v>
      </c>
      <c r="I160" s="308"/>
    </row>
    <row r="161" spans="1:9" ht="12.75">
      <c r="A161" s="359" t="s">
        <v>852</v>
      </c>
      <c r="B161" s="417"/>
      <c r="C161" s="453" t="s">
        <v>603</v>
      </c>
      <c r="D161" s="411"/>
      <c r="E161" s="443"/>
      <c r="F161" s="506"/>
      <c r="G161" s="389"/>
      <c r="H161" s="308"/>
      <c r="I161" s="308"/>
    </row>
    <row r="162" spans="1:9" ht="12.75">
      <c r="A162" s="359" t="s">
        <v>853</v>
      </c>
      <c r="B162" s="417"/>
      <c r="C162" s="461"/>
      <c r="D162" s="411"/>
      <c r="E162" s="412"/>
      <c r="F162" s="513"/>
      <c r="G162" s="426"/>
      <c r="H162" s="341"/>
      <c r="I162" s="341"/>
    </row>
    <row r="163" spans="1:9" ht="24.75" customHeight="1">
      <c r="A163" s="359" t="s">
        <v>854</v>
      </c>
      <c r="B163" s="252"/>
      <c r="C163" s="453" t="s">
        <v>604</v>
      </c>
      <c r="D163" s="256"/>
      <c r="E163" s="257"/>
      <c r="F163" s="258"/>
      <c r="G163" s="462"/>
      <c r="H163" s="452"/>
      <c r="I163" s="341"/>
    </row>
    <row r="164" spans="1:9" ht="12.75" customHeight="1">
      <c r="A164" s="359" t="s">
        <v>855</v>
      </c>
      <c r="B164" s="443"/>
      <c r="C164" s="453" t="s">
        <v>595</v>
      </c>
      <c r="D164" s="443"/>
      <c r="E164" s="443"/>
      <c r="F164" s="506"/>
      <c r="G164" s="443"/>
      <c r="H164" s="308"/>
      <c r="I164" s="308"/>
    </row>
    <row r="165" spans="1:9" ht="12.75" customHeight="1">
      <c r="A165" s="359" t="s">
        <v>856</v>
      </c>
      <c r="B165" s="417" t="s">
        <v>596</v>
      </c>
      <c r="C165" s="453" t="s">
        <v>597</v>
      </c>
      <c r="D165" s="411" t="s">
        <v>61</v>
      </c>
      <c r="E165" s="443">
        <f>E168</f>
        <v>8.6</v>
      </c>
      <c r="F165" s="506">
        <v>0</v>
      </c>
      <c r="G165" s="389">
        <f>E165*F165</f>
        <v>0</v>
      </c>
      <c r="H165" s="413">
        <f>0.004*E165</f>
        <v>0.0344</v>
      </c>
      <c r="I165" s="308"/>
    </row>
    <row r="166" spans="1:9" ht="24">
      <c r="A166" s="359" t="s">
        <v>857</v>
      </c>
      <c r="B166" s="417" t="s">
        <v>535</v>
      </c>
      <c r="C166" s="453" t="s">
        <v>598</v>
      </c>
      <c r="D166" s="411" t="s">
        <v>61</v>
      </c>
      <c r="E166" s="443">
        <f>E168</f>
        <v>8.6</v>
      </c>
      <c r="F166" s="506">
        <v>0</v>
      </c>
      <c r="G166" s="389">
        <f>E166*F166</f>
        <v>0</v>
      </c>
      <c r="H166" s="413">
        <f>0.00028*E166</f>
        <v>0.0024079999999999996</v>
      </c>
      <c r="I166" s="308"/>
    </row>
    <row r="167" spans="1:9" ht="12.75">
      <c r="A167" s="359" t="s">
        <v>858</v>
      </c>
      <c r="C167" s="458" t="s">
        <v>577</v>
      </c>
      <c r="E167" s="308"/>
      <c r="G167" s="445"/>
      <c r="H167" s="308"/>
      <c r="I167" s="308"/>
    </row>
    <row r="168" spans="1:9" ht="84.75" customHeight="1">
      <c r="A168" s="359" t="s">
        <v>859</v>
      </c>
      <c r="B168" s="417" t="s">
        <v>535</v>
      </c>
      <c r="C168" s="453" t="s">
        <v>606</v>
      </c>
      <c r="D168" s="411" t="s">
        <v>61</v>
      </c>
      <c r="E168" s="443">
        <v>8.6</v>
      </c>
      <c r="F168" s="506">
        <v>0</v>
      </c>
      <c r="G168" s="389">
        <f>E168*F168</f>
        <v>0</v>
      </c>
      <c r="H168" s="413">
        <f>0.02245*E168</f>
        <v>0.19307</v>
      </c>
      <c r="I168" s="308"/>
    </row>
    <row r="169" spans="1:9" ht="12.75">
      <c r="A169" s="359" t="s">
        <v>860</v>
      </c>
      <c r="B169" s="417"/>
      <c r="C169" s="453" t="s">
        <v>595</v>
      </c>
      <c r="D169" s="411"/>
      <c r="E169" s="443"/>
      <c r="F169" s="506"/>
      <c r="G169" s="389"/>
      <c r="H169" s="308"/>
      <c r="I169" s="308"/>
    </row>
    <row r="170" spans="1:9" ht="12.75" customHeight="1">
      <c r="A170" s="359" t="s">
        <v>861</v>
      </c>
      <c r="B170" s="417" t="s">
        <v>596</v>
      </c>
      <c r="C170" s="453" t="s">
        <v>597</v>
      </c>
      <c r="D170" s="411" t="s">
        <v>61</v>
      </c>
      <c r="E170" s="443">
        <f>E168</f>
        <v>8.6</v>
      </c>
      <c r="F170" s="506">
        <v>0</v>
      </c>
      <c r="G170" s="389">
        <f>E170*F170</f>
        <v>0</v>
      </c>
      <c r="H170" s="413">
        <f>0.00028*E170</f>
        <v>0.0024079999999999996</v>
      </c>
      <c r="I170" s="308"/>
    </row>
    <row r="171" spans="1:9" ht="24">
      <c r="A171" s="359" t="s">
        <v>862</v>
      </c>
      <c r="B171" s="417" t="s">
        <v>535</v>
      </c>
      <c r="C171" s="453" t="s">
        <v>598</v>
      </c>
      <c r="D171" s="411" t="s">
        <v>61</v>
      </c>
      <c r="E171" s="443">
        <f>E168</f>
        <v>8.6</v>
      </c>
      <c r="F171" s="506">
        <v>0</v>
      </c>
      <c r="G171" s="389">
        <f>E171*F171</f>
        <v>0</v>
      </c>
      <c r="H171" s="413">
        <f>0.004*E171</f>
        <v>0.0344</v>
      </c>
      <c r="I171" s="308"/>
    </row>
    <row r="172" spans="1:9" ht="12.75">
      <c r="A172" s="359" t="s">
        <v>863</v>
      </c>
      <c r="C172" s="456"/>
      <c r="F172" s="511"/>
      <c r="G172" s="457"/>
      <c r="H172" s="341"/>
      <c r="I172" s="341"/>
    </row>
    <row r="173" spans="1:9" ht="24.75" customHeight="1">
      <c r="A173" s="359" t="s">
        <v>864</v>
      </c>
      <c r="B173" s="15"/>
      <c r="C173" s="458" t="s">
        <v>607</v>
      </c>
      <c r="D173" s="248"/>
      <c r="E173" s="246"/>
      <c r="F173" s="247"/>
      <c r="G173" s="451"/>
      <c r="H173" s="452"/>
      <c r="I173" s="341"/>
    </row>
    <row r="174" spans="1:9" ht="12.75" customHeight="1">
      <c r="A174" s="359" t="s">
        <v>865</v>
      </c>
      <c r="B174" s="308"/>
      <c r="C174" s="458" t="s">
        <v>595</v>
      </c>
      <c r="D174" s="308"/>
      <c r="E174" s="308"/>
      <c r="G174" s="308"/>
      <c r="H174" s="308"/>
      <c r="I174" s="308"/>
    </row>
    <row r="175" spans="1:9" ht="12.75" customHeight="1">
      <c r="A175" s="359" t="s">
        <v>866</v>
      </c>
      <c r="B175" s="417" t="s">
        <v>596</v>
      </c>
      <c r="C175" s="453" t="s">
        <v>597</v>
      </c>
      <c r="D175" s="411" t="s">
        <v>61</v>
      </c>
      <c r="E175" s="443">
        <f>E178</f>
        <v>19.7</v>
      </c>
      <c r="F175" s="506">
        <v>0</v>
      </c>
      <c r="G175" s="389">
        <f>E175*F175</f>
        <v>0</v>
      </c>
      <c r="H175" s="413">
        <f>0.004*E175</f>
        <v>0.0788</v>
      </c>
      <c r="I175" s="308"/>
    </row>
    <row r="176" spans="1:9" ht="24">
      <c r="A176" s="359" t="s">
        <v>867</v>
      </c>
      <c r="B176" s="417" t="s">
        <v>535</v>
      </c>
      <c r="C176" s="453" t="s">
        <v>598</v>
      </c>
      <c r="D176" s="411" t="s">
        <v>61</v>
      </c>
      <c r="E176" s="443">
        <f>E178</f>
        <v>19.7</v>
      </c>
      <c r="F176" s="506">
        <v>0</v>
      </c>
      <c r="G176" s="389">
        <f>E176*F176</f>
        <v>0</v>
      </c>
      <c r="H176" s="413">
        <f>0.00028*E176</f>
        <v>0.005515999999999999</v>
      </c>
      <c r="I176" s="308"/>
    </row>
    <row r="177" spans="1:9" ht="12.75">
      <c r="A177" s="359" t="s">
        <v>868</v>
      </c>
      <c r="C177" s="458" t="s">
        <v>577</v>
      </c>
      <c r="E177" s="308"/>
      <c r="G177" s="445"/>
      <c r="H177" s="308"/>
      <c r="I177" s="308"/>
    </row>
    <row r="178" spans="1:9" ht="72.75" customHeight="1">
      <c r="A178" s="359" t="s">
        <v>869</v>
      </c>
      <c r="B178" s="417" t="s">
        <v>535</v>
      </c>
      <c r="C178" s="453" t="s">
        <v>608</v>
      </c>
      <c r="D178" s="411" t="s">
        <v>61</v>
      </c>
      <c r="E178" s="443">
        <v>19.7</v>
      </c>
      <c r="F178" s="506">
        <v>0</v>
      </c>
      <c r="G178" s="389">
        <f>E178*F178</f>
        <v>0</v>
      </c>
      <c r="H178" s="413">
        <f>0.02245*E178</f>
        <v>0.442265</v>
      </c>
      <c r="I178" s="308"/>
    </row>
    <row r="179" spans="1:9" ht="12.75">
      <c r="A179" s="359" t="s">
        <v>870</v>
      </c>
      <c r="B179" s="417"/>
      <c r="C179" s="453" t="s">
        <v>603</v>
      </c>
      <c r="D179" s="411"/>
      <c r="E179" s="443"/>
      <c r="F179" s="506"/>
      <c r="G179" s="389"/>
      <c r="H179" s="308"/>
      <c r="I179" s="308"/>
    </row>
    <row r="180" spans="1:9" ht="12.75">
      <c r="A180" s="359" t="s">
        <v>871</v>
      </c>
      <c r="B180" s="417"/>
      <c r="C180" s="461"/>
      <c r="D180" s="411"/>
      <c r="E180" s="412"/>
      <c r="F180" s="513"/>
      <c r="G180" s="426"/>
      <c r="H180" s="341"/>
      <c r="I180" s="341"/>
    </row>
    <row r="181" spans="1:9" ht="36" customHeight="1">
      <c r="A181" s="359" t="s">
        <v>872</v>
      </c>
      <c r="B181" s="252"/>
      <c r="C181" s="453" t="s">
        <v>609</v>
      </c>
      <c r="D181" s="256"/>
      <c r="E181" s="257"/>
      <c r="F181" s="258"/>
      <c r="G181" s="462"/>
      <c r="H181" s="452"/>
      <c r="I181" s="341"/>
    </row>
    <row r="182" spans="1:9" ht="24.75" customHeight="1">
      <c r="A182" s="359" t="s">
        <v>873</v>
      </c>
      <c r="B182" s="385"/>
      <c r="C182" s="453" t="s">
        <v>600</v>
      </c>
      <c r="D182" s="443"/>
      <c r="E182" s="443"/>
      <c r="F182" s="514"/>
      <c r="G182" s="463"/>
      <c r="H182" s="308"/>
      <c r="I182" s="308"/>
    </row>
    <row r="183" spans="1:9" ht="12.75" customHeight="1">
      <c r="A183" s="359" t="s">
        <v>874</v>
      </c>
      <c r="B183" s="443"/>
      <c r="C183" s="453" t="s">
        <v>595</v>
      </c>
      <c r="D183" s="443"/>
      <c r="E183" s="443"/>
      <c r="F183" s="506"/>
      <c r="G183" s="443"/>
      <c r="H183" s="308"/>
      <c r="I183" s="308"/>
    </row>
    <row r="184" spans="1:9" ht="12.75" customHeight="1">
      <c r="A184" s="359" t="s">
        <v>875</v>
      </c>
      <c r="B184" s="417" t="s">
        <v>596</v>
      </c>
      <c r="C184" s="453" t="s">
        <v>597</v>
      </c>
      <c r="D184" s="411" t="s">
        <v>61</v>
      </c>
      <c r="E184" s="443">
        <f>E187</f>
        <v>33.5</v>
      </c>
      <c r="F184" s="506">
        <v>0</v>
      </c>
      <c r="G184" s="389">
        <f>E184*F184</f>
        <v>0</v>
      </c>
      <c r="H184" s="413">
        <f>0.004*E184</f>
        <v>0.134</v>
      </c>
      <c r="I184" s="308"/>
    </row>
    <row r="185" spans="1:9" ht="24">
      <c r="A185" s="359" t="s">
        <v>876</v>
      </c>
      <c r="B185" s="417" t="s">
        <v>535</v>
      </c>
      <c r="C185" s="453" t="s">
        <v>598</v>
      </c>
      <c r="D185" s="411" t="s">
        <v>61</v>
      </c>
      <c r="E185" s="443">
        <f>E187</f>
        <v>33.5</v>
      </c>
      <c r="F185" s="506">
        <v>0</v>
      </c>
      <c r="G185" s="389">
        <f>E185*F185</f>
        <v>0</v>
      </c>
      <c r="H185" s="413">
        <f>0.00028*E185</f>
        <v>0.00938</v>
      </c>
      <c r="I185" s="308"/>
    </row>
    <row r="186" spans="1:9" ht="12.75">
      <c r="A186" s="359" t="s">
        <v>877</v>
      </c>
      <c r="C186" s="458" t="s">
        <v>577</v>
      </c>
      <c r="E186" s="308"/>
      <c r="G186" s="445"/>
      <c r="H186" s="308"/>
      <c r="I186" s="308"/>
    </row>
    <row r="187" spans="1:9" ht="72.75" customHeight="1">
      <c r="A187" s="359" t="s">
        <v>878</v>
      </c>
      <c r="B187" s="417" t="s">
        <v>535</v>
      </c>
      <c r="C187" s="453" t="s">
        <v>608</v>
      </c>
      <c r="D187" s="411" t="s">
        <v>61</v>
      </c>
      <c r="E187" s="443">
        <v>33.5</v>
      </c>
      <c r="F187" s="506">
        <v>0</v>
      </c>
      <c r="G187" s="389">
        <f>E187*F187</f>
        <v>0</v>
      </c>
      <c r="H187" s="413">
        <f>0.02245*E187</f>
        <v>0.752075</v>
      </c>
      <c r="I187" s="308"/>
    </row>
    <row r="188" spans="1:9" ht="12.75">
      <c r="A188" s="359" t="s">
        <v>879</v>
      </c>
      <c r="B188" s="417"/>
      <c r="C188" s="453" t="s">
        <v>603</v>
      </c>
      <c r="D188" s="411"/>
      <c r="E188" s="443"/>
      <c r="F188" s="506"/>
      <c r="G188" s="389"/>
      <c r="H188" s="308"/>
      <c r="I188" s="308"/>
    </row>
    <row r="189" spans="1:9" ht="12.75">
      <c r="A189" s="359" t="s">
        <v>880</v>
      </c>
      <c r="B189" s="461"/>
      <c r="C189" s="461"/>
      <c r="D189" s="411"/>
      <c r="E189" s="412"/>
      <c r="F189" s="505"/>
      <c r="G189" s="426"/>
      <c r="H189" s="341"/>
      <c r="I189" s="341"/>
    </row>
    <row r="190" spans="1:8" ht="36">
      <c r="A190" s="359" t="s">
        <v>881</v>
      </c>
      <c r="B190" s="417" t="s">
        <v>610</v>
      </c>
      <c r="C190" s="453" t="s">
        <v>611</v>
      </c>
      <c r="D190" s="411" t="s">
        <v>63</v>
      </c>
      <c r="E190" s="443">
        <v>41.2</v>
      </c>
      <c r="F190" s="506">
        <v>0</v>
      </c>
      <c r="G190" s="389">
        <f>E190*F190</f>
        <v>0</v>
      </c>
      <c r="H190" s="413">
        <f>0.001*E190</f>
        <v>0.0412</v>
      </c>
    </row>
    <row r="191" spans="1:9" ht="12.75">
      <c r="A191" s="359" t="s">
        <v>882</v>
      </c>
      <c r="B191" s="461"/>
      <c r="C191" s="461"/>
      <c r="D191" s="411"/>
      <c r="E191" s="412"/>
      <c r="F191" s="513"/>
      <c r="G191" s="426"/>
      <c r="H191" s="341"/>
      <c r="I191" s="341"/>
    </row>
    <row r="192" spans="1:9" ht="24.75" customHeight="1">
      <c r="A192" s="359" t="s">
        <v>883</v>
      </c>
      <c r="B192" s="252"/>
      <c r="C192" s="453" t="s">
        <v>613</v>
      </c>
      <c r="D192" s="256"/>
      <c r="E192" s="257"/>
      <c r="F192" s="258"/>
      <c r="G192" s="462"/>
      <c r="H192" s="452"/>
      <c r="I192" s="341"/>
    </row>
    <row r="193" spans="1:9" ht="12.75" customHeight="1">
      <c r="A193" s="359" t="s">
        <v>884</v>
      </c>
      <c r="B193" s="443"/>
      <c r="C193" s="453" t="s">
        <v>595</v>
      </c>
      <c r="D193" s="443"/>
      <c r="E193" s="443"/>
      <c r="F193" s="506"/>
      <c r="G193" s="443"/>
      <c r="H193" s="308"/>
      <c r="I193" s="308"/>
    </row>
    <row r="194" spans="1:9" ht="12.75" customHeight="1">
      <c r="A194" s="359" t="s">
        <v>885</v>
      </c>
      <c r="B194" s="417" t="s">
        <v>596</v>
      </c>
      <c r="C194" s="453" t="s">
        <v>597</v>
      </c>
      <c r="D194" s="411" t="s">
        <v>61</v>
      </c>
      <c r="E194" s="443">
        <f>E197</f>
        <v>8.9</v>
      </c>
      <c r="F194" s="506">
        <v>0</v>
      </c>
      <c r="G194" s="389">
        <f>E194*F194</f>
        <v>0</v>
      </c>
      <c r="H194" s="413">
        <f>0.004*E194</f>
        <v>0.0356</v>
      </c>
      <c r="I194" s="308"/>
    </row>
    <row r="195" spans="1:9" ht="24">
      <c r="A195" s="359" t="s">
        <v>886</v>
      </c>
      <c r="B195" s="417" t="s">
        <v>535</v>
      </c>
      <c r="C195" s="453" t="s">
        <v>598</v>
      </c>
      <c r="D195" s="411" t="s">
        <v>61</v>
      </c>
      <c r="E195" s="443">
        <f>E197</f>
        <v>8.9</v>
      </c>
      <c r="F195" s="506">
        <v>0</v>
      </c>
      <c r="G195" s="389">
        <f>E195*F195</f>
        <v>0</v>
      </c>
      <c r="H195" s="413">
        <f>0.00028*E195</f>
        <v>0.002492</v>
      </c>
      <c r="I195" s="308"/>
    </row>
    <row r="196" spans="1:9" ht="12.75">
      <c r="A196" s="359" t="s">
        <v>887</v>
      </c>
      <c r="B196" s="417"/>
      <c r="C196" s="453" t="s">
        <v>577</v>
      </c>
      <c r="D196" s="411"/>
      <c r="E196" s="443"/>
      <c r="F196" s="506"/>
      <c r="G196" s="389"/>
      <c r="H196" s="308"/>
      <c r="I196" s="308"/>
    </row>
    <row r="197" spans="1:9" ht="49.5" customHeight="1">
      <c r="A197" s="359" t="s">
        <v>888</v>
      </c>
      <c r="B197" s="417" t="s">
        <v>535</v>
      </c>
      <c r="C197" s="453" t="s">
        <v>612</v>
      </c>
      <c r="D197" s="411" t="s">
        <v>61</v>
      </c>
      <c r="E197" s="443">
        <v>8.9</v>
      </c>
      <c r="F197" s="506">
        <v>0</v>
      </c>
      <c r="G197" s="389">
        <f>E197*F197</f>
        <v>0</v>
      </c>
      <c r="H197" s="413">
        <f>0.02245*E197</f>
        <v>0.199805</v>
      </c>
      <c r="I197" s="308"/>
    </row>
    <row r="198" spans="1:9" ht="12.75">
      <c r="A198" s="359" t="s">
        <v>889</v>
      </c>
      <c r="B198" s="464"/>
      <c r="C198" s="456"/>
      <c r="F198" s="511"/>
      <c r="G198" s="457"/>
      <c r="H198" s="341"/>
      <c r="I198" s="341"/>
    </row>
    <row r="199" spans="1:9" ht="24.75" customHeight="1">
      <c r="A199" s="359" t="s">
        <v>890</v>
      </c>
      <c r="B199" s="15"/>
      <c r="C199" s="458" t="s">
        <v>614</v>
      </c>
      <c r="D199" s="248"/>
      <c r="E199" s="246"/>
      <c r="F199" s="247"/>
      <c r="G199" s="451"/>
      <c r="H199" s="452"/>
      <c r="I199" s="341"/>
    </row>
    <row r="200" spans="1:9" ht="12.75" customHeight="1">
      <c r="A200" s="359" t="s">
        <v>891</v>
      </c>
      <c r="B200" s="308"/>
      <c r="C200" s="458" t="s">
        <v>603</v>
      </c>
      <c r="D200" s="308"/>
      <c r="E200" s="308"/>
      <c r="G200" s="308"/>
      <c r="H200" s="308"/>
      <c r="I200" s="308"/>
    </row>
    <row r="201" spans="1:9" ht="12.75">
      <c r="A201" s="359" t="s">
        <v>892</v>
      </c>
      <c r="C201" s="458" t="s">
        <v>577</v>
      </c>
      <c r="E201" s="308"/>
      <c r="G201" s="445"/>
      <c r="H201" s="308"/>
      <c r="I201" s="308"/>
    </row>
    <row r="202" spans="1:9" ht="87" customHeight="1">
      <c r="A202" s="359" t="s">
        <v>893</v>
      </c>
      <c r="B202" s="417" t="s">
        <v>535</v>
      </c>
      <c r="C202" s="453" t="s">
        <v>615</v>
      </c>
      <c r="D202" s="411" t="s">
        <v>61</v>
      </c>
      <c r="E202" s="443">
        <v>11.7</v>
      </c>
      <c r="F202" s="506">
        <v>0</v>
      </c>
      <c r="G202" s="389">
        <f>E202*F202</f>
        <v>0</v>
      </c>
      <c r="H202" s="413">
        <f>0.02245*E202</f>
        <v>0.262665</v>
      </c>
      <c r="I202" s="308"/>
    </row>
    <row r="203" spans="1:9" ht="12.75">
      <c r="A203" s="359" t="s">
        <v>894</v>
      </c>
      <c r="B203" s="465"/>
      <c r="C203" s="461"/>
      <c r="D203" s="411"/>
      <c r="E203" s="412"/>
      <c r="F203" s="505"/>
      <c r="G203" s="426"/>
      <c r="H203" s="341"/>
      <c r="I203" s="341"/>
    </row>
    <row r="204" spans="1:9" ht="24.75" customHeight="1">
      <c r="A204" s="359" t="s">
        <v>895</v>
      </c>
      <c r="B204" s="252"/>
      <c r="C204" s="453" t="s">
        <v>616</v>
      </c>
      <c r="D204" s="256"/>
      <c r="E204" s="257"/>
      <c r="F204" s="258"/>
      <c r="G204" s="462"/>
      <c r="H204" s="452"/>
      <c r="I204" s="341"/>
    </row>
    <row r="205" spans="1:9" s="415" customFormat="1" ht="36" customHeight="1">
      <c r="A205" s="359" t="s">
        <v>896</v>
      </c>
      <c r="B205" s="417"/>
      <c r="C205" s="410" t="s">
        <v>621</v>
      </c>
      <c r="D205" s="428"/>
      <c r="E205" s="429"/>
      <c r="F205" s="506"/>
      <c r="G205" s="430"/>
      <c r="H205" s="425"/>
      <c r="I205" s="414"/>
    </row>
    <row r="206" spans="1:9" ht="24" customHeight="1">
      <c r="A206" s="359" t="s">
        <v>897</v>
      </c>
      <c r="B206" s="443"/>
      <c r="C206" s="453" t="s">
        <v>617</v>
      </c>
      <c r="D206" s="443"/>
      <c r="E206" s="443"/>
      <c r="F206" s="506"/>
      <c r="G206" s="443"/>
      <c r="H206" s="308"/>
      <c r="I206" s="308"/>
    </row>
    <row r="207" spans="1:9" ht="84.75" customHeight="1">
      <c r="A207" s="359" t="s">
        <v>898</v>
      </c>
      <c r="B207" s="417" t="s">
        <v>535</v>
      </c>
      <c r="C207" s="453" t="s">
        <v>618</v>
      </c>
      <c r="D207" s="411"/>
      <c r="E207" s="443"/>
      <c r="F207" s="506"/>
      <c r="G207" s="389"/>
      <c r="H207" s="413"/>
      <c r="I207" s="308"/>
    </row>
    <row r="208" spans="1:9" ht="12.75" customHeight="1">
      <c r="A208" s="359" t="s">
        <v>899</v>
      </c>
      <c r="B208" s="465"/>
      <c r="C208" s="461"/>
      <c r="D208" s="411"/>
      <c r="E208" s="412"/>
      <c r="F208" s="505"/>
      <c r="G208" s="426"/>
      <c r="H208" s="341"/>
      <c r="I208" s="341"/>
    </row>
    <row r="209" spans="1:9" ht="24.75" customHeight="1">
      <c r="A209" s="359" t="s">
        <v>900</v>
      </c>
      <c r="B209" s="252"/>
      <c r="C209" s="453" t="s">
        <v>619</v>
      </c>
      <c r="D209" s="256"/>
      <c r="E209" s="257"/>
      <c r="F209" s="258"/>
      <c r="G209" s="462"/>
      <c r="H209" s="452"/>
      <c r="I209" s="341"/>
    </row>
    <row r="210" spans="1:9" ht="12.75" customHeight="1">
      <c r="A210" s="359" t="s">
        <v>901</v>
      </c>
      <c r="B210" s="443"/>
      <c r="C210" s="453" t="s">
        <v>620</v>
      </c>
      <c r="D210" s="443"/>
      <c r="E210" s="443"/>
      <c r="F210" s="506"/>
      <c r="G210" s="443"/>
      <c r="H210" s="308"/>
      <c r="I210" s="308"/>
    </row>
    <row r="211" spans="1:8" ht="36" customHeight="1">
      <c r="A211" s="359" t="s">
        <v>902</v>
      </c>
      <c r="B211" s="466" t="s">
        <v>198</v>
      </c>
      <c r="C211" s="421" t="s">
        <v>516</v>
      </c>
      <c r="D211" s="398" t="s">
        <v>61</v>
      </c>
      <c r="E211" s="412">
        <v>4.5</v>
      </c>
      <c r="F211" s="505">
        <v>0</v>
      </c>
      <c r="G211" s="389">
        <f>E211*F211</f>
        <v>0</v>
      </c>
      <c r="H211" s="413">
        <f>0.0055*E211</f>
        <v>0.024749999999999998</v>
      </c>
    </row>
    <row r="212" spans="1:9" s="415" customFormat="1" ht="24">
      <c r="A212" s="359" t="s">
        <v>903</v>
      </c>
      <c r="B212" s="417">
        <v>763431031</v>
      </c>
      <c r="C212" s="416" t="s">
        <v>515</v>
      </c>
      <c r="D212" s="398" t="s">
        <v>61</v>
      </c>
      <c r="E212" s="412">
        <v>4.5</v>
      </c>
      <c r="F212" s="505">
        <v>0</v>
      </c>
      <c r="G212" s="389">
        <f>E212*F212</f>
        <v>0</v>
      </c>
      <c r="H212" s="413"/>
      <c r="I212" s="414"/>
    </row>
    <row r="213" spans="1:9" s="415" customFormat="1" ht="12.75">
      <c r="A213" s="359" t="s">
        <v>904</v>
      </c>
      <c r="B213" s="417"/>
      <c r="C213" s="416"/>
      <c r="D213" s="398"/>
      <c r="E213" s="412"/>
      <c r="F213" s="505"/>
      <c r="G213" s="389"/>
      <c r="H213" s="413"/>
      <c r="I213" s="414"/>
    </row>
    <row r="214" spans="1:9" s="415" customFormat="1" ht="24" customHeight="1">
      <c r="A214" s="359" t="s">
        <v>905</v>
      </c>
      <c r="B214" s="417">
        <v>763431201</v>
      </c>
      <c r="C214" s="416" t="s">
        <v>517</v>
      </c>
      <c r="D214" s="398" t="s">
        <v>63</v>
      </c>
      <c r="E214" s="412">
        <v>52.5</v>
      </c>
      <c r="F214" s="505">
        <v>0</v>
      </c>
      <c r="G214" s="389">
        <f>E214*F214</f>
        <v>0</v>
      </c>
      <c r="H214" s="413"/>
      <c r="I214" s="414"/>
    </row>
    <row r="215" spans="1:9" s="415" customFormat="1" ht="12.75" customHeight="1">
      <c r="A215" s="359" t="s">
        <v>906</v>
      </c>
      <c r="B215" s="417"/>
      <c r="C215" s="416"/>
      <c r="D215" s="398"/>
      <c r="E215" s="412"/>
      <c r="F215" s="505"/>
      <c r="G215" s="389"/>
      <c r="H215" s="413"/>
      <c r="I215" s="414"/>
    </row>
    <row r="216" spans="1:9" s="415" customFormat="1" ht="48">
      <c r="A216" s="359" t="s">
        <v>907</v>
      </c>
      <c r="B216" s="417">
        <v>949101112</v>
      </c>
      <c r="C216" s="410" t="s">
        <v>315</v>
      </c>
      <c r="D216" s="398" t="s">
        <v>61</v>
      </c>
      <c r="E216" s="412">
        <f>4.5+14+44</f>
        <v>62.5</v>
      </c>
      <c r="F216" s="505">
        <v>0</v>
      </c>
      <c r="G216" s="389">
        <f>E216*F216</f>
        <v>0</v>
      </c>
      <c r="H216" s="413"/>
      <c r="I216" s="414"/>
    </row>
    <row r="217" spans="1:9" s="415" customFormat="1" ht="12.75">
      <c r="A217" s="359" t="s">
        <v>908</v>
      </c>
      <c r="B217" s="356"/>
      <c r="C217" s="467"/>
      <c r="D217" s="468"/>
      <c r="E217" s="469"/>
      <c r="F217" s="515"/>
      <c r="G217" s="445"/>
      <c r="H217" s="413"/>
      <c r="I217" s="414"/>
    </row>
    <row r="218" spans="1:9" ht="24.75" customHeight="1">
      <c r="A218" s="359" t="s">
        <v>909</v>
      </c>
      <c r="B218" s="15"/>
      <c r="C218" s="458" t="s">
        <v>622</v>
      </c>
      <c r="D218" s="398"/>
      <c r="E218" s="412"/>
      <c r="F218" s="505"/>
      <c r="G218" s="389"/>
      <c r="H218" s="452"/>
      <c r="I218" s="341"/>
    </row>
    <row r="219" spans="1:9" s="415" customFormat="1" ht="12.75" customHeight="1">
      <c r="A219" s="359" t="s">
        <v>910</v>
      </c>
      <c r="B219" s="356"/>
      <c r="C219" s="470" t="s">
        <v>1044</v>
      </c>
      <c r="D219" s="398" t="s">
        <v>64</v>
      </c>
      <c r="E219" s="412">
        <v>1</v>
      </c>
      <c r="F219" s="505">
        <v>0</v>
      </c>
      <c r="G219" s="389">
        <f>E219*F219</f>
        <v>0</v>
      </c>
      <c r="H219" s="425"/>
      <c r="I219" s="414"/>
    </row>
    <row r="220" spans="1:9" s="415" customFormat="1" ht="36.75" customHeight="1">
      <c r="A220" s="359" t="s">
        <v>911</v>
      </c>
      <c r="B220" s="356"/>
      <c r="C220" s="471" t="s">
        <v>1042</v>
      </c>
      <c r="D220" s="448"/>
      <c r="E220" s="449"/>
      <c r="F220" s="516"/>
      <c r="G220" s="472"/>
      <c r="H220" s="425"/>
      <c r="I220" s="414"/>
    </row>
    <row r="221" spans="1:9" ht="49.5" customHeight="1">
      <c r="A221" s="359" t="s">
        <v>912</v>
      </c>
      <c r="C221" s="458" t="s">
        <v>1043</v>
      </c>
      <c r="E221" s="308"/>
      <c r="G221" s="445"/>
      <c r="H221" s="413"/>
      <c r="I221" s="308"/>
    </row>
    <row r="222" spans="1:9" s="415" customFormat="1" ht="12.75">
      <c r="A222" s="359" t="s">
        <v>913</v>
      </c>
      <c r="B222" s="356"/>
      <c r="C222" s="467"/>
      <c r="D222" s="468"/>
      <c r="E222" s="469"/>
      <c r="F222" s="515"/>
      <c r="G222" s="445"/>
      <c r="H222" s="413"/>
      <c r="I222" s="414"/>
    </row>
    <row r="223" spans="1:9" s="438" customFormat="1" ht="12.75" customHeight="1">
      <c r="A223" s="359" t="s">
        <v>914</v>
      </c>
      <c r="B223" s="334">
        <v>998763401</v>
      </c>
      <c r="C223" s="420" t="s">
        <v>623</v>
      </c>
      <c r="D223" s="336" t="s">
        <v>537</v>
      </c>
      <c r="E223" s="473">
        <v>0.0142</v>
      </c>
      <c r="F223" s="499">
        <f>SUM(G136:G221)</f>
        <v>0</v>
      </c>
      <c r="G223" s="445">
        <f>E223*F223</f>
        <v>0</v>
      </c>
      <c r="H223" s="440"/>
      <c r="I223" s="340"/>
    </row>
    <row r="224" spans="1:9" s="415" customFormat="1" ht="12.75">
      <c r="A224" s="359" t="s">
        <v>915</v>
      </c>
      <c r="B224" s="356"/>
      <c r="C224" s="467"/>
      <c r="D224" s="468"/>
      <c r="E224" s="469"/>
      <c r="F224" s="515"/>
      <c r="G224" s="445"/>
      <c r="H224" s="413"/>
      <c r="I224" s="414"/>
    </row>
    <row r="225" spans="1:9" ht="24.75" customHeight="1">
      <c r="A225" s="359" t="s">
        <v>916</v>
      </c>
      <c r="B225" s="15"/>
      <c r="C225" s="458" t="s">
        <v>688</v>
      </c>
      <c r="D225" s="248"/>
      <c r="E225" s="246"/>
      <c r="F225" s="247"/>
      <c r="G225" s="451"/>
      <c r="H225" s="452"/>
      <c r="I225" s="341"/>
    </row>
    <row r="226" spans="1:9" ht="12.75" customHeight="1">
      <c r="A226" s="359" t="s">
        <v>917</v>
      </c>
      <c r="B226" s="308"/>
      <c r="C226" s="458" t="s">
        <v>595</v>
      </c>
      <c r="D226" s="308"/>
      <c r="E226" s="308"/>
      <c r="G226" s="308"/>
      <c r="H226" s="308"/>
      <c r="I226" s="308"/>
    </row>
    <row r="227" spans="1:9" ht="36.75" customHeight="1">
      <c r="A227" s="359" t="s">
        <v>918</v>
      </c>
      <c r="B227" s="474" t="s">
        <v>689</v>
      </c>
      <c r="C227" s="453" t="s">
        <v>690</v>
      </c>
      <c r="D227" s="411" t="s">
        <v>61</v>
      </c>
      <c r="E227" s="443">
        <v>3.8</v>
      </c>
      <c r="F227" s="506">
        <v>0</v>
      </c>
      <c r="G227" s="389">
        <f>E227*F227</f>
        <v>0</v>
      </c>
      <c r="H227" s="413">
        <f>0.00319*E227</f>
        <v>0.012121999999999999</v>
      </c>
      <c r="I227" s="308"/>
    </row>
    <row r="228" spans="1:9" ht="24">
      <c r="A228" s="359" t="s">
        <v>919</v>
      </c>
      <c r="B228" s="417" t="s">
        <v>691</v>
      </c>
      <c r="C228" s="475" t="s">
        <v>692</v>
      </c>
      <c r="D228" s="411" t="s">
        <v>61</v>
      </c>
      <c r="E228" s="443">
        <f>E227</f>
        <v>3.8</v>
      </c>
      <c r="F228" s="506">
        <v>0</v>
      </c>
      <c r="G228" s="389">
        <f>E228*F228</f>
        <v>0</v>
      </c>
      <c r="H228" s="413">
        <f>0.00026*E228</f>
        <v>0.000988</v>
      </c>
      <c r="I228" s="308"/>
    </row>
    <row r="229" spans="1:9" ht="36">
      <c r="A229" s="359" t="s">
        <v>920</v>
      </c>
      <c r="B229" s="417">
        <v>622142001</v>
      </c>
      <c r="C229" s="475" t="s">
        <v>693</v>
      </c>
      <c r="D229" s="411" t="s">
        <v>61</v>
      </c>
      <c r="E229" s="443">
        <f>E227</f>
        <v>3.8</v>
      </c>
      <c r="F229" s="506">
        <v>0</v>
      </c>
      <c r="G229" s="389">
        <f>E229*F229</f>
        <v>0</v>
      </c>
      <c r="H229" s="413">
        <f>0.00438*E229</f>
        <v>0.016644</v>
      </c>
      <c r="I229" s="308"/>
    </row>
    <row r="230" spans="1:9" ht="12.75" customHeight="1">
      <c r="A230" s="359" t="s">
        <v>921</v>
      </c>
      <c r="B230" s="417"/>
      <c r="C230" s="453" t="s">
        <v>694</v>
      </c>
      <c r="D230" s="411"/>
      <c r="E230" s="443"/>
      <c r="F230" s="506"/>
      <c r="G230" s="389"/>
      <c r="H230" s="308"/>
      <c r="I230" s="308"/>
    </row>
    <row r="231" spans="1:9" ht="12.75" customHeight="1">
      <c r="A231" s="359" t="s">
        <v>922</v>
      </c>
      <c r="B231" s="417" t="s">
        <v>535</v>
      </c>
      <c r="C231" s="453" t="s">
        <v>695</v>
      </c>
      <c r="D231" s="411" t="s">
        <v>61</v>
      </c>
      <c r="E231" s="443">
        <f>E227</f>
        <v>3.8</v>
      </c>
      <c r="F231" s="506">
        <v>0</v>
      </c>
      <c r="G231" s="389">
        <f>E231*F231</f>
        <v>0</v>
      </c>
      <c r="H231" s="413">
        <f>0.00045*E231</f>
        <v>0.00171</v>
      </c>
      <c r="I231" s="308"/>
    </row>
    <row r="232" spans="1:9" ht="12.75" customHeight="1">
      <c r="A232" s="359" t="s">
        <v>923</v>
      </c>
      <c r="B232" s="417"/>
      <c r="C232" s="416" t="s">
        <v>696</v>
      </c>
      <c r="D232" s="411"/>
      <c r="E232" s="443"/>
      <c r="F232" s="506"/>
      <c r="G232" s="389"/>
      <c r="H232" s="413"/>
      <c r="I232" s="308"/>
    </row>
    <row r="233" spans="1:9" ht="12.75" customHeight="1">
      <c r="A233" s="359" t="s">
        <v>924</v>
      </c>
      <c r="B233" s="417"/>
      <c r="C233" s="416" t="s">
        <v>697</v>
      </c>
      <c r="D233" s="411"/>
      <c r="E233" s="443"/>
      <c r="F233" s="506"/>
      <c r="G233" s="389"/>
      <c r="H233" s="413"/>
      <c r="I233" s="308"/>
    </row>
    <row r="234" spans="1:9" ht="12.75" customHeight="1">
      <c r="A234" s="359" t="s">
        <v>925</v>
      </c>
      <c r="B234" s="417"/>
      <c r="C234" s="416" t="s">
        <v>698</v>
      </c>
      <c r="D234" s="411"/>
      <c r="E234" s="443"/>
      <c r="F234" s="506"/>
      <c r="G234" s="389"/>
      <c r="H234" s="413"/>
      <c r="I234" s="308"/>
    </row>
    <row r="235" spans="1:9" ht="12.75">
      <c r="A235" s="359" t="s">
        <v>926</v>
      </c>
      <c r="B235" s="417"/>
      <c r="C235" s="453" t="s">
        <v>699</v>
      </c>
      <c r="D235" s="411"/>
      <c r="E235" s="443"/>
      <c r="F235" s="506"/>
      <c r="G235" s="389"/>
      <c r="H235" s="308"/>
      <c r="I235" s="308"/>
    </row>
    <row r="236" spans="1:9" ht="12.75" customHeight="1">
      <c r="A236" s="359" t="s">
        <v>927</v>
      </c>
      <c r="B236" s="417">
        <v>342272225</v>
      </c>
      <c r="C236" s="453" t="s">
        <v>700</v>
      </c>
      <c r="D236" s="411" t="s">
        <v>61</v>
      </c>
      <c r="E236" s="443">
        <f>E227</f>
        <v>3.8</v>
      </c>
      <c r="F236" s="506">
        <v>0</v>
      </c>
      <c r="G236" s="389">
        <f>E236*F236</f>
        <v>0</v>
      </c>
      <c r="H236" s="413">
        <f>0.06172*E236</f>
        <v>0.23453599999999997</v>
      </c>
      <c r="I236" s="308"/>
    </row>
    <row r="237" spans="1:9" ht="12.75" customHeight="1">
      <c r="A237" s="359" t="s">
        <v>928</v>
      </c>
      <c r="B237" s="417"/>
      <c r="C237" s="416" t="s">
        <v>701</v>
      </c>
      <c r="D237" s="411"/>
      <c r="E237" s="443"/>
      <c r="F237" s="506"/>
      <c r="G237" s="389"/>
      <c r="H237" s="413"/>
      <c r="I237" s="308"/>
    </row>
    <row r="238" spans="1:9" s="415" customFormat="1" ht="12.75">
      <c r="A238" s="359" t="s">
        <v>929</v>
      </c>
      <c r="B238" s="417"/>
      <c r="C238" s="410" t="s">
        <v>702</v>
      </c>
      <c r="D238" s="398"/>
      <c r="E238" s="412"/>
      <c r="F238" s="505"/>
      <c r="G238" s="389"/>
      <c r="H238" s="413"/>
      <c r="I238" s="414"/>
    </row>
    <row r="239" spans="1:8" ht="12.75" customHeight="1">
      <c r="A239" s="359" t="s">
        <v>930</v>
      </c>
      <c r="B239" s="417">
        <v>998011002</v>
      </c>
      <c r="C239" s="418" t="s">
        <v>572</v>
      </c>
      <c r="D239" s="411" t="s">
        <v>122</v>
      </c>
      <c r="E239" s="439">
        <f>SUM(H227:H238)</f>
        <v>0.26599999999999996</v>
      </c>
      <c r="F239" s="506">
        <v>0</v>
      </c>
      <c r="G239" s="389">
        <f>E239*F239</f>
        <v>0</v>
      </c>
      <c r="H239" s="446"/>
    </row>
    <row r="240" spans="1:9" s="415" customFormat="1" ht="12.75">
      <c r="A240" s="359" t="s">
        <v>931</v>
      </c>
      <c r="B240" s="356"/>
      <c r="C240" s="467"/>
      <c r="D240" s="468"/>
      <c r="E240" s="469"/>
      <c r="F240" s="515"/>
      <c r="G240" s="445"/>
      <c r="H240" s="413"/>
      <c r="I240" s="414"/>
    </row>
    <row r="241" spans="1:7" ht="12.75">
      <c r="A241" s="359" t="s">
        <v>932</v>
      </c>
      <c r="C241" s="420" t="s">
        <v>626</v>
      </c>
      <c r="D241" s="448" t="s">
        <v>65</v>
      </c>
      <c r="E241" s="449" t="s">
        <v>59</v>
      </c>
      <c r="F241" s="510"/>
      <c r="G241" s="432">
        <f>SUM(G242:G286)</f>
        <v>0</v>
      </c>
    </row>
    <row r="242" spans="1:10" s="415" customFormat="1" ht="24" customHeight="1">
      <c r="A242" s="359" t="s">
        <v>933</v>
      </c>
      <c r="B242" s="464"/>
      <c r="C242" s="458" t="s">
        <v>625</v>
      </c>
      <c r="D242" s="476"/>
      <c r="E242" s="308"/>
      <c r="F242" s="517"/>
      <c r="G242" s="477"/>
      <c r="H242" s="460"/>
      <c r="I242" s="308"/>
      <c r="J242" s="308"/>
    </row>
    <row r="243" spans="1:10" s="415" customFormat="1" ht="24.75" customHeight="1">
      <c r="A243" s="359" t="s">
        <v>934</v>
      </c>
      <c r="B243" s="334" t="s">
        <v>535</v>
      </c>
      <c r="C243" s="478" t="s">
        <v>635</v>
      </c>
      <c r="D243" s="476"/>
      <c r="E243" s="308"/>
      <c r="F243" s="517"/>
      <c r="G243" s="477"/>
      <c r="H243" s="460"/>
      <c r="I243" s="308"/>
      <c r="J243" s="308"/>
    </row>
    <row r="244" spans="1:9" s="415" customFormat="1" ht="36">
      <c r="A244" s="359" t="s">
        <v>935</v>
      </c>
      <c r="B244" s="479" t="s">
        <v>642</v>
      </c>
      <c r="C244" s="453" t="s">
        <v>627</v>
      </c>
      <c r="D244" s="398" t="s">
        <v>64</v>
      </c>
      <c r="E244" s="412">
        <v>1</v>
      </c>
      <c r="F244" s="505">
        <v>0</v>
      </c>
      <c r="G244" s="389">
        <f>E244*F244</f>
        <v>0</v>
      </c>
      <c r="H244" s="413"/>
      <c r="I244" s="414"/>
    </row>
    <row r="245" spans="1:9" s="415" customFormat="1" ht="72">
      <c r="A245" s="359" t="s">
        <v>936</v>
      </c>
      <c r="B245" s="417"/>
      <c r="C245" s="461" t="s">
        <v>630</v>
      </c>
      <c r="D245" s="398"/>
      <c r="E245" s="412"/>
      <c r="F245" s="505"/>
      <c r="G245" s="389"/>
      <c r="H245" s="413"/>
      <c r="I245" s="414"/>
    </row>
    <row r="246" spans="1:9" s="415" customFormat="1" ht="12.75">
      <c r="A246" s="359" t="s">
        <v>937</v>
      </c>
      <c r="B246" s="417"/>
      <c r="C246" s="461" t="s">
        <v>633</v>
      </c>
      <c r="D246" s="398"/>
      <c r="E246" s="412"/>
      <c r="F246" s="505"/>
      <c r="G246" s="389"/>
      <c r="H246" s="413"/>
      <c r="I246" s="414"/>
    </row>
    <row r="247" spans="1:9" s="415" customFormat="1" ht="24" customHeight="1">
      <c r="A247" s="359" t="s">
        <v>938</v>
      </c>
      <c r="B247" s="417"/>
      <c r="C247" s="461" t="s">
        <v>634</v>
      </c>
      <c r="D247" s="398" t="s">
        <v>64</v>
      </c>
      <c r="E247" s="412">
        <v>1</v>
      </c>
      <c r="F247" s="505">
        <v>0</v>
      </c>
      <c r="G247" s="389">
        <f>E247*F247</f>
        <v>0</v>
      </c>
      <c r="H247" s="413"/>
      <c r="I247" s="414"/>
    </row>
    <row r="248" spans="1:9" s="415" customFormat="1" ht="24">
      <c r="A248" s="359" t="s">
        <v>939</v>
      </c>
      <c r="B248" s="417"/>
      <c r="C248" s="461" t="s">
        <v>632</v>
      </c>
      <c r="D248" s="398"/>
      <c r="E248" s="412"/>
      <c r="F248" s="505"/>
      <c r="G248" s="389"/>
      <c r="H248" s="413"/>
      <c r="I248" s="414"/>
    </row>
    <row r="249" spans="1:9" s="415" customFormat="1" ht="12.75">
      <c r="A249" s="359" t="s">
        <v>940</v>
      </c>
      <c r="B249" s="417"/>
      <c r="C249" s="461" t="s">
        <v>631</v>
      </c>
      <c r="D249" s="398"/>
      <c r="E249" s="412"/>
      <c r="F249" s="505"/>
      <c r="G249" s="389"/>
      <c r="H249" s="413"/>
      <c r="I249" s="414"/>
    </row>
    <row r="250" spans="1:9" s="415" customFormat="1" ht="36">
      <c r="A250" s="359" t="s">
        <v>941</v>
      </c>
      <c r="B250" s="417"/>
      <c r="C250" s="461" t="s">
        <v>628</v>
      </c>
      <c r="D250" s="398"/>
      <c r="E250" s="412"/>
      <c r="F250" s="505"/>
      <c r="G250" s="389"/>
      <c r="H250" s="413"/>
      <c r="I250" s="414"/>
    </row>
    <row r="251" spans="1:9" s="415" customFormat="1" ht="24">
      <c r="A251" s="359" t="s">
        <v>942</v>
      </c>
      <c r="B251" s="417"/>
      <c r="C251" s="461" t="s">
        <v>629</v>
      </c>
      <c r="D251" s="398" t="s">
        <v>64</v>
      </c>
      <c r="E251" s="412">
        <v>2</v>
      </c>
      <c r="F251" s="505">
        <v>0</v>
      </c>
      <c r="G251" s="389">
        <f>E251*F251</f>
        <v>0</v>
      </c>
      <c r="H251" s="413"/>
      <c r="I251" s="414"/>
    </row>
    <row r="252" spans="1:9" s="415" customFormat="1" ht="12.75">
      <c r="A252" s="359" t="s">
        <v>943</v>
      </c>
      <c r="B252" s="417"/>
      <c r="C252" s="410"/>
      <c r="D252" s="398"/>
      <c r="E252" s="412"/>
      <c r="F252" s="505"/>
      <c r="G252" s="389"/>
      <c r="H252" s="413"/>
      <c r="I252" s="414"/>
    </row>
    <row r="253" spans="1:9" s="415" customFormat="1" ht="48">
      <c r="A253" s="359" t="s">
        <v>944</v>
      </c>
      <c r="B253" s="479" t="s">
        <v>643</v>
      </c>
      <c r="C253" s="453" t="s">
        <v>636</v>
      </c>
      <c r="D253" s="398" t="s">
        <v>64</v>
      </c>
      <c r="E253" s="412">
        <v>1</v>
      </c>
      <c r="F253" s="505">
        <v>0</v>
      </c>
      <c r="G253" s="389">
        <f>E253*F253</f>
        <v>0</v>
      </c>
      <c r="H253" s="413"/>
      <c r="I253" s="414"/>
    </row>
    <row r="254" spans="1:9" s="415" customFormat="1" ht="36">
      <c r="A254" s="359" t="s">
        <v>945</v>
      </c>
      <c r="B254" s="417"/>
      <c r="C254" s="461" t="s">
        <v>637</v>
      </c>
      <c r="D254" s="398"/>
      <c r="E254" s="412"/>
      <c r="F254" s="505"/>
      <c r="G254" s="389"/>
      <c r="H254" s="413"/>
      <c r="I254" s="414"/>
    </row>
    <row r="255" spans="1:9" s="415" customFormat="1" ht="12.75">
      <c r="A255" s="359" t="s">
        <v>946</v>
      </c>
      <c r="B255" s="417"/>
      <c r="C255" s="461" t="s">
        <v>633</v>
      </c>
      <c r="D255" s="398"/>
      <c r="E255" s="412"/>
      <c r="F255" s="505"/>
      <c r="G255" s="389"/>
      <c r="H255" s="413"/>
      <c r="I255" s="414"/>
    </row>
    <row r="256" spans="1:9" s="415" customFormat="1" ht="24" customHeight="1">
      <c r="A256" s="359" t="s">
        <v>947</v>
      </c>
      <c r="B256" s="417"/>
      <c r="C256" s="461" t="s">
        <v>638</v>
      </c>
      <c r="D256" s="398" t="s">
        <v>64</v>
      </c>
      <c r="E256" s="412">
        <v>1</v>
      </c>
      <c r="F256" s="505">
        <v>0</v>
      </c>
      <c r="G256" s="389">
        <f>E256*F256</f>
        <v>0</v>
      </c>
      <c r="H256" s="413"/>
      <c r="I256" s="414"/>
    </row>
    <row r="257" spans="1:9" s="415" customFormat="1" ht="24">
      <c r="A257" s="359" t="s">
        <v>948</v>
      </c>
      <c r="B257" s="417"/>
      <c r="C257" s="461" t="s">
        <v>639</v>
      </c>
      <c r="D257" s="398"/>
      <c r="E257" s="412"/>
      <c r="F257" s="505"/>
      <c r="G257" s="389"/>
      <c r="H257" s="413"/>
      <c r="I257" s="414"/>
    </row>
    <row r="258" spans="1:9" s="415" customFormat="1" ht="36">
      <c r="A258" s="359" t="s">
        <v>949</v>
      </c>
      <c r="B258" s="417"/>
      <c r="C258" s="461" t="s">
        <v>640</v>
      </c>
      <c r="D258" s="398" t="s">
        <v>64</v>
      </c>
      <c r="E258" s="412">
        <v>1</v>
      </c>
      <c r="F258" s="505">
        <v>0</v>
      </c>
      <c r="G258" s="389">
        <f>E258*F258</f>
        <v>0</v>
      </c>
      <c r="H258" s="413"/>
      <c r="I258" s="414"/>
    </row>
    <row r="259" spans="1:9" s="415" customFormat="1" ht="24" customHeight="1">
      <c r="A259" s="359" t="s">
        <v>950</v>
      </c>
      <c r="B259" s="417"/>
      <c r="C259" s="461" t="s">
        <v>641</v>
      </c>
      <c r="D259" s="398"/>
      <c r="E259" s="412"/>
      <c r="F259" s="505"/>
      <c r="G259" s="389"/>
      <c r="H259" s="413"/>
      <c r="I259" s="414"/>
    </row>
    <row r="260" spans="1:9" s="415" customFormat="1" ht="24">
      <c r="A260" s="359" t="s">
        <v>951</v>
      </c>
      <c r="B260" s="417"/>
      <c r="C260" s="461" t="s">
        <v>629</v>
      </c>
      <c r="D260" s="398" t="s">
        <v>64</v>
      </c>
      <c r="E260" s="412">
        <v>1</v>
      </c>
      <c r="F260" s="505">
        <v>0</v>
      </c>
      <c r="G260" s="389">
        <f>E260*F260</f>
        <v>0</v>
      </c>
      <c r="H260" s="413"/>
      <c r="I260" s="414"/>
    </row>
    <row r="261" spans="1:9" s="415" customFormat="1" ht="12.75">
      <c r="A261" s="359" t="s">
        <v>952</v>
      </c>
      <c r="B261" s="417"/>
      <c r="C261" s="410"/>
      <c r="D261" s="398"/>
      <c r="E261" s="412"/>
      <c r="F261" s="505"/>
      <c r="G261" s="389"/>
      <c r="H261" s="413"/>
      <c r="I261" s="414"/>
    </row>
    <row r="262" spans="1:9" s="415" customFormat="1" ht="48">
      <c r="A262" s="359" t="s">
        <v>953</v>
      </c>
      <c r="B262" s="479" t="s">
        <v>645</v>
      </c>
      <c r="C262" s="453" t="s">
        <v>644</v>
      </c>
      <c r="D262" s="398" t="s">
        <v>64</v>
      </c>
      <c r="E262" s="412">
        <v>1</v>
      </c>
      <c r="F262" s="505">
        <v>0</v>
      </c>
      <c r="G262" s="389">
        <f>E262*F262</f>
        <v>0</v>
      </c>
      <c r="H262" s="413"/>
      <c r="I262" s="414"/>
    </row>
    <row r="263" spans="1:9" s="415" customFormat="1" ht="36">
      <c r="A263" s="359" t="s">
        <v>954</v>
      </c>
      <c r="B263" s="417"/>
      <c r="C263" s="461" t="s">
        <v>637</v>
      </c>
      <c r="D263" s="398"/>
      <c r="E263" s="412"/>
      <c r="F263" s="505"/>
      <c r="G263" s="389"/>
      <c r="H263" s="413"/>
      <c r="I263" s="414"/>
    </row>
    <row r="264" spans="1:9" s="415" customFormat="1" ht="12.75">
      <c r="A264" s="359" t="s">
        <v>955</v>
      </c>
      <c r="B264" s="417"/>
      <c r="C264" s="461" t="s">
        <v>633</v>
      </c>
      <c r="D264" s="398"/>
      <c r="E264" s="412"/>
      <c r="F264" s="505"/>
      <c r="G264" s="389"/>
      <c r="H264" s="413"/>
      <c r="I264" s="414"/>
    </row>
    <row r="265" spans="1:9" s="415" customFormat="1" ht="24" customHeight="1">
      <c r="A265" s="359" t="s">
        <v>956</v>
      </c>
      <c r="B265" s="417"/>
      <c r="C265" s="461" t="s">
        <v>650</v>
      </c>
      <c r="D265" s="398" t="s">
        <v>64</v>
      </c>
      <c r="E265" s="412">
        <v>1</v>
      </c>
      <c r="F265" s="505">
        <v>0</v>
      </c>
      <c r="G265" s="389">
        <f>E265*F265</f>
        <v>0</v>
      </c>
      <c r="H265" s="413"/>
      <c r="I265" s="414"/>
    </row>
    <row r="266" spans="1:9" s="415" customFormat="1" ht="24">
      <c r="A266" s="359" t="s">
        <v>957</v>
      </c>
      <c r="B266" s="417"/>
      <c r="C266" s="461" t="s">
        <v>639</v>
      </c>
      <c r="D266" s="398"/>
      <c r="E266" s="412"/>
      <c r="F266" s="505"/>
      <c r="G266" s="389"/>
      <c r="H266" s="413"/>
      <c r="I266" s="414"/>
    </row>
    <row r="267" spans="1:9" s="415" customFormat="1" ht="36">
      <c r="A267" s="359" t="s">
        <v>958</v>
      </c>
      <c r="B267" s="417"/>
      <c r="C267" s="461" t="s">
        <v>651</v>
      </c>
      <c r="D267" s="398" t="s">
        <v>64</v>
      </c>
      <c r="E267" s="412">
        <v>1</v>
      </c>
      <c r="F267" s="505">
        <v>0</v>
      </c>
      <c r="G267" s="389">
        <f>E267*F267</f>
        <v>0</v>
      </c>
      <c r="H267" s="413"/>
      <c r="I267" s="414"/>
    </row>
    <row r="268" spans="1:9" s="415" customFormat="1" ht="24" customHeight="1">
      <c r="A268" s="359" t="s">
        <v>959</v>
      </c>
      <c r="B268" s="417"/>
      <c r="C268" s="461" t="s">
        <v>646</v>
      </c>
      <c r="D268" s="398"/>
      <c r="E268" s="412"/>
      <c r="F268" s="505"/>
      <c r="G268" s="389"/>
      <c r="H268" s="413"/>
      <c r="I268" s="414"/>
    </row>
    <row r="269" spans="1:9" s="415" customFormat="1" ht="24">
      <c r="A269" s="359" t="s">
        <v>960</v>
      </c>
      <c r="B269" s="417"/>
      <c r="C269" s="461" t="s">
        <v>629</v>
      </c>
      <c r="D269" s="398" t="s">
        <v>64</v>
      </c>
      <c r="E269" s="412">
        <v>1</v>
      </c>
      <c r="F269" s="505">
        <v>0</v>
      </c>
      <c r="G269" s="389">
        <f>E269*F269</f>
        <v>0</v>
      </c>
      <c r="H269" s="413"/>
      <c r="I269" s="414"/>
    </row>
    <row r="270" spans="1:9" s="415" customFormat="1" ht="12.75">
      <c r="A270" s="359" t="s">
        <v>961</v>
      </c>
      <c r="B270" s="417"/>
      <c r="C270" s="410"/>
      <c r="D270" s="398"/>
      <c r="E270" s="412"/>
      <c r="F270" s="505"/>
      <c r="G270" s="389"/>
      <c r="H270" s="413"/>
      <c r="I270" s="414"/>
    </row>
    <row r="271" spans="1:9" s="415" customFormat="1" ht="36">
      <c r="A271" s="359" t="s">
        <v>962</v>
      </c>
      <c r="B271" s="479" t="s">
        <v>653</v>
      </c>
      <c r="C271" s="453" t="s">
        <v>647</v>
      </c>
      <c r="D271" s="398" t="s">
        <v>64</v>
      </c>
      <c r="E271" s="412">
        <v>1</v>
      </c>
      <c r="F271" s="505">
        <v>0</v>
      </c>
      <c r="G271" s="389">
        <f>E271*F271</f>
        <v>0</v>
      </c>
      <c r="H271" s="413"/>
      <c r="I271" s="414"/>
    </row>
    <row r="272" spans="1:9" s="415" customFormat="1" ht="36">
      <c r="A272" s="359" t="s">
        <v>963</v>
      </c>
      <c r="B272" s="417"/>
      <c r="C272" s="461" t="s">
        <v>648</v>
      </c>
      <c r="D272" s="398"/>
      <c r="E272" s="412"/>
      <c r="F272" s="505"/>
      <c r="G272" s="389"/>
      <c r="H272" s="413"/>
      <c r="I272" s="414"/>
    </row>
    <row r="273" spans="1:9" s="415" customFormat="1" ht="12.75">
      <c r="A273" s="359" t="s">
        <v>964</v>
      </c>
      <c r="B273" s="417"/>
      <c r="C273" s="461" t="s">
        <v>633</v>
      </c>
      <c r="D273" s="398"/>
      <c r="E273" s="412"/>
      <c r="F273" s="505"/>
      <c r="G273" s="389"/>
      <c r="H273" s="413"/>
      <c r="I273" s="414"/>
    </row>
    <row r="274" spans="1:9" s="415" customFormat="1" ht="24" customHeight="1">
      <c r="A274" s="359" t="s">
        <v>965</v>
      </c>
      <c r="B274" s="417"/>
      <c r="C274" s="461" t="s">
        <v>649</v>
      </c>
      <c r="D274" s="398" t="s">
        <v>64</v>
      </c>
      <c r="E274" s="412">
        <v>1</v>
      </c>
      <c r="F274" s="505">
        <v>0</v>
      </c>
      <c r="G274" s="389">
        <f>E274*F274</f>
        <v>0</v>
      </c>
      <c r="H274" s="413"/>
      <c r="I274" s="414"/>
    </row>
    <row r="275" spans="1:9" s="415" customFormat="1" ht="24">
      <c r="A275" s="359" t="s">
        <v>966</v>
      </c>
      <c r="B275" s="417"/>
      <c r="C275" s="461" t="s">
        <v>639</v>
      </c>
      <c r="D275" s="398"/>
      <c r="E275" s="412"/>
      <c r="F275" s="505"/>
      <c r="G275" s="389"/>
      <c r="H275" s="413"/>
      <c r="I275" s="414"/>
    </row>
    <row r="276" spans="1:9" s="415" customFormat="1" ht="36">
      <c r="A276" s="359" t="s">
        <v>967</v>
      </c>
      <c r="B276" s="417"/>
      <c r="C276" s="461" t="s">
        <v>652</v>
      </c>
      <c r="D276" s="398" t="s">
        <v>64</v>
      </c>
      <c r="E276" s="412">
        <v>1</v>
      </c>
      <c r="F276" s="505">
        <v>0</v>
      </c>
      <c r="G276" s="389">
        <f>E276*F276</f>
        <v>0</v>
      </c>
      <c r="H276" s="413"/>
      <c r="I276" s="414"/>
    </row>
    <row r="277" spans="1:9" s="415" customFormat="1" ht="24">
      <c r="A277" s="359" t="s">
        <v>968</v>
      </c>
      <c r="B277" s="417"/>
      <c r="C277" s="461" t="s">
        <v>629</v>
      </c>
      <c r="D277" s="398" t="s">
        <v>64</v>
      </c>
      <c r="E277" s="412">
        <v>1</v>
      </c>
      <c r="F277" s="505">
        <v>0</v>
      </c>
      <c r="G277" s="389">
        <f>E277*F277</f>
        <v>0</v>
      </c>
      <c r="H277" s="413"/>
      <c r="I277" s="414"/>
    </row>
    <row r="278" spans="1:9" s="415" customFormat="1" ht="12.75">
      <c r="A278" s="359" t="s">
        <v>969</v>
      </c>
      <c r="B278" s="417"/>
      <c r="C278" s="410"/>
      <c r="D278" s="398"/>
      <c r="E278" s="412"/>
      <c r="F278" s="505"/>
      <c r="G278" s="389"/>
      <c r="H278" s="413"/>
      <c r="I278" s="414"/>
    </row>
    <row r="279" spans="1:9" s="415" customFormat="1" ht="24.75" customHeight="1">
      <c r="A279" s="359" t="s">
        <v>970</v>
      </c>
      <c r="B279" s="479" t="s">
        <v>654</v>
      </c>
      <c r="C279" s="453" t="s">
        <v>683</v>
      </c>
      <c r="D279" s="398" t="s">
        <v>64</v>
      </c>
      <c r="E279" s="412">
        <v>1</v>
      </c>
      <c r="F279" s="505">
        <v>0</v>
      </c>
      <c r="G279" s="389">
        <f>E279*F279</f>
        <v>0</v>
      </c>
      <c r="H279" s="413"/>
      <c r="I279" s="414"/>
    </row>
    <row r="280" spans="1:9" s="415" customFormat="1" ht="36">
      <c r="A280" s="359" t="s">
        <v>971</v>
      </c>
      <c r="B280" s="417"/>
      <c r="C280" s="461" t="s">
        <v>637</v>
      </c>
      <c r="D280" s="398"/>
      <c r="E280" s="412"/>
      <c r="F280" s="505"/>
      <c r="G280" s="389"/>
      <c r="H280" s="413"/>
      <c r="I280" s="414"/>
    </row>
    <row r="281" spans="1:9" s="415" customFormat="1" ht="12.75">
      <c r="A281" s="359" t="s">
        <v>972</v>
      </c>
      <c r="B281" s="417"/>
      <c r="C281" s="461" t="s">
        <v>633</v>
      </c>
      <c r="D281" s="398"/>
      <c r="E281" s="412"/>
      <c r="F281" s="505"/>
      <c r="G281" s="389"/>
      <c r="H281" s="413"/>
      <c r="I281" s="414"/>
    </row>
    <row r="282" spans="1:9" s="415" customFormat="1" ht="24" customHeight="1">
      <c r="A282" s="359" t="s">
        <v>973</v>
      </c>
      <c r="B282" s="417"/>
      <c r="C282" s="461" t="s">
        <v>655</v>
      </c>
      <c r="D282" s="398" t="s">
        <v>64</v>
      </c>
      <c r="E282" s="412">
        <v>1</v>
      </c>
      <c r="F282" s="505">
        <v>0</v>
      </c>
      <c r="G282" s="389">
        <f>E282*F282</f>
        <v>0</v>
      </c>
      <c r="H282" s="413"/>
      <c r="I282" s="414"/>
    </row>
    <row r="283" spans="1:9" s="415" customFormat="1" ht="24">
      <c r="A283" s="359" t="s">
        <v>974</v>
      </c>
      <c r="B283" s="417"/>
      <c r="C283" s="461" t="s">
        <v>639</v>
      </c>
      <c r="D283" s="398"/>
      <c r="E283" s="412"/>
      <c r="F283" s="505"/>
      <c r="G283" s="389"/>
      <c r="H283" s="413"/>
      <c r="I283" s="414"/>
    </row>
    <row r="284" spans="1:9" s="415" customFormat="1" ht="36">
      <c r="A284" s="359" t="s">
        <v>975</v>
      </c>
      <c r="B284" s="417"/>
      <c r="C284" s="461" t="s">
        <v>656</v>
      </c>
      <c r="D284" s="398" t="s">
        <v>64</v>
      </c>
      <c r="E284" s="412">
        <v>1</v>
      </c>
      <c r="F284" s="505">
        <v>0</v>
      </c>
      <c r="G284" s="389">
        <f>E284*F284</f>
        <v>0</v>
      </c>
      <c r="H284" s="413"/>
      <c r="I284" s="414"/>
    </row>
    <row r="285" spans="1:9" s="415" customFormat="1" ht="24" customHeight="1">
      <c r="A285" s="359" t="s">
        <v>976</v>
      </c>
      <c r="B285" s="417"/>
      <c r="C285" s="461" t="s">
        <v>646</v>
      </c>
      <c r="D285" s="398"/>
      <c r="E285" s="412"/>
      <c r="F285" s="505"/>
      <c r="G285" s="389"/>
      <c r="H285" s="413"/>
      <c r="I285" s="414"/>
    </row>
    <row r="286" spans="1:9" s="415" customFormat="1" ht="24">
      <c r="A286" s="359" t="s">
        <v>977</v>
      </c>
      <c r="B286" s="417"/>
      <c r="C286" s="461" t="s">
        <v>629</v>
      </c>
      <c r="D286" s="398" t="s">
        <v>64</v>
      </c>
      <c r="E286" s="412">
        <v>1</v>
      </c>
      <c r="F286" s="505">
        <v>0</v>
      </c>
      <c r="G286" s="389">
        <f>E286*F286</f>
        <v>0</v>
      </c>
      <c r="H286" s="413"/>
      <c r="I286" s="414"/>
    </row>
    <row r="287" spans="1:9" s="415" customFormat="1" ht="12.75">
      <c r="A287" s="359" t="s">
        <v>978</v>
      </c>
      <c r="B287" s="356"/>
      <c r="C287" s="467"/>
      <c r="D287" s="468"/>
      <c r="E287" s="469"/>
      <c r="F287" s="515"/>
      <c r="G287" s="445"/>
      <c r="H287" s="413"/>
      <c r="I287" s="414"/>
    </row>
    <row r="288" spans="1:7" ht="12.75">
      <c r="A288" s="359" t="s">
        <v>979</v>
      </c>
      <c r="C288" s="420" t="s">
        <v>657</v>
      </c>
      <c r="D288" s="448" t="s">
        <v>65</v>
      </c>
      <c r="E288" s="449" t="s">
        <v>59</v>
      </c>
      <c r="F288" s="510"/>
      <c r="G288" s="432">
        <f>SUM(G289:G296)</f>
        <v>0</v>
      </c>
    </row>
    <row r="289" spans="1:10" s="415" customFormat="1" ht="24" customHeight="1">
      <c r="A289" s="359" t="s">
        <v>980</v>
      </c>
      <c r="B289" s="464"/>
      <c r="C289" s="458" t="s">
        <v>625</v>
      </c>
      <c r="D289" s="476"/>
      <c r="E289" s="308"/>
      <c r="F289" s="517"/>
      <c r="G289" s="477"/>
      <c r="H289" s="460"/>
      <c r="I289" s="308"/>
      <c r="J289" s="308"/>
    </row>
    <row r="290" spans="1:10" s="415" customFormat="1" ht="24.75" customHeight="1">
      <c r="A290" s="359" t="s">
        <v>981</v>
      </c>
      <c r="B290" s="334" t="s">
        <v>535</v>
      </c>
      <c r="C290" s="478" t="s">
        <v>658</v>
      </c>
      <c r="D290" s="476"/>
      <c r="E290" s="308"/>
      <c r="F290" s="517"/>
      <c r="G290" s="477"/>
      <c r="H290" s="460"/>
      <c r="I290" s="308"/>
      <c r="J290" s="308"/>
    </row>
    <row r="291" spans="1:9" s="415" customFormat="1" ht="72">
      <c r="A291" s="359" t="s">
        <v>982</v>
      </c>
      <c r="B291" s="479" t="s">
        <v>659</v>
      </c>
      <c r="C291" s="453" t="s">
        <v>660</v>
      </c>
      <c r="D291" s="398" t="s">
        <v>64</v>
      </c>
      <c r="E291" s="412">
        <v>2</v>
      </c>
      <c r="F291" s="505">
        <v>0</v>
      </c>
      <c r="G291" s="389">
        <f>E291*F291</f>
        <v>0</v>
      </c>
      <c r="H291" s="413"/>
      <c r="I291" s="414"/>
    </row>
    <row r="292" spans="1:9" s="415" customFormat="1" ht="12.75">
      <c r="A292" s="359" t="s">
        <v>983</v>
      </c>
      <c r="B292" s="356"/>
      <c r="C292" s="456" t="s">
        <v>661</v>
      </c>
      <c r="D292" s="468"/>
      <c r="E292" s="469"/>
      <c r="F292" s="515"/>
      <c r="G292" s="445"/>
      <c r="H292" s="413"/>
      <c r="I292" s="414"/>
    </row>
    <row r="293" spans="1:9" s="415" customFormat="1" ht="12.75" customHeight="1">
      <c r="A293" s="359" t="s">
        <v>984</v>
      </c>
      <c r="B293" s="356"/>
      <c r="C293" s="456" t="s">
        <v>633</v>
      </c>
      <c r="D293" s="468"/>
      <c r="E293" s="469"/>
      <c r="F293" s="515"/>
      <c r="G293" s="445"/>
      <c r="H293" s="413"/>
      <c r="I293" s="414"/>
    </row>
    <row r="294" spans="1:9" s="415" customFormat="1" ht="36.75" customHeight="1">
      <c r="A294" s="359" t="s">
        <v>985</v>
      </c>
      <c r="B294" s="356"/>
      <c r="C294" s="456" t="s">
        <v>662</v>
      </c>
      <c r="D294" s="468"/>
      <c r="E294" s="469"/>
      <c r="F294" s="515"/>
      <c r="G294" s="445"/>
      <c r="H294" s="413"/>
      <c r="I294" s="414"/>
    </row>
    <row r="295" spans="1:9" s="415" customFormat="1" ht="24">
      <c r="A295" s="359" t="s">
        <v>986</v>
      </c>
      <c r="B295" s="356"/>
      <c r="C295" s="456" t="s">
        <v>639</v>
      </c>
      <c r="D295" s="468"/>
      <c r="E295" s="469"/>
      <c r="F295" s="515"/>
      <c r="G295" s="445"/>
      <c r="H295" s="413"/>
      <c r="I295" s="414"/>
    </row>
    <row r="296" spans="1:9" s="415" customFormat="1" ht="24">
      <c r="A296" s="359" t="s">
        <v>987</v>
      </c>
      <c r="B296" s="356"/>
      <c r="C296" s="456" t="s">
        <v>663</v>
      </c>
      <c r="D296" s="468"/>
      <c r="E296" s="469"/>
      <c r="F296" s="515"/>
      <c r="G296" s="445"/>
      <c r="H296" s="413"/>
      <c r="I296" s="414"/>
    </row>
    <row r="297" spans="1:9" s="415" customFormat="1" ht="12.75">
      <c r="A297" s="359" t="s">
        <v>988</v>
      </c>
      <c r="B297" s="356"/>
      <c r="C297" s="467"/>
      <c r="D297" s="468"/>
      <c r="E297" s="469"/>
      <c r="F297" s="515"/>
      <c r="G297" s="445"/>
      <c r="H297" s="413"/>
      <c r="I297" s="414"/>
    </row>
    <row r="298" spans="1:7" ht="12.75" customHeight="1">
      <c r="A298" s="359" t="s">
        <v>989</v>
      </c>
      <c r="C298" s="420" t="s">
        <v>664</v>
      </c>
      <c r="D298" s="448" t="s">
        <v>65</v>
      </c>
      <c r="E298" s="449" t="s">
        <v>59</v>
      </c>
      <c r="F298" s="510"/>
      <c r="G298" s="432">
        <f>SUM(G299:G304)</f>
        <v>0</v>
      </c>
    </row>
    <row r="299" spans="1:10" s="415" customFormat="1" ht="12.75" customHeight="1">
      <c r="A299" s="359" t="s">
        <v>990</v>
      </c>
      <c r="B299" s="464"/>
      <c r="C299" s="458"/>
      <c r="D299" s="476"/>
      <c r="E299" s="308"/>
      <c r="F299" s="517"/>
      <c r="G299" s="477"/>
      <c r="H299" s="460"/>
      <c r="I299" s="308"/>
      <c r="J299" s="308"/>
    </row>
    <row r="300" spans="1:10" s="415" customFormat="1" ht="49.5" customHeight="1">
      <c r="A300" s="359" t="s">
        <v>991</v>
      </c>
      <c r="B300" s="417" t="s">
        <v>665</v>
      </c>
      <c r="C300" s="461" t="s">
        <v>666</v>
      </c>
      <c r="D300" s="398" t="s">
        <v>61</v>
      </c>
      <c r="E300" s="412">
        <f>1.8*1.45</f>
        <v>2.61</v>
      </c>
      <c r="F300" s="505">
        <v>0</v>
      </c>
      <c r="G300" s="389">
        <f>E300*F300</f>
        <v>0</v>
      </c>
      <c r="H300" s="480"/>
      <c r="I300" s="339"/>
      <c r="J300" s="340"/>
    </row>
    <row r="301" spans="1:10" s="415" customFormat="1" ht="36">
      <c r="A301" s="359" t="s">
        <v>992</v>
      </c>
      <c r="B301" s="481"/>
      <c r="C301" s="482" t="s">
        <v>672</v>
      </c>
      <c r="D301" s="483"/>
      <c r="E301" s="484"/>
      <c r="F301" s="517"/>
      <c r="G301" s="477"/>
      <c r="H301" s="485"/>
      <c r="I301" s="308"/>
      <c r="J301" s="308"/>
    </row>
    <row r="302" spans="1:10" s="415" customFormat="1" ht="24">
      <c r="A302" s="359" t="s">
        <v>993</v>
      </c>
      <c r="B302" s="486"/>
      <c r="C302" s="487" t="s">
        <v>668</v>
      </c>
      <c r="D302" s="308"/>
      <c r="E302" s="308"/>
      <c r="F302" s="517"/>
      <c r="G302" s="477"/>
      <c r="H302" s="485"/>
      <c r="I302" s="308"/>
      <c r="J302" s="308"/>
    </row>
    <row r="303" spans="1:10" s="415" customFormat="1" ht="48">
      <c r="A303" s="359" t="s">
        <v>994</v>
      </c>
      <c r="B303" s="486"/>
      <c r="C303" s="487" t="s">
        <v>669</v>
      </c>
      <c r="D303" s="419"/>
      <c r="E303" s="488"/>
      <c r="F303" s="518"/>
      <c r="G303" s="477"/>
      <c r="H303" s="485"/>
      <c r="I303" s="339"/>
      <c r="J303" s="340"/>
    </row>
    <row r="304" spans="1:10" s="415" customFormat="1" ht="12.75" customHeight="1">
      <c r="A304" s="359" t="s">
        <v>995</v>
      </c>
      <c r="B304" s="334">
        <v>998764202</v>
      </c>
      <c r="C304" s="456" t="s">
        <v>667</v>
      </c>
      <c r="D304" s="468" t="s">
        <v>537</v>
      </c>
      <c r="E304" s="468">
        <v>0.0156</v>
      </c>
      <c r="F304" s="515">
        <f>G300</f>
        <v>0</v>
      </c>
      <c r="G304" s="445">
        <f>E304*F304</f>
        <v>0</v>
      </c>
      <c r="H304" s="485"/>
      <c r="I304" s="339"/>
      <c r="J304" s="340"/>
    </row>
    <row r="305" spans="1:9" s="415" customFormat="1" ht="12.75">
      <c r="A305" s="359" t="s">
        <v>996</v>
      </c>
      <c r="B305" s="356"/>
      <c r="C305" s="467"/>
      <c r="D305" s="468"/>
      <c r="E305" s="469"/>
      <c r="F305" s="515"/>
      <c r="G305" s="445"/>
      <c r="H305" s="413"/>
      <c r="I305" s="414"/>
    </row>
    <row r="306" spans="1:7" ht="12.75" customHeight="1">
      <c r="A306" s="359" t="s">
        <v>997</v>
      </c>
      <c r="C306" s="420" t="s">
        <v>670</v>
      </c>
      <c r="D306" s="448" t="s">
        <v>65</v>
      </c>
      <c r="E306" s="449" t="s">
        <v>59</v>
      </c>
      <c r="F306" s="510"/>
      <c r="G306" s="432">
        <f>SUM(G307:G312)</f>
        <v>0</v>
      </c>
    </row>
    <row r="307" spans="1:10" s="415" customFormat="1" ht="12.75" customHeight="1">
      <c r="A307" s="359" t="s">
        <v>998</v>
      </c>
      <c r="B307" s="464"/>
      <c r="C307" s="458"/>
      <c r="D307" s="476"/>
      <c r="E307" s="308"/>
      <c r="F307" s="517"/>
      <c r="G307" s="477"/>
      <c r="H307" s="460"/>
      <c r="I307" s="308"/>
      <c r="J307" s="308"/>
    </row>
    <row r="308" spans="1:10" s="415" customFormat="1" ht="12.75" customHeight="1">
      <c r="A308" s="359" t="s">
        <v>999</v>
      </c>
      <c r="B308" s="417" t="s">
        <v>535</v>
      </c>
      <c r="C308" s="489" t="s">
        <v>671</v>
      </c>
      <c r="D308" s="398" t="s">
        <v>64</v>
      </c>
      <c r="E308" s="412">
        <v>3</v>
      </c>
      <c r="F308" s="505">
        <v>0</v>
      </c>
      <c r="G308" s="389">
        <f>E308*F308</f>
        <v>0</v>
      </c>
      <c r="H308" s="480"/>
      <c r="I308" s="339"/>
      <c r="J308" s="340"/>
    </row>
    <row r="309" spans="1:10" s="415" customFormat="1" ht="75" customHeight="1">
      <c r="A309" s="359" t="s">
        <v>1000</v>
      </c>
      <c r="B309" s="481"/>
      <c r="C309" s="482" t="s">
        <v>673</v>
      </c>
      <c r="D309" s="483"/>
      <c r="E309" s="484"/>
      <c r="F309" s="517"/>
      <c r="G309" s="477"/>
      <c r="H309" s="485"/>
      <c r="I309" s="308"/>
      <c r="J309" s="308"/>
    </row>
    <row r="310" spans="1:10" s="415" customFormat="1" ht="72.75" customHeight="1">
      <c r="A310" s="359" t="s">
        <v>1001</v>
      </c>
      <c r="B310" s="486"/>
      <c r="C310" s="487" t="s">
        <v>674</v>
      </c>
      <c r="D310" s="308"/>
      <c r="E310" s="308"/>
      <c r="F310" s="517"/>
      <c r="G310" s="477"/>
      <c r="H310" s="485"/>
      <c r="I310" s="308"/>
      <c r="J310" s="308"/>
    </row>
    <row r="311" spans="1:10" s="415" customFormat="1" ht="24">
      <c r="A311" s="359" t="s">
        <v>1002</v>
      </c>
      <c r="B311" s="486"/>
      <c r="C311" s="487" t="s">
        <v>675</v>
      </c>
      <c r="D311" s="419"/>
      <c r="E311" s="488"/>
      <c r="F311" s="518"/>
      <c r="G311" s="477"/>
      <c r="H311" s="485"/>
      <c r="I311" s="339"/>
      <c r="J311" s="340"/>
    </row>
    <row r="312" spans="1:10" s="415" customFormat="1" ht="12.75" customHeight="1">
      <c r="A312" s="359" t="s">
        <v>1003</v>
      </c>
      <c r="B312" s="334">
        <v>998767202</v>
      </c>
      <c r="C312" s="456" t="s">
        <v>676</v>
      </c>
      <c r="D312" s="468" t="s">
        <v>537</v>
      </c>
      <c r="E312" s="468">
        <v>0.0179</v>
      </c>
      <c r="F312" s="515">
        <f>G308</f>
        <v>0</v>
      </c>
      <c r="G312" s="445">
        <f>E312*F312</f>
        <v>0</v>
      </c>
      <c r="H312" s="485"/>
      <c r="I312" s="339"/>
      <c r="J312" s="340"/>
    </row>
    <row r="313" spans="1:9" s="415" customFormat="1" ht="12.75">
      <c r="A313" s="359" t="s">
        <v>1004</v>
      </c>
      <c r="B313" s="356"/>
      <c r="C313" s="467"/>
      <c r="D313" s="468"/>
      <c r="E313" s="469"/>
      <c r="F313" s="515"/>
      <c r="G313" s="445"/>
      <c r="H313" s="413"/>
      <c r="I313" s="414"/>
    </row>
    <row r="314" spans="1:7" ht="12.75" customHeight="1">
      <c r="A314" s="359" t="s">
        <v>1005</v>
      </c>
      <c r="C314" s="420" t="s">
        <v>677</v>
      </c>
      <c r="D314" s="448" t="s">
        <v>65</v>
      </c>
      <c r="E314" s="449" t="s">
        <v>59</v>
      </c>
      <c r="F314" s="510"/>
      <c r="G314" s="432">
        <f>SUM(G316:G325)</f>
        <v>0</v>
      </c>
    </row>
    <row r="315" spans="1:10" s="415" customFormat="1" ht="12.75" customHeight="1">
      <c r="A315" s="359" t="s">
        <v>1006</v>
      </c>
      <c r="B315" s="464"/>
      <c r="C315" s="458"/>
      <c r="D315" s="476"/>
      <c r="E315" s="308"/>
      <c r="F315" s="517"/>
      <c r="G315" s="477"/>
      <c r="H315" s="460"/>
      <c r="I315" s="308"/>
      <c r="J315" s="308"/>
    </row>
    <row r="316" spans="1:10" s="415" customFormat="1" ht="12.75" customHeight="1">
      <c r="A316" s="359" t="s">
        <v>1007</v>
      </c>
      <c r="B316" s="417" t="s">
        <v>535</v>
      </c>
      <c r="C316" s="489" t="s">
        <v>671</v>
      </c>
      <c r="D316" s="398" t="s">
        <v>64</v>
      </c>
      <c r="E316" s="412">
        <v>1</v>
      </c>
      <c r="F316" s="505">
        <v>0</v>
      </c>
      <c r="G316" s="389">
        <f>E316*F316</f>
        <v>0</v>
      </c>
      <c r="H316" s="480"/>
      <c r="I316" s="339"/>
      <c r="J316" s="340"/>
    </row>
    <row r="317" spans="1:10" s="415" customFormat="1" ht="61.5" customHeight="1">
      <c r="A317" s="359" t="s">
        <v>1008</v>
      </c>
      <c r="B317" s="481"/>
      <c r="C317" s="482" t="s">
        <v>678</v>
      </c>
      <c r="D317" s="483"/>
      <c r="E317" s="484"/>
      <c r="F317" s="517"/>
      <c r="G317" s="477"/>
      <c r="H317" s="485"/>
      <c r="I317" s="308"/>
      <c r="J317" s="308"/>
    </row>
    <row r="318" spans="1:10" s="415" customFormat="1" ht="36.75" customHeight="1">
      <c r="A318" s="359" t="s">
        <v>1009</v>
      </c>
      <c r="B318" s="486"/>
      <c r="C318" s="487" t="s">
        <v>679</v>
      </c>
      <c r="D318" s="308"/>
      <c r="E318" s="308"/>
      <c r="F318" s="517"/>
      <c r="G318" s="477"/>
      <c r="H318" s="485"/>
      <c r="I318" s="308"/>
      <c r="J318" s="308"/>
    </row>
    <row r="319" spans="1:10" s="415" customFormat="1" ht="24">
      <c r="A319" s="359" t="s">
        <v>1010</v>
      </c>
      <c r="B319" s="486"/>
      <c r="C319" s="487" t="s">
        <v>675</v>
      </c>
      <c r="D319" s="419"/>
      <c r="E319" s="488"/>
      <c r="F319" s="518"/>
      <c r="G319" s="477"/>
      <c r="H319" s="485"/>
      <c r="I319" s="339"/>
      <c r="J319" s="340"/>
    </row>
    <row r="320" spans="1:9" s="415" customFormat="1" ht="12.75">
      <c r="A320" s="359" t="s">
        <v>1011</v>
      </c>
      <c r="B320" s="356"/>
      <c r="C320" s="467"/>
      <c r="D320" s="468"/>
      <c r="E320" s="469"/>
      <c r="F320" s="515"/>
      <c r="G320" s="445"/>
      <c r="H320" s="413"/>
      <c r="I320" s="414"/>
    </row>
    <row r="321" spans="1:10" s="415" customFormat="1" ht="12.75" customHeight="1">
      <c r="A321" s="359" t="s">
        <v>1012</v>
      </c>
      <c r="B321" s="417" t="s">
        <v>535</v>
      </c>
      <c r="C321" s="489" t="s">
        <v>671</v>
      </c>
      <c r="D321" s="398" t="s">
        <v>64</v>
      </c>
      <c r="E321" s="412">
        <v>1</v>
      </c>
      <c r="F321" s="505">
        <v>0</v>
      </c>
      <c r="G321" s="389">
        <f>E321*F321</f>
        <v>0</v>
      </c>
      <c r="H321" s="480"/>
      <c r="I321" s="339"/>
      <c r="J321" s="340"/>
    </row>
    <row r="322" spans="1:10" s="415" customFormat="1" ht="61.5" customHeight="1">
      <c r="A322" s="359" t="s">
        <v>1013</v>
      </c>
      <c r="B322" s="481"/>
      <c r="C322" s="482" t="s">
        <v>681</v>
      </c>
      <c r="D322" s="483"/>
      <c r="E322" s="484"/>
      <c r="F322" s="517"/>
      <c r="G322" s="477"/>
      <c r="H322" s="485"/>
      <c r="I322" s="308"/>
      <c r="J322" s="308"/>
    </row>
    <row r="323" spans="1:10" s="415" customFormat="1" ht="36.75" customHeight="1">
      <c r="A323" s="359" t="s">
        <v>1014</v>
      </c>
      <c r="B323" s="486"/>
      <c r="C323" s="487" t="s">
        <v>679</v>
      </c>
      <c r="D323" s="308"/>
      <c r="E323" s="308"/>
      <c r="F323" s="517"/>
      <c r="G323" s="477"/>
      <c r="H323" s="485"/>
      <c r="I323" s="308"/>
      <c r="J323" s="308"/>
    </row>
    <row r="324" spans="1:10" s="415" customFormat="1" ht="36">
      <c r="A324" s="359" t="s">
        <v>1015</v>
      </c>
      <c r="B324" s="486"/>
      <c r="C324" s="487" t="s">
        <v>682</v>
      </c>
      <c r="D324" s="419"/>
      <c r="E324" s="488"/>
      <c r="F324" s="518"/>
      <c r="G324" s="477"/>
      <c r="H324" s="485"/>
      <c r="I324" s="339"/>
      <c r="J324" s="340"/>
    </row>
    <row r="325" spans="1:10" s="415" customFormat="1" ht="12.75" customHeight="1">
      <c r="A325" s="359" t="s">
        <v>1016</v>
      </c>
      <c r="B325" s="334">
        <v>998766202</v>
      </c>
      <c r="C325" s="456" t="s">
        <v>680</v>
      </c>
      <c r="D325" s="468" t="s">
        <v>537</v>
      </c>
      <c r="E325" s="468">
        <v>0.0108</v>
      </c>
      <c r="F325" s="515">
        <f>G316+G321</f>
        <v>0</v>
      </c>
      <c r="G325" s="445">
        <f>E325*F325</f>
        <v>0</v>
      </c>
      <c r="H325" s="485"/>
      <c r="I325" s="339"/>
      <c r="J325" s="340"/>
    </row>
    <row r="326" spans="1:9" s="415" customFormat="1" ht="12.75">
      <c r="A326" s="359" t="s">
        <v>1017</v>
      </c>
      <c r="B326" s="356"/>
      <c r="C326" s="467"/>
      <c r="D326" s="468"/>
      <c r="E326" s="469"/>
      <c r="F326" s="515"/>
      <c r="G326" s="445"/>
      <c r="H326" s="413"/>
      <c r="I326" s="414"/>
    </row>
    <row r="327" spans="1:7" ht="12.75">
      <c r="A327" s="359" t="s">
        <v>1018</v>
      </c>
      <c r="C327" s="420" t="s">
        <v>316</v>
      </c>
      <c r="D327" s="448" t="s">
        <v>65</v>
      </c>
      <c r="E327" s="449" t="s">
        <v>59</v>
      </c>
      <c r="F327" s="510"/>
      <c r="G327" s="432">
        <f>SUM(G328)</f>
        <v>0</v>
      </c>
    </row>
    <row r="328" spans="1:9" s="415" customFormat="1" ht="60">
      <c r="A328" s="359" t="s">
        <v>1019</v>
      </c>
      <c r="B328" s="417">
        <v>949101112</v>
      </c>
      <c r="C328" s="416" t="s">
        <v>317</v>
      </c>
      <c r="D328" s="398" t="s">
        <v>61</v>
      </c>
      <c r="E328" s="412">
        <f>51+37+24.5+31+28.5+180+49.5</f>
        <v>401.5</v>
      </c>
      <c r="F328" s="505">
        <v>0</v>
      </c>
      <c r="G328" s="389">
        <f>E328*F328</f>
        <v>0</v>
      </c>
      <c r="H328" s="413">
        <f>0.00021*E328</f>
        <v>0.084315</v>
      </c>
      <c r="I328" s="414"/>
    </row>
    <row r="329" spans="1:7" ht="12.75">
      <c r="A329" s="359" t="s">
        <v>1020</v>
      </c>
      <c r="C329" s="490"/>
      <c r="D329" s="405"/>
      <c r="E329" s="406"/>
      <c r="G329" s="491"/>
    </row>
    <row r="330" spans="1:7" ht="24">
      <c r="A330" s="359" t="s">
        <v>1021</v>
      </c>
      <c r="C330" s="420" t="s">
        <v>518</v>
      </c>
      <c r="D330" s="448" t="s">
        <v>65</v>
      </c>
      <c r="E330" s="449" t="s">
        <v>59</v>
      </c>
      <c r="F330" s="510"/>
      <c r="G330" s="432">
        <f>SUM(G331:G333)</f>
        <v>0</v>
      </c>
    </row>
    <row r="331" spans="1:7" ht="60">
      <c r="A331" s="359" t="s">
        <v>1022</v>
      </c>
      <c r="C331" s="419" t="s">
        <v>519</v>
      </c>
      <c r="D331" s="405"/>
      <c r="E331" s="406"/>
      <c r="G331" s="491"/>
    </row>
    <row r="332" spans="1:7" ht="24">
      <c r="A332" s="359" t="s">
        <v>1023</v>
      </c>
      <c r="B332" s="417" t="s">
        <v>535</v>
      </c>
      <c r="C332" s="410" t="s">
        <v>520</v>
      </c>
      <c r="D332" s="398" t="s">
        <v>64</v>
      </c>
      <c r="E332" s="412">
        <v>35</v>
      </c>
      <c r="F332" s="505">
        <v>0</v>
      </c>
      <c r="G332" s="389">
        <f>E332*F332</f>
        <v>0</v>
      </c>
    </row>
    <row r="333" spans="1:7" ht="12.75">
      <c r="A333" s="359" t="s">
        <v>1024</v>
      </c>
      <c r="C333" s="490"/>
      <c r="D333" s="405"/>
      <c r="E333" s="406"/>
      <c r="G333" s="491"/>
    </row>
    <row r="334" spans="1:7" ht="12.75">
      <c r="A334" s="359" t="s">
        <v>1025</v>
      </c>
      <c r="C334" s="420" t="s">
        <v>522</v>
      </c>
      <c r="D334" s="448" t="s">
        <v>65</v>
      </c>
      <c r="E334" s="449" t="s">
        <v>59</v>
      </c>
      <c r="F334" s="510"/>
      <c r="G334" s="432">
        <f>SUM(G335:G336)</f>
        <v>0</v>
      </c>
    </row>
    <row r="335" spans="1:7" ht="12.75">
      <c r="A335" s="359" t="s">
        <v>1026</v>
      </c>
      <c r="B335" s="417" t="s">
        <v>535</v>
      </c>
      <c r="C335" s="418" t="s">
        <v>523</v>
      </c>
      <c r="D335" s="398" t="s">
        <v>64</v>
      </c>
      <c r="E335" s="412">
        <v>1</v>
      </c>
      <c r="F335" s="505">
        <v>0</v>
      </c>
      <c r="G335" s="389">
        <f>E335*F335</f>
        <v>0</v>
      </c>
    </row>
    <row r="336" spans="1:7" ht="12.75">
      <c r="A336" s="359" t="s">
        <v>1027</v>
      </c>
      <c r="B336" s="417">
        <v>953943211</v>
      </c>
      <c r="C336" s="443" t="s">
        <v>524</v>
      </c>
      <c r="D336" s="398" t="s">
        <v>64</v>
      </c>
      <c r="E336" s="412">
        <v>1</v>
      </c>
      <c r="F336" s="505">
        <v>0</v>
      </c>
      <c r="G336" s="389">
        <f>E336*F336</f>
        <v>0</v>
      </c>
    </row>
    <row r="337" spans="1:7" ht="12.75">
      <c r="A337" s="359" t="s">
        <v>1028</v>
      </c>
      <c r="B337" s="356"/>
      <c r="C337" s="308"/>
      <c r="D337" s="468"/>
      <c r="E337" s="469"/>
      <c r="F337" s="515"/>
      <c r="G337" s="445"/>
    </row>
    <row r="338" spans="1:7" ht="12.75" customHeight="1">
      <c r="A338" s="359" t="s">
        <v>1029</v>
      </c>
      <c r="C338" s="420" t="s">
        <v>525</v>
      </c>
      <c r="D338" s="448" t="s">
        <v>65</v>
      </c>
      <c r="E338" s="449" t="s">
        <v>59</v>
      </c>
      <c r="F338" s="510"/>
      <c r="G338" s="432">
        <f>SUM(G339)</f>
        <v>0</v>
      </c>
    </row>
    <row r="339" spans="1:7" ht="48">
      <c r="A339" s="359" t="s">
        <v>1030</v>
      </c>
      <c r="B339" s="417" t="s">
        <v>535</v>
      </c>
      <c r="C339" s="418" t="s">
        <v>526</v>
      </c>
      <c r="D339" s="398" t="s">
        <v>64</v>
      </c>
      <c r="E339" s="412">
        <v>4</v>
      </c>
      <c r="F339" s="505">
        <v>0</v>
      </c>
      <c r="G339" s="389">
        <f>E339*F339</f>
        <v>0</v>
      </c>
    </row>
    <row r="340" spans="1:7" ht="12.75">
      <c r="A340" s="359" t="s">
        <v>1031</v>
      </c>
      <c r="C340" s="420"/>
      <c r="D340" s="468"/>
      <c r="E340" s="469"/>
      <c r="F340" s="515"/>
      <c r="G340" s="445"/>
    </row>
    <row r="341" spans="1:7" ht="12.75">
      <c r="A341" s="359" t="s">
        <v>1032</v>
      </c>
      <c r="C341" s="420" t="s">
        <v>530</v>
      </c>
      <c r="D341" s="448" t="s">
        <v>65</v>
      </c>
      <c r="E341" s="449" t="s">
        <v>59</v>
      </c>
      <c r="F341" s="510"/>
      <c r="G341" s="432">
        <f>SUM(G342:G343)</f>
        <v>0</v>
      </c>
    </row>
    <row r="342" spans="1:7" ht="24" customHeight="1">
      <c r="A342" s="359" t="s">
        <v>1033</v>
      </c>
      <c r="B342" s="417">
        <v>612131100</v>
      </c>
      <c r="C342" s="492" t="s">
        <v>531</v>
      </c>
      <c r="D342" s="398" t="s">
        <v>61</v>
      </c>
      <c r="E342" s="412">
        <v>19.8</v>
      </c>
      <c r="F342" s="505">
        <v>0</v>
      </c>
      <c r="G342" s="389">
        <f>E342*F342</f>
        <v>0</v>
      </c>
    </row>
    <row r="343" spans="1:7" ht="24" customHeight="1">
      <c r="A343" s="359" t="s">
        <v>1034</v>
      </c>
      <c r="B343" s="417">
        <v>612321131</v>
      </c>
      <c r="C343" s="454" t="s">
        <v>529</v>
      </c>
      <c r="D343" s="398" t="s">
        <v>61</v>
      </c>
      <c r="E343" s="412">
        <f>E342</f>
        <v>19.8</v>
      </c>
      <c r="F343" s="505">
        <v>0</v>
      </c>
      <c r="G343" s="389">
        <f>E343*F343</f>
        <v>0</v>
      </c>
    </row>
    <row r="344" spans="1:7" ht="12.75">
      <c r="A344" s="359" t="s">
        <v>1035</v>
      </c>
      <c r="C344" s="420"/>
      <c r="D344" s="468"/>
      <c r="E344" s="469"/>
      <c r="F344" s="515"/>
      <c r="G344" s="445"/>
    </row>
    <row r="345" spans="1:7" ht="12.75">
      <c r="A345" s="359" t="s">
        <v>1036</v>
      </c>
      <c r="B345" s="308"/>
      <c r="C345" s="420" t="s">
        <v>527</v>
      </c>
      <c r="D345" s="308"/>
      <c r="E345" s="308"/>
      <c r="F345" s="517"/>
      <c r="G345" s="430">
        <f>SUM(G346)</f>
        <v>0</v>
      </c>
    </row>
    <row r="346" spans="1:7" ht="63" customHeight="1">
      <c r="A346" s="359" t="s">
        <v>1037</v>
      </c>
      <c r="B346" s="417">
        <v>784211113</v>
      </c>
      <c r="C346" s="418" t="s">
        <v>528</v>
      </c>
      <c r="D346" s="411" t="s">
        <v>61</v>
      </c>
      <c r="E346" s="412">
        <f>23.4+24.6+46.7+40.4+17.2+53.2+8.9+9.8+4.1+61.4+11.2+34.8</f>
        <v>335.7</v>
      </c>
      <c r="F346" s="506">
        <v>0</v>
      </c>
      <c r="G346" s="389">
        <f>E346*F346</f>
        <v>0</v>
      </c>
    </row>
    <row r="347" spans="1:5" ht="12.75">
      <c r="A347" s="359" t="s">
        <v>1038</v>
      </c>
      <c r="C347" s="493"/>
      <c r="E347" s="494"/>
    </row>
    <row r="348" spans="1:9" ht="12.75">
      <c r="A348" s="343"/>
      <c r="F348" s="519"/>
      <c r="G348" s="495"/>
      <c r="H348" s="341"/>
      <c r="I348" s="341"/>
    </row>
    <row r="349" spans="1:9" ht="12.75">
      <c r="A349" s="343"/>
      <c r="F349" s="519"/>
      <c r="G349" s="495"/>
      <c r="H349" s="341"/>
      <c r="I349" s="341"/>
    </row>
    <row r="350" spans="1:9" ht="12.75">
      <c r="A350" s="343"/>
      <c r="F350" s="519"/>
      <c r="G350" s="495"/>
      <c r="H350" s="341"/>
      <c r="I350" s="341"/>
    </row>
    <row r="351" spans="1:9" ht="12.75">
      <c r="A351" s="343"/>
      <c r="F351" s="519"/>
      <c r="G351" s="495"/>
      <c r="H351" s="341"/>
      <c r="I351" s="341"/>
    </row>
    <row r="352" spans="1:9" ht="12.75">
      <c r="A352" s="343"/>
      <c r="F352" s="519"/>
      <c r="G352" s="495"/>
      <c r="H352" s="341"/>
      <c r="I352" s="341"/>
    </row>
    <row r="353" spans="1:9" ht="12.75">
      <c r="A353" s="343"/>
      <c r="F353" s="519"/>
      <c r="G353" s="495"/>
      <c r="H353" s="341"/>
      <c r="I353" s="341"/>
    </row>
    <row r="354" spans="1:9" ht="12.75">
      <c r="A354" s="343"/>
      <c r="F354" s="519"/>
      <c r="G354" s="495"/>
      <c r="H354" s="341"/>
      <c r="I354" s="341"/>
    </row>
    <row r="355" spans="1:9" ht="12.75">
      <c r="A355" s="343"/>
      <c r="F355" s="519"/>
      <c r="G355" s="495"/>
      <c r="H355" s="341"/>
      <c r="I355" s="341"/>
    </row>
    <row r="356" spans="1:9" ht="12.75">
      <c r="A356" s="343"/>
      <c r="F356" s="519"/>
      <c r="G356" s="495"/>
      <c r="H356" s="341"/>
      <c r="I356" s="341"/>
    </row>
    <row r="357" spans="1:9" ht="12.75">
      <c r="A357" s="343"/>
      <c r="F357" s="519"/>
      <c r="G357" s="495"/>
      <c r="H357" s="341"/>
      <c r="I357" s="341"/>
    </row>
    <row r="358" spans="1:9" ht="12.75">
      <c r="A358" s="343"/>
      <c r="F358" s="519"/>
      <c r="G358" s="495"/>
      <c r="H358" s="341"/>
      <c r="I358" s="341"/>
    </row>
    <row r="359" spans="1:9" ht="12.75">
      <c r="A359" s="343"/>
      <c r="F359" s="519"/>
      <c r="G359" s="495"/>
      <c r="H359" s="341"/>
      <c r="I359" s="341"/>
    </row>
    <row r="360" spans="1:9" ht="12.75">
      <c r="A360" s="343"/>
      <c r="F360" s="519"/>
      <c r="G360" s="495"/>
      <c r="H360" s="341"/>
      <c r="I360" s="341"/>
    </row>
    <row r="361" spans="1:9" ht="12.75">
      <c r="A361" s="343"/>
      <c r="F361" s="519"/>
      <c r="G361" s="495"/>
      <c r="H361" s="341"/>
      <c r="I361" s="341"/>
    </row>
    <row r="362" spans="1:9" ht="12.75">
      <c r="A362" s="343"/>
      <c r="F362" s="519"/>
      <c r="G362" s="495"/>
      <c r="H362" s="341"/>
      <c r="I362" s="341"/>
    </row>
    <row r="363" spans="1:9" ht="12.75">
      <c r="A363" s="343"/>
      <c r="F363" s="519"/>
      <c r="G363" s="495"/>
      <c r="H363" s="341"/>
      <c r="I363" s="341"/>
    </row>
    <row r="364" spans="1:9" ht="12.75">
      <c r="A364" s="343"/>
      <c r="F364" s="519"/>
      <c r="G364" s="495"/>
      <c r="H364" s="341"/>
      <c r="I364" s="341"/>
    </row>
    <row r="365" spans="1:9" ht="12.75">
      <c r="A365" s="343"/>
      <c r="F365" s="519"/>
      <c r="G365" s="495"/>
      <c r="H365" s="341"/>
      <c r="I365" s="341"/>
    </row>
    <row r="366" spans="1:9" ht="12.75">
      <c r="A366" s="343"/>
      <c r="H366" s="341"/>
      <c r="I366" s="341"/>
    </row>
    <row r="367" spans="1:9" ht="12.75">
      <c r="A367" s="343"/>
      <c r="E367" s="494"/>
      <c r="H367" s="341"/>
      <c r="I367" s="341"/>
    </row>
    <row r="368" spans="1:9" ht="12.75">
      <c r="A368" s="343"/>
      <c r="H368" s="341"/>
      <c r="I368" s="341"/>
    </row>
    <row r="369" spans="1:9" ht="12.75">
      <c r="A369" s="343"/>
      <c r="C369" s="490"/>
      <c r="D369" s="405"/>
      <c r="E369" s="406"/>
      <c r="F369" s="520"/>
      <c r="G369" s="491"/>
      <c r="H369" s="341"/>
      <c r="I369" s="341"/>
    </row>
    <row r="370" spans="1:9" ht="12.75">
      <c r="A370" s="343"/>
      <c r="E370" s="494"/>
      <c r="H370" s="341"/>
      <c r="I370" s="341"/>
    </row>
    <row r="371" spans="1:9" ht="12.75">
      <c r="A371" s="343"/>
      <c r="H371" s="341"/>
      <c r="I371" s="341"/>
    </row>
    <row r="372" spans="1:9" ht="12.75">
      <c r="A372" s="343"/>
      <c r="H372" s="341"/>
      <c r="I372" s="341"/>
    </row>
    <row r="373" spans="1:9" ht="12.75">
      <c r="A373" s="343"/>
      <c r="E373" s="494"/>
      <c r="H373" s="341"/>
      <c r="I373" s="341"/>
    </row>
    <row r="374" spans="1:9" ht="12.75">
      <c r="A374" s="343"/>
      <c r="H374" s="341"/>
      <c r="I374" s="341"/>
    </row>
    <row r="375" spans="1:9" ht="12.75">
      <c r="A375" s="343"/>
      <c r="C375" s="496"/>
      <c r="D375" s="405"/>
      <c r="E375" s="406"/>
      <c r="F375" s="520"/>
      <c r="G375" s="491"/>
      <c r="H375" s="341"/>
      <c r="I375" s="341"/>
    </row>
    <row r="376" spans="1:9" ht="12.75">
      <c r="A376" s="343"/>
      <c r="H376" s="341"/>
      <c r="I376" s="341"/>
    </row>
    <row r="377" spans="1:9" ht="12.75">
      <c r="A377" s="343"/>
      <c r="C377" s="420"/>
      <c r="H377" s="341"/>
      <c r="I377" s="341"/>
    </row>
    <row r="378" spans="1:9" ht="12.75">
      <c r="A378" s="343"/>
      <c r="E378" s="494"/>
      <c r="H378" s="341"/>
      <c r="I378" s="341"/>
    </row>
    <row r="379" spans="1:9" ht="12.75">
      <c r="A379" s="343"/>
      <c r="H379" s="341"/>
      <c r="I379" s="341"/>
    </row>
    <row r="380" spans="1:9" ht="12.75">
      <c r="A380" s="343"/>
      <c r="H380" s="341"/>
      <c r="I380" s="341"/>
    </row>
    <row r="381" spans="1:9" ht="12.75">
      <c r="A381" s="343"/>
      <c r="H381" s="341"/>
      <c r="I381" s="341"/>
    </row>
    <row r="382" spans="1:9" ht="12.75">
      <c r="A382" s="343"/>
      <c r="C382" s="420"/>
      <c r="H382" s="341"/>
      <c r="I382" s="341"/>
    </row>
    <row r="383" spans="1:9" ht="12.75">
      <c r="A383" s="343"/>
      <c r="C383" s="420"/>
      <c r="H383" s="341"/>
      <c r="I383" s="341"/>
    </row>
    <row r="384" spans="1:9" ht="12.75">
      <c r="A384" s="343"/>
      <c r="H384" s="341"/>
      <c r="I384" s="341"/>
    </row>
    <row r="385" spans="1:9" ht="12.75">
      <c r="A385" s="343"/>
      <c r="C385" s="490"/>
      <c r="G385" s="491"/>
      <c r="H385" s="341"/>
      <c r="I385" s="341"/>
    </row>
    <row r="386" spans="1:9" ht="12.75">
      <c r="A386" s="343"/>
      <c r="C386" s="497"/>
      <c r="D386" s="341"/>
      <c r="E386" s="341"/>
      <c r="F386" s="521"/>
      <c r="G386" s="341"/>
      <c r="H386" s="341"/>
      <c r="I386" s="341"/>
    </row>
    <row r="387" spans="1:9" ht="12.75">
      <c r="A387" s="343"/>
      <c r="C387" s="498"/>
      <c r="D387" s="341"/>
      <c r="E387" s="341"/>
      <c r="F387" s="521"/>
      <c r="G387" s="341"/>
      <c r="H387" s="341"/>
      <c r="I387" s="341"/>
    </row>
  </sheetData>
  <sheetProtection password="CA50" sheet="1"/>
  <printOptions/>
  <pageMargins left="0.17" right="0.17" top="0.41" bottom="0.34" header="0.23" footer="0.19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6:M82"/>
  <sheetViews>
    <sheetView zoomScalePageLayoutView="0" workbookViewId="0" topLeftCell="A1">
      <selection activeCell="G40" sqref="G40"/>
    </sheetView>
  </sheetViews>
  <sheetFormatPr defaultColWidth="9.00390625" defaultRowHeight="12.75"/>
  <cols>
    <col min="1" max="1" width="3.875" style="308" customWidth="1"/>
    <col min="2" max="2" width="46.75390625" style="308" customWidth="1"/>
    <col min="3" max="3" width="6.625" style="308" customWidth="1"/>
    <col min="4" max="4" width="5.375" style="308" customWidth="1"/>
    <col min="5" max="5" width="7.75390625" style="308" customWidth="1"/>
    <col min="6" max="6" width="11.25390625" style="517" customWidth="1"/>
    <col min="7" max="7" width="9.875" style="517" bestFit="1" customWidth="1"/>
    <col min="8" max="8" width="10.875" style="308" customWidth="1"/>
    <col min="9" max="9" width="11.25390625" style="308" customWidth="1"/>
    <col min="10" max="10" width="11.625" style="308" customWidth="1"/>
    <col min="11" max="11" width="16.00390625" style="308" customWidth="1"/>
    <col min="12" max="16384" width="9.125" style="308" customWidth="1"/>
  </cols>
  <sheetData>
    <row r="6" spans="1:13" ht="12.75">
      <c r="A6" s="522"/>
      <c r="B6" s="522"/>
      <c r="C6" s="522"/>
      <c r="D6" s="522"/>
      <c r="E6" s="522"/>
      <c r="F6" s="560"/>
      <c r="G6" s="560"/>
      <c r="H6" s="522"/>
      <c r="I6" s="522"/>
      <c r="J6" s="522"/>
      <c r="K6" s="522"/>
      <c r="L6" s="522"/>
      <c r="M6" s="522"/>
    </row>
    <row r="7" spans="1:13" ht="12.75">
      <c r="A7" s="522"/>
      <c r="B7" s="522"/>
      <c r="C7" s="522"/>
      <c r="D7" s="522"/>
      <c r="E7" s="522"/>
      <c r="F7" s="560"/>
      <c r="G7" s="560"/>
      <c r="H7" s="522"/>
      <c r="I7" s="522"/>
      <c r="J7" s="522"/>
      <c r="K7" s="522"/>
      <c r="L7" s="522"/>
      <c r="M7" s="522"/>
    </row>
    <row r="8" spans="1:13" ht="15.75">
      <c r="A8" s="523"/>
      <c r="B8" s="87" t="s">
        <v>66</v>
      </c>
      <c r="C8" s="524"/>
      <c r="D8" s="524"/>
      <c r="E8" s="525"/>
      <c r="F8" s="88"/>
      <c r="G8" s="88"/>
      <c r="H8" s="526"/>
      <c r="I8" s="526"/>
      <c r="J8" s="526"/>
      <c r="K8" s="527">
        <f>SUM(K22)</f>
        <v>0</v>
      </c>
      <c r="L8" s="522"/>
      <c r="M8" s="522"/>
    </row>
    <row r="9" spans="1:13" ht="15.75">
      <c r="A9" s="528"/>
      <c r="B9" s="87" t="s">
        <v>460</v>
      </c>
      <c r="C9" s="524"/>
      <c r="D9" s="524"/>
      <c r="E9" s="525"/>
      <c r="F9" s="88"/>
      <c r="G9" s="88"/>
      <c r="H9" s="526"/>
      <c r="I9" s="526"/>
      <c r="J9" s="526"/>
      <c r="K9" s="527">
        <f>SUM(K34)</f>
        <v>0</v>
      </c>
      <c r="L9" s="522"/>
      <c r="M9" s="522"/>
    </row>
    <row r="10" spans="1:13" ht="15.75">
      <c r="A10" s="528"/>
      <c r="B10" s="87" t="s">
        <v>461</v>
      </c>
      <c r="C10" s="524"/>
      <c r="D10" s="524"/>
      <c r="E10" s="525"/>
      <c r="F10" s="88"/>
      <c r="G10" s="88"/>
      <c r="H10" s="526"/>
      <c r="I10" s="526"/>
      <c r="J10" s="526"/>
      <c r="K10" s="527">
        <f>SUM(K50)</f>
        <v>0</v>
      </c>
      <c r="L10" s="522"/>
      <c r="M10" s="522"/>
    </row>
    <row r="11" spans="1:13" ht="15.75">
      <c r="A11" s="528"/>
      <c r="B11" s="87" t="s">
        <v>67</v>
      </c>
      <c r="C11" s="524"/>
      <c r="D11" s="524"/>
      <c r="E11" s="525"/>
      <c r="F11" s="88"/>
      <c r="G11" s="88"/>
      <c r="H11" s="526"/>
      <c r="I11" s="526"/>
      <c r="J11" s="526"/>
      <c r="K11" s="527">
        <f>SUM(K69)</f>
        <v>0</v>
      </c>
      <c r="L11" s="522"/>
      <c r="M11" s="522"/>
    </row>
    <row r="12" spans="1:13" ht="15.75">
      <c r="A12" s="528"/>
      <c r="B12" s="87" t="s">
        <v>462</v>
      </c>
      <c r="C12" s="529"/>
      <c r="D12" s="529"/>
      <c r="E12" s="530"/>
      <c r="F12" s="90"/>
      <c r="G12" s="90"/>
      <c r="H12" s="531"/>
      <c r="I12" s="531"/>
      <c r="J12" s="531"/>
      <c r="K12" s="527">
        <f>SUM(K78)</f>
        <v>0</v>
      </c>
      <c r="L12" s="522"/>
      <c r="M12" s="522"/>
    </row>
    <row r="13" spans="1:13" ht="15.75">
      <c r="A13" s="528"/>
      <c r="B13" s="87" t="s">
        <v>68</v>
      </c>
      <c r="C13" s="529"/>
      <c r="D13" s="529"/>
      <c r="E13" s="530"/>
      <c r="F13" s="90"/>
      <c r="G13" s="90"/>
      <c r="H13" s="531"/>
      <c r="I13" s="531"/>
      <c r="J13" s="531"/>
      <c r="K13" s="527">
        <f>SUM(K8:K12)</f>
        <v>0</v>
      </c>
      <c r="L13" s="522"/>
      <c r="M13" s="522"/>
    </row>
    <row r="14" spans="1:13" ht="15.75">
      <c r="A14" s="528"/>
      <c r="B14" s="87"/>
      <c r="C14" s="529"/>
      <c r="D14" s="529"/>
      <c r="E14" s="530"/>
      <c r="F14" s="90"/>
      <c r="G14" s="90"/>
      <c r="H14" s="531"/>
      <c r="I14" s="531"/>
      <c r="J14" s="531"/>
      <c r="K14" s="527"/>
      <c r="L14" s="522"/>
      <c r="M14" s="522"/>
    </row>
    <row r="15" spans="1:13" ht="15.75">
      <c r="A15" s="528"/>
      <c r="B15" s="87" t="s">
        <v>69</v>
      </c>
      <c r="C15" s="529"/>
      <c r="D15" s="529"/>
      <c r="E15" s="530"/>
      <c r="F15" s="90"/>
      <c r="G15" s="90"/>
      <c r="H15" s="531"/>
      <c r="I15" s="531"/>
      <c r="J15" s="531"/>
      <c r="K15" s="527">
        <f>SUM(K13:K14)</f>
        <v>0</v>
      </c>
      <c r="L15" s="522"/>
      <c r="M15" s="522"/>
    </row>
    <row r="16" spans="1:13" ht="12.75">
      <c r="A16" s="522"/>
      <c r="B16" s="522"/>
      <c r="C16" s="522"/>
      <c r="D16" s="522"/>
      <c r="E16" s="522"/>
      <c r="F16" s="560"/>
      <c r="G16" s="560"/>
      <c r="H16" s="522"/>
      <c r="I16" s="522"/>
      <c r="J16" s="522"/>
      <c r="K16" s="522"/>
      <c r="L16" s="522"/>
      <c r="M16" s="522"/>
    </row>
    <row r="17" spans="1:13" ht="12.75">
      <c r="A17" s="522"/>
      <c r="B17" s="522"/>
      <c r="C17" s="522"/>
      <c r="D17" s="522"/>
      <c r="E17" s="522"/>
      <c r="F17" s="560"/>
      <c r="G17" s="560"/>
      <c r="H17" s="522"/>
      <c r="I17" s="522"/>
      <c r="J17" s="522"/>
      <c r="K17" s="522"/>
      <c r="L17" s="522"/>
      <c r="M17" s="522"/>
    </row>
    <row r="18" spans="1:13" ht="12.75">
      <c r="A18" s="522"/>
      <c r="B18" s="522"/>
      <c r="C18" s="522"/>
      <c r="D18" s="522"/>
      <c r="E18" s="522"/>
      <c r="F18" s="560"/>
      <c r="G18" s="560"/>
      <c r="H18" s="522"/>
      <c r="I18" s="522"/>
      <c r="J18" s="522"/>
      <c r="K18" s="522"/>
      <c r="L18" s="522"/>
      <c r="M18" s="522"/>
    </row>
    <row r="19" spans="1:13" ht="13.5" thickBot="1">
      <c r="A19" s="522"/>
      <c r="B19" s="522"/>
      <c r="C19" s="522"/>
      <c r="D19" s="522"/>
      <c r="E19" s="522"/>
      <c r="F19" s="560"/>
      <c r="G19" s="560"/>
      <c r="H19" s="522"/>
      <c r="I19" s="522"/>
      <c r="J19" s="522"/>
      <c r="K19" s="522"/>
      <c r="L19" s="522"/>
      <c r="M19" s="522"/>
    </row>
    <row r="20" spans="1:13" ht="13.5" thickBot="1">
      <c r="A20" s="532"/>
      <c r="B20" s="91"/>
      <c r="C20" s="533"/>
      <c r="D20" s="533"/>
      <c r="E20" s="534"/>
      <c r="F20" s="92" t="s">
        <v>70</v>
      </c>
      <c r="G20" s="93" t="s">
        <v>70</v>
      </c>
      <c r="H20" s="537" t="s">
        <v>70</v>
      </c>
      <c r="I20" s="535" t="s">
        <v>71</v>
      </c>
      <c r="J20" s="536" t="s">
        <v>71</v>
      </c>
      <c r="K20" s="537" t="s">
        <v>71</v>
      </c>
      <c r="L20" s="522"/>
      <c r="M20" s="522"/>
    </row>
    <row r="21" spans="1:13" ht="24.75" thickBot="1">
      <c r="A21" s="538"/>
      <c r="B21" s="94" t="s">
        <v>72</v>
      </c>
      <c r="C21" s="539" t="s">
        <v>73</v>
      </c>
      <c r="D21" s="539" t="s">
        <v>74</v>
      </c>
      <c r="E21" s="540" t="s">
        <v>75</v>
      </c>
      <c r="F21" s="95" t="s">
        <v>76</v>
      </c>
      <c r="G21" s="96" t="s">
        <v>77</v>
      </c>
      <c r="H21" s="543" t="s">
        <v>78</v>
      </c>
      <c r="I21" s="541" t="s">
        <v>79</v>
      </c>
      <c r="J21" s="542" t="s">
        <v>80</v>
      </c>
      <c r="K21" s="543" t="s">
        <v>81</v>
      </c>
      <c r="L21" s="522"/>
      <c r="M21" s="522"/>
    </row>
    <row r="22" spans="1:13" ht="12.75">
      <c r="A22" s="544"/>
      <c r="B22" s="89" t="s">
        <v>66</v>
      </c>
      <c r="C22" s="545"/>
      <c r="D22" s="545"/>
      <c r="E22" s="546"/>
      <c r="F22" s="98"/>
      <c r="G22" s="98"/>
      <c r="H22" s="547"/>
      <c r="I22" s="547"/>
      <c r="J22" s="547"/>
      <c r="K22" s="548">
        <f>SUM(K32)</f>
        <v>0</v>
      </c>
      <c r="L22" s="522"/>
      <c r="M22" s="522"/>
    </row>
    <row r="23" spans="1:13" ht="12.75">
      <c r="A23" s="544"/>
      <c r="B23" s="99" t="s">
        <v>463</v>
      </c>
      <c r="C23" s="545"/>
      <c r="D23" s="545"/>
      <c r="E23" s="546"/>
      <c r="F23" s="98"/>
      <c r="G23" s="98"/>
      <c r="H23" s="547"/>
      <c r="I23" s="547"/>
      <c r="J23" s="547"/>
      <c r="K23" s="547"/>
      <c r="L23" s="522"/>
      <c r="M23" s="522"/>
    </row>
    <row r="24" spans="1:13" ht="12.75">
      <c r="A24" s="544"/>
      <c r="B24" s="99" t="s">
        <v>82</v>
      </c>
      <c r="C24" s="545"/>
      <c r="D24" s="545" t="s">
        <v>83</v>
      </c>
      <c r="E24" s="546">
        <v>52</v>
      </c>
      <c r="F24" s="98"/>
      <c r="G24" s="98">
        <v>0</v>
      </c>
      <c r="H24" s="547">
        <f>SUM(F24+G24)</f>
        <v>0</v>
      </c>
      <c r="I24" s="547">
        <f aca="true" t="shared" si="0" ref="I24:I29">SUM(F24*E24)</f>
        <v>0</v>
      </c>
      <c r="J24" s="547">
        <f aca="true" t="shared" si="1" ref="J24:J29">SUM(G24*E24)</f>
        <v>0</v>
      </c>
      <c r="K24" s="547">
        <f aca="true" t="shared" si="2" ref="K24:K29">SUM(I24+J24)</f>
        <v>0</v>
      </c>
      <c r="L24" s="522"/>
      <c r="M24" s="522"/>
    </row>
    <row r="25" spans="1:13" ht="12.75">
      <c r="A25" s="544"/>
      <c r="B25" s="99" t="s">
        <v>464</v>
      </c>
      <c r="C25" s="545"/>
      <c r="D25" s="545"/>
      <c r="E25" s="546"/>
      <c r="F25" s="98"/>
      <c r="G25" s="98"/>
      <c r="H25" s="547"/>
      <c r="I25" s="547"/>
      <c r="J25" s="547"/>
      <c r="K25" s="547"/>
      <c r="L25" s="522"/>
      <c r="M25" s="522"/>
    </row>
    <row r="26" spans="1:13" ht="12.75">
      <c r="A26" s="544"/>
      <c r="B26" s="99" t="s">
        <v>84</v>
      </c>
      <c r="C26" s="545"/>
      <c r="D26" s="545" t="s">
        <v>83</v>
      </c>
      <c r="E26" s="546">
        <v>24</v>
      </c>
      <c r="F26" s="98"/>
      <c r="G26" s="98">
        <v>0</v>
      </c>
      <c r="H26" s="547">
        <f>SUM(F26+G26)</f>
        <v>0</v>
      </c>
      <c r="I26" s="547">
        <f>SUM(F26*E26)</f>
        <v>0</v>
      </c>
      <c r="J26" s="547">
        <f>SUM(G26*E26)</f>
        <v>0</v>
      </c>
      <c r="K26" s="547">
        <f>SUM(I26+J26)</f>
        <v>0</v>
      </c>
      <c r="L26" s="522"/>
      <c r="M26" s="522"/>
    </row>
    <row r="27" spans="1:13" ht="12.75">
      <c r="A27" s="544"/>
      <c r="B27" s="99" t="s">
        <v>85</v>
      </c>
      <c r="C27" s="545"/>
      <c r="D27" s="545" t="s">
        <v>83</v>
      </c>
      <c r="E27" s="546">
        <v>28</v>
      </c>
      <c r="F27" s="98"/>
      <c r="G27" s="98">
        <v>0</v>
      </c>
      <c r="H27" s="547">
        <f>SUM(F27+G27)</f>
        <v>0</v>
      </c>
      <c r="I27" s="547">
        <f>SUM(F27*E27)</f>
        <v>0</v>
      </c>
      <c r="J27" s="547">
        <f>SUM(G27*E27)</f>
        <v>0</v>
      </c>
      <c r="K27" s="547">
        <f>SUM(I27+J27)</f>
        <v>0</v>
      </c>
      <c r="L27" s="522"/>
      <c r="M27" s="522"/>
    </row>
    <row r="28" spans="1:13" ht="12.75">
      <c r="A28" s="549"/>
      <c r="B28" s="259" t="s">
        <v>86</v>
      </c>
      <c r="C28" s="550"/>
      <c r="D28" s="550" t="s">
        <v>83</v>
      </c>
      <c r="E28" s="551">
        <f>SUM(E24:E24)</f>
        <v>52</v>
      </c>
      <c r="F28" s="97"/>
      <c r="G28" s="97">
        <v>0</v>
      </c>
      <c r="H28" s="552">
        <f>SUM(F28+G28)</f>
        <v>0</v>
      </c>
      <c r="I28" s="552">
        <f t="shared" si="0"/>
        <v>0</v>
      </c>
      <c r="J28" s="552">
        <f t="shared" si="1"/>
        <v>0</v>
      </c>
      <c r="K28" s="552">
        <f t="shared" si="2"/>
        <v>0</v>
      </c>
      <c r="L28" s="522"/>
      <c r="M28" s="522"/>
    </row>
    <row r="29" spans="1:13" ht="24">
      <c r="A29" s="549"/>
      <c r="B29" s="259" t="s">
        <v>87</v>
      </c>
      <c r="C29" s="550"/>
      <c r="D29" s="550" t="s">
        <v>88</v>
      </c>
      <c r="E29" s="551">
        <v>1</v>
      </c>
      <c r="F29" s="97"/>
      <c r="G29" s="97">
        <v>0</v>
      </c>
      <c r="H29" s="552">
        <f>SUM(F29+G29)</f>
        <v>0</v>
      </c>
      <c r="I29" s="552">
        <f t="shared" si="0"/>
        <v>0</v>
      </c>
      <c r="J29" s="552">
        <f t="shared" si="1"/>
        <v>0</v>
      </c>
      <c r="K29" s="552">
        <f t="shared" si="2"/>
        <v>0</v>
      </c>
      <c r="L29" s="522"/>
      <c r="M29" s="522"/>
    </row>
    <row r="30" spans="1:13" ht="12.75">
      <c r="A30" s="544"/>
      <c r="B30" s="89" t="s">
        <v>68</v>
      </c>
      <c r="C30" s="545"/>
      <c r="D30" s="545"/>
      <c r="E30" s="546"/>
      <c r="F30" s="98"/>
      <c r="G30" s="98"/>
      <c r="H30" s="547"/>
      <c r="I30" s="547"/>
      <c r="J30" s="547"/>
      <c r="K30" s="548">
        <f>SUM(K24:K29)</f>
        <v>0</v>
      </c>
      <c r="L30" s="522"/>
      <c r="M30" s="522"/>
    </row>
    <row r="31" spans="1:13" ht="12.75">
      <c r="A31" s="544"/>
      <c r="B31" s="89" t="s">
        <v>89</v>
      </c>
      <c r="C31" s="545"/>
      <c r="D31" s="545" t="s">
        <v>90</v>
      </c>
      <c r="E31" s="546">
        <v>1</v>
      </c>
      <c r="F31" s="98"/>
      <c r="G31" s="98"/>
      <c r="H31" s="547"/>
      <c r="I31" s="547"/>
      <c r="J31" s="547"/>
      <c r="K31" s="548">
        <f>SUM(K30)*0.035</f>
        <v>0</v>
      </c>
      <c r="L31" s="522"/>
      <c r="M31" s="522"/>
    </row>
    <row r="32" spans="1:13" ht="12.75">
      <c r="A32" s="544"/>
      <c r="B32" s="100" t="s">
        <v>91</v>
      </c>
      <c r="C32" s="545"/>
      <c r="D32" s="545"/>
      <c r="E32" s="546"/>
      <c r="F32" s="98"/>
      <c r="G32" s="98"/>
      <c r="H32" s="547"/>
      <c r="I32" s="547"/>
      <c r="J32" s="547"/>
      <c r="K32" s="548">
        <f>SUM(K30:K31)</f>
        <v>0</v>
      </c>
      <c r="L32" s="522"/>
      <c r="M32" s="522"/>
    </row>
    <row r="33" spans="1:13" ht="12.75">
      <c r="A33" s="553"/>
      <c r="B33" s="553"/>
      <c r="C33" s="553"/>
      <c r="D33" s="553"/>
      <c r="E33" s="553"/>
      <c r="F33" s="561"/>
      <c r="G33" s="561"/>
      <c r="H33" s="553"/>
      <c r="I33" s="553"/>
      <c r="J33" s="553"/>
      <c r="K33" s="553"/>
      <c r="L33" s="522"/>
      <c r="M33" s="522"/>
    </row>
    <row r="34" spans="1:13" ht="14.25" customHeight="1">
      <c r="A34" s="544"/>
      <c r="B34" s="89" t="s">
        <v>465</v>
      </c>
      <c r="C34" s="545"/>
      <c r="D34" s="545"/>
      <c r="E34" s="546"/>
      <c r="F34" s="98"/>
      <c r="G34" s="98"/>
      <c r="H34" s="547"/>
      <c r="I34" s="547"/>
      <c r="J34" s="547"/>
      <c r="K34" s="548">
        <f>SUM(K48)</f>
        <v>0</v>
      </c>
      <c r="L34" s="522"/>
      <c r="M34" s="522"/>
    </row>
    <row r="35" spans="1:13" ht="18.75" customHeight="1">
      <c r="A35" s="544"/>
      <c r="B35" s="99" t="s">
        <v>466</v>
      </c>
      <c r="C35" s="545"/>
      <c r="D35" s="545"/>
      <c r="E35" s="546"/>
      <c r="F35" s="98"/>
      <c r="G35" s="98"/>
      <c r="H35" s="547"/>
      <c r="I35" s="547"/>
      <c r="J35" s="547"/>
      <c r="K35" s="547"/>
      <c r="L35" s="522"/>
      <c r="M35" s="522"/>
    </row>
    <row r="36" spans="1:13" ht="15" customHeight="1">
      <c r="A36" s="549"/>
      <c r="B36" s="260" t="s">
        <v>95</v>
      </c>
      <c r="C36" s="550" t="s">
        <v>78</v>
      </c>
      <c r="D36" s="550" t="s">
        <v>83</v>
      </c>
      <c r="E36" s="551">
        <v>24</v>
      </c>
      <c r="F36" s="11">
        <v>0</v>
      </c>
      <c r="G36" s="97">
        <v>0</v>
      </c>
      <c r="H36" s="552">
        <f>SUM(F36+G36)</f>
        <v>0</v>
      </c>
      <c r="I36" s="552">
        <f>SUM(F36*E36)</f>
        <v>0</v>
      </c>
      <c r="J36" s="552">
        <f>SUM(G36*E36)</f>
        <v>0</v>
      </c>
      <c r="K36" s="552">
        <f>SUM(I36+J36)</f>
        <v>0</v>
      </c>
      <c r="L36" s="522"/>
      <c r="M36" s="522"/>
    </row>
    <row r="37" spans="1:13" ht="15" customHeight="1">
      <c r="A37" s="549"/>
      <c r="B37" s="260" t="s">
        <v>467</v>
      </c>
      <c r="C37" s="550" t="s">
        <v>78</v>
      </c>
      <c r="D37" s="550" t="s">
        <v>83</v>
      </c>
      <c r="E37" s="551">
        <v>28</v>
      </c>
      <c r="F37" s="11">
        <v>0</v>
      </c>
      <c r="G37" s="97">
        <v>0</v>
      </c>
      <c r="H37" s="552">
        <f>SUM(F37+G37)</f>
        <v>0</v>
      </c>
      <c r="I37" s="552">
        <f aca="true" t="shared" si="3" ref="I37:I45">SUM(F37*E37)</f>
        <v>0</v>
      </c>
      <c r="J37" s="552">
        <f aca="true" t="shared" si="4" ref="J37:J45">SUM(G37*E37)</f>
        <v>0</v>
      </c>
      <c r="K37" s="552">
        <f>SUM(I37+J37)</f>
        <v>0</v>
      </c>
      <c r="L37" s="522"/>
      <c r="M37" s="522"/>
    </row>
    <row r="38" spans="1:13" ht="15" customHeight="1">
      <c r="A38" s="544"/>
      <c r="B38" s="99" t="s">
        <v>468</v>
      </c>
      <c r="C38" s="545"/>
      <c r="D38" s="545"/>
      <c r="E38" s="547"/>
      <c r="F38" s="238"/>
      <c r="G38" s="98"/>
      <c r="H38" s="547"/>
      <c r="I38" s="547">
        <f t="shared" si="3"/>
        <v>0</v>
      </c>
      <c r="J38" s="547">
        <f t="shared" si="4"/>
        <v>0</v>
      </c>
      <c r="K38" s="547"/>
      <c r="L38" s="522"/>
      <c r="M38" s="522"/>
    </row>
    <row r="39" spans="1:13" ht="15" customHeight="1">
      <c r="A39" s="544"/>
      <c r="B39" s="101" t="s">
        <v>95</v>
      </c>
      <c r="C39" s="545" t="s">
        <v>78</v>
      </c>
      <c r="D39" s="545" t="s">
        <v>64</v>
      </c>
      <c r="E39" s="554">
        <v>1</v>
      </c>
      <c r="F39" s="238">
        <v>0</v>
      </c>
      <c r="G39" s="98">
        <v>0</v>
      </c>
      <c r="H39" s="547">
        <f aca="true" t="shared" si="5" ref="H39:H45">SUM(F39+G39)</f>
        <v>0</v>
      </c>
      <c r="I39" s="547">
        <f t="shared" si="3"/>
        <v>0</v>
      </c>
      <c r="J39" s="547">
        <f t="shared" si="4"/>
        <v>0</v>
      </c>
      <c r="K39" s="547">
        <f aca="true" t="shared" si="6" ref="K39:K45">SUM(I39+J39)</f>
        <v>0</v>
      </c>
      <c r="L39" s="522"/>
      <c r="M39" s="522"/>
    </row>
    <row r="40" spans="1:13" ht="15" customHeight="1">
      <c r="A40" s="544"/>
      <c r="B40" s="101" t="s">
        <v>467</v>
      </c>
      <c r="C40" s="545" t="s">
        <v>78</v>
      </c>
      <c r="D40" s="545" t="s">
        <v>64</v>
      </c>
      <c r="E40" s="546">
        <v>1</v>
      </c>
      <c r="F40" s="98">
        <v>0</v>
      </c>
      <c r="G40" s="98">
        <v>0</v>
      </c>
      <c r="H40" s="547">
        <f t="shared" si="5"/>
        <v>0</v>
      </c>
      <c r="I40" s="547">
        <f t="shared" si="3"/>
        <v>0</v>
      </c>
      <c r="J40" s="547">
        <f t="shared" si="4"/>
        <v>0</v>
      </c>
      <c r="K40" s="547">
        <f t="shared" si="6"/>
        <v>0</v>
      </c>
      <c r="L40" s="522"/>
      <c r="M40" s="522"/>
    </row>
    <row r="41" spans="1:13" ht="15" customHeight="1">
      <c r="A41" s="549"/>
      <c r="B41" s="259" t="s">
        <v>469</v>
      </c>
      <c r="C41" s="550" t="s">
        <v>78</v>
      </c>
      <c r="D41" s="550" t="s">
        <v>88</v>
      </c>
      <c r="E41" s="551">
        <v>1</v>
      </c>
      <c r="F41" s="11">
        <v>0</v>
      </c>
      <c r="G41" s="97">
        <v>0</v>
      </c>
      <c r="H41" s="552">
        <f t="shared" si="5"/>
        <v>0</v>
      </c>
      <c r="I41" s="552">
        <f t="shared" si="3"/>
        <v>0</v>
      </c>
      <c r="J41" s="552">
        <f t="shared" si="4"/>
        <v>0</v>
      </c>
      <c r="K41" s="552">
        <f t="shared" si="6"/>
        <v>0</v>
      </c>
      <c r="L41" s="522"/>
      <c r="M41" s="522"/>
    </row>
    <row r="42" spans="1:13" ht="15" customHeight="1">
      <c r="A42" s="549"/>
      <c r="B42" s="259" t="s">
        <v>470</v>
      </c>
      <c r="C42" s="550" t="s">
        <v>78</v>
      </c>
      <c r="D42" s="550" t="s">
        <v>88</v>
      </c>
      <c r="E42" s="551">
        <v>1</v>
      </c>
      <c r="F42" s="12">
        <f>SUM(K36:K40)*0.3</f>
        <v>0</v>
      </c>
      <c r="G42" s="97">
        <v>0</v>
      </c>
      <c r="H42" s="552">
        <f t="shared" si="5"/>
        <v>0</v>
      </c>
      <c r="I42" s="552">
        <f t="shared" si="3"/>
        <v>0</v>
      </c>
      <c r="J42" s="552">
        <f t="shared" si="4"/>
        <v>0</v>
      </c>
      <c r="K42" s="552">
        <f t="shared" si="6"/>
        <v>0</v>
      </c>
      <c r="L42" s="522"/>
      <c r="M42" s="522"/>
    </row>
    <row r="43" spans="1:13" ht="15" customHeight="1">
      <c r="A43" s="549"/>
      <c r="B43" s="259" t="s">
        <v>471</v>
      </c>
      <c r="C43" s="550" t="s">
        <v>78</v>
      </c>
      <c r="D43" s="550" t="s">
        <v>123</v>
      </c>
      <c r="E43" s="551">
        <v>50</v>
      </c>
      <c r="F43" s="12">
        <v>0</v>
      </c>
      <c r="G43" s="97">
        <v>0</v>
      </c>
      <c r="H43" s="552">
        <f t="shared" si="5"/>
        <v>0</v>
      </c>
      <c r="I43" s="552">
        <f t="shared" si="3"/>
        <v>0</v>
      </c>
      <c r="J43" s="552">
        <f t="shared" si="4"/>
        <v>0</v>
      </c>
      <c r="K43" s="552">
        <f t="shared" si="6"/>
        <v>0</v>
      </c>
      <c r="L43" s="522"/>
      <c r="M43" s="522"/>
    </row>
    <row r="44" spans="1:13" ht="15" customHeight="1">
      <c r="A44" s="549"/>
      <c r="B44" s="259" t="s">
        <v>472</v>
      </c>
      <c r="C44" s="550"/>
      <c r="D44" s="550" t="s">
        <v>83</v>
      </c>
      <c r="E44" s="551">
        <f>SUM(E36:E37)</f>
        <v>52</v>
      </c>
      <c r="F44" s="97">
        <v>0</v>
      </c>
      <c r="G44" s="97">
        <v>0</v>
      </c>
      <c r="H44" s="552">
        <f t="shared" si="5"/>
        <v>0</v>
      </c>
      <c r="I44" s="552">
        <f t="shared" si="3"/>
        <v>0</v>
      </c>
      <c r="J44" s="552">
        <f t="shared" si="4"/>
        <v>0</v>
      </c>
      <c r="K44" s="552">
        <f t="shared" si="6"/>
        <v>0</v>
      </c>
      <c r="L44" s="522"/>
      <c r="M44" s="522"/>
    </row>
    <row r="45" spans="1:13" ht="15" customHeight="1">
      <c r="A45" s="544"/>
      <c r="B45" s="99" t="s">
        <v>100</v>
      </c>
      <c r="C45" s="545" t="s">
        <v>78</v>
      </c>
      <c r="D45" s="545" t="s">
        <v>88</v>
      </c>
      <c r="E45" s="546">
        <v>1</v>
      </c>
      <c r="F45" s="98">
        <f>SUM(K36:K44)*0.05</f>
        <v>0</v>
      </c>
      <c r="G45" s="98">
        <v>0</v>
      </c>
      <c r="H45" s="547">
        <f t="shared" si="5"/>
        <v>0</v>
      </c>
      <c r="I45" s="547">
        <f t="shared" si="3"/>
        <v>0</v>
      </c>
      <c r="J45" s="547">
        <f t="shared" si="4"/>
        <v>0</v>
      </c>
      <c r="K45" s="547">
        <f t="shared" si="6"/>
        <v>0</v>
      </c>
      <c r="L45" s="522"/>
      <c r="M45" s="522"/>
    </row>
    <row r="46" spans="1:13" ht="12.75">
      <c r="A46" s="544"/>
      <c r="B46" s="89" t="s">
        <v>68</v>
      </c>
      <c r="C46" s="555"/>
      <c r="D46" s="555"/>
      <c r="E46" s="556"/>
      <c r="F46" s="102"/>
      <c r="G46" s="102"/>
      <c r="H46" s="557"/>
      <c r="I46" s="557"/>
      <c r="J46" s="557"/>
      <c r="K46" s="548">
        <f>SUM(K36:K45)</f>
        <v>0</v>
      </c>
      <c r="L46" s="522"/>
      <c r="M46" s="522"/>
    </row>
    <row r="47" spans="1:13" ht="12.75">
      <c r="A47" s="544"/>
      <c r="B47" s="89" t="s">
        <v>89</v>
      </c>
      <c r="C47" s="545"/>
      <c r="D47" s="545" t="s">
        <v>90</v>
      </c>
      <c r="E47" s="546">
        <v>1</v>
      </c>
      <c r="F47" s="98"/>
      <c r="G47" s="98"/>
      <c r="H47" s="547"/>
      <c r="I47" s="547"/>
      <c r="J47" s="547"/>
      <c r="K47" s="547">
        <f>SUM(K46)*0.025</f>
        <v>0</v>
      </c>
      <c r="L47" s="522"/>
      <c r="M47" s="522"/>
    </row>
    <row r="48" spans="1:13" ht="12.75">
      <c r="A48" s="544"/>
      <c r="B48" s="103" t="s">
        <v>473</v>
      </c>
      <c r="C48" s="545"/>
      <c r="D48" s="545"/>
      <c r="E48" s="546"/>
      <c r="F48" s="98"/>
      <c r="G48" s="98"/>
      <c r="H48" s="547"/>
      <c r="I48" s="547"/>
      <c r="J48" s="547"/>
      <c r="K48" s="548">
        <f>SUM(K46:K47)</f>
        <v>0</v>
      </c>
      <c r="L48" s="522"/>
      <c r="M48" s="522"/>
    </row>
    <row r="49" spans="1:13" ht="12.75">
      <c r="A49" s="544"/>
      <c r="B49" s="99"/>
      <c r="C49" s="545"/>
      <c r="D49" s="545"/>
      <c r="E49" s="546"/>
      <c r="F49" s="98"/>
      <c r="G49" s="98"/>
      <c r="H49" s="547"/>
      <c r="I49" s="547"/>
      <c r="J49" s="547"/>
      <c r="K49" s="547"/>
      <c r="L49" s="522"/>
      <c r="M49" s="522"/>
    </row>
    <row r="50" spans="1:13" ht="18" customHeight="1">
      <c r="A50" s="544"/>
      <c r="B50" s="89" t="s">
        <v>474</v>
      </c>
      <c r="C50" s="545"/>
      <c r="D50" s="545"/>
      <c r="E50" s="546"/>
      <c r="F50" s="98"/>
      <c r="G50" s="98"/>
      <c r="H50" s="547"/>
      <c r="I50" s="547"/>
      <c r="J50" s="547"/>
      <c r="K50" s="548">
        <f>SUM(K67)</f>
        <v>0</v>
      </c>
      <c r="L50" s="522"/>
      <c r="M50" s="522"/>
    </row>
    <row r="51" spans="1:13" ht="12.75">
      <c r="A51" s="544"/>
      <c r="B51" s="99" t="s">
        <v>92</v>
      </c>
      <c r="C51" s="545"/>
      <c r="D51" s="545" t="s">
        <v>83</v>
      </c>
      <c r="E51" s="546"/>
      <c r="F51" s="98"/>
      <c r="G51" s="98"/>
      <c r="H51" s="547"/>
      <c r="I51" s="547"/>
      <c r="J51" s="547"/>
      <c r="K51" s="547"/>
      <c r="L51" s="522"/>
      <c r="M51" s="522"/>
    </row>
    <row r="52" spans="1:13" ht="12.75">
      <c r="A52" s="549"/>
      <c r="B52" s="260" t="s">
        <v>93</v>
      </c>
      <c r="C52" s="550" t="s">
        <v>78</v>
      </c>
      <c r="D52" s="550" t="s">
        <v>83</v>
      </c>
      <c r="E52" s="551">
        <v>42</v>
      </c>
      <c r="F52" s="11">
        <v>0</v>
      </c>
      <c r="G52" s="97">
        <v>0</v>
      </c>
      <c r="H52" s="552">
        <f>SUM(F52+G52)</f>
        <v>0</v>
      </c>
      <c r="I52" s="552">
        <f>SUM(F52*E52)</f>
        <v>0</v>
      </c>
      <c r="J52" s="552">
        <f>SUM(G52*E52)</f>
        <v>0</v>
      </c>
      <c r="K52" s="552">
        <f>SUM(I52+J52)</f>
        <v>0</v>
      </c>
      <c r="L52" s="522"/>
      <c r="M52" s="522"/>
    </row>
    <row r="53" spans="1:13" ht="12.75">
      <c r="A53" s="549"/>
      <c r="B53" s="260" t="s">
        <v>475</v>
      </c>
      <c r="C53" s="550" t="s">
        <v>78</v>
      </c>
      <c r="D53" s="550" t="s">
        <v>83</v>
      </c>
      <c r="E53" s="551">
        <v>56</v>
      </c>
      <c r="F53" s="11">
        <v>0</v>
      </c>
      <c r="G53" s="97">
        <v>0</v>
      </c>
      <c r="H53" s="552">
        <f>SUM(F53+G53)</f>
        <v>0</v>
      </c>
      <c r="I53" s="552">
        <f>SUM(F53*E53)</f>
        <v>0</v>
      </c>
      <c r="J53" s="552">
        <f>SUM(G53*E53)</f>
        <v>0</v>
      </c>
      <c r="K53" s="552">
        <f>SUM(I53+J53)</f>
        <v>0</v>
      </c>
      <c r="L53" s="522"/>
      <c r="M53" s="522"/>
    </row>
    <row r="54" spans="1:13" ht="12.75">
      <c r="A54" s="544"/>
      <c r="B54" s="99" t="s">
        <v>96</v>
      </c>
      <c r="C54" s="545" t="s">
        <v>78</v>
      </c>
      <c r="D54" s="545"/>
      <c r="E54" s="547"/>
      <c r="F54" s="238"/>
      <c r="G54" s="98"/>
      <c r="H54" s="547"/>
      <c r="I54" s="547"/>
      <c r="J54" s="547"/>
      <c r="K54" s="547"/>
      <c r="L54" s="522"/>
      <c r="M54" s="522"/>
    </row>
    <row r="55" spans="1:13" ht="12.75">
      <c r="A55" s="549"/>
      <c r="B55" s="259" t="s">
        <v>97</v>
      </c>
      <c r="C55" s="550" t="s">
        <v>78</v>
      </c>
      <c r="D55" s="550" t="s">
        <v>64</v>
      </c>
      <c r="E55" s="558">
        <v>3</v>
      </c>
      <c r="F55" s="12">
        <v>0</v>
      </c>
      <c r="G55" s="97">
        <v>0</v>
      </c>
      <c r="H55" s="552">
        <f aca="true" t="shared" si="7" ref="H55:H64">SUM(F55+G55)</f>
        <v>0</v>
      </c>
      <c r="I55" s="552">
        <f aca="true" t="shared" si="8" ref="I55:I64">SUM(F55*E55)</f>
        <v>0</v>
      </c>
      <c r="J55" s="552">
        <f aca="true" t="shared" si="9" ref="J55:J64">SUM(G55*E55)</f>
        <v>0</v>
      </c>
      <c r="K55" s="552">
        <f aca="true" t="shared" si="10" ref="K55:K64">SUM(I55+J55)</f>
        <v>0</v>
      </c>
      <c r="L55" s="522"/>
      <c r="M55" s="522"/>
    </row>
    <row r="56" spans="1:13" ht="16.5" customHeight="1">
      <c r="A56" s="549"/>
      <c r="B56" s="259" t="s">
        <v>98</v>
      </c>
      <c r="C56" s="550" t="s">
        <v>78</v>
      </c>
      <c r="D56" s="550" t="s">
        <v>64</v>
      </c>
      <c r="E56" s="558">
        <v>2</v>
      </c>
      <c r="F56" s="12">
        <v>0</v>
      </c>
      <c r="G56" s="97">
        <v>0</v>
      </c>
      <c r="H56" s="552">
        <f t="shared" si="7"/>
        <v>0</v>
      </c>
      <c r="I56" s="552">
        <f t="shared" si="8"/>
        <v>0</v>
      </c>
      <c r="J56" s="552">
        <f t="shared" si="9"/>
        <v>0</v>
      </c>
      <c r="K56" s="552">
        <f t="shared" si="10"/>
        <v>0</v>
      </c>
      <c r="L56" s="522"/>
      <c r="M56" s="522"/>
    </row>
    <row r="57" spans="1:13" ht="12.75">
      <c r="A57" s="549"/>
      <c r="B57" s="259" t="s">
        <v>94</v>
      </c>
      <c r="C57" s="550" t="s">
        <v>78</v>
      </c>
      <c r="D57" s="550" t="s">
        <v>64</v>
      </c>
      <c r="E57" s="551">
        <v>2</v>
      </c>
      <c r="F57" s="97">
        <v>0</v>
      </c>
      <c r="G57" s="97">
        <v>0</v>
      </c>
      <c r="H57" s="552">
        <f t="shared" si="7"/>
        <v>0</v>
      </c>
      <c r="I57" s="552">
        <f t="shared" si="8"/>
        <v>0</v>
      </c>
      <c r="J57" s="552">
        <f t="shared" si="9"/>
        <v>0</v>
      </c>
      <c r="K57" s="552">
        <f t="shared" si="10"/>
        <v>0</v>
      </c>
      <c r="L57" s="522"/>
      <c r="M57" s="522"/>
    </row>
    <row r="58" spans="1:13" ht="12.75">
      <c r="A58" s="549"/>
      <c r="B58" s="259" t="s">
        <v>95</v>
      </c>
      <c r="C58" s="550" t="s">
        <v>78</v>
      </c>
      <c r="D58" s="550" t="s">
        <v>64</v>
      </c>
      <c r="E58" s="551">
        <v>1</v>
      </c>
      <c r="F58" s="97">
        <v>0</v>
      </c>
      <c r="G58" s="97">
        <v>0</v>
      </c>
      <c r="H58" s="552">
        <f t="shared" si="7"/>
        <v>0</v>
      </c>
      <c r="I58" s="552">
        <f t="shared" si="8"/>
        <v>0</v>
      </c>
      <c r="J58" s="552">
        <f t="shared" si="9"/>
        <v>0</v>
      </c>
      <c r="K58" s="552">
        <f t="shared" si="10"/>
        <v>0</v>
      </c>
      <c r="L58" s="522"/>
      <c r="M58" s="522"/>
    </row>
    <row r="59" spans="1:13" ht="12.75">
      <c r="A59" s="549"/>
      <c r="B59" s="259" t="s">
        <v>476</v>
      </c>
      <c r="C59" s="550" t="s">
        <v>78</v>
      </c>
      <c r="D59" s="550" t="s">
        <v>83</v>
      </c>
      <c r="E59" s="551">
        <v>98</v>
      </c>
      <c r="F59" s="97">
        <v>0</v>
      </c>
      <c r="G59" s="97">
        <v>0</v>
      </c>
      <c r="H59" s="552">
        <f t="shared" si="7"/>
        <v>0</v>
      </c>
      <c r="I59" s="552">
        <f t="shared" si="8"/>
        <v>0</v>
      </c>
      <c r="J59" s="552">
        <f t="shared" si="9"/>
        <v>0</v>
      </c>
      <c r="K59" s="552">
        <f t="shared" si="10"/>
        <v>0</v>
      </c>
      <c r="L59" s="522"/>
      <c r="M59" s="522"/>
    </row>
    <row r="60" spans="1:13" ht="12.75">
      <c r="A60" s="549"/>
      <c r="B60" s="259" t="s">
        <v>469</v>
      </c>
      <c r="C60" s="550" t="s">
        <v>78</v>
      </c>
      <c r="D60" s="550" t="s">
        <v>88</v>
      </c>
      <c r="E60" s="551">
        <v>1</v>
      </c>
      <c r="F60" s="11">
        <v>0</v>
      </c>
      <c r="G60" s="97">
        <v>0</v>
      </c>
      <c r="H60" s="552">
        <f t="shared" si="7"/>
        <v>0</v>
      </c>
      <c r="I60" s="552">
        <f t="shared" si="8"/>
        <v>0</v>
      </c>
      <c r="J60" s="552">
        <f t="shared" si="9"/>
        <v>0</v>
      </c>
      <c r="K60" s="552">
        <f t="shared" si="10"/>
        <v>0</v>
      </c>
      <c r="L60" s="522"/>
      <c r="M60" s="522"/>
    </row>
    <row r="61" spans="1:13" ht="12.75">
      <c r="A61" s="544"/>
      <c r="B61" s="99" t="s">
        <v>99</v>
      </c>
      <c r="C61" s="545"/>
      <c r="D61" s="545" t="s">
        <v>83</v>
      </c>
      <c r="E61" s="546">
        <f>SUM(E52:E53)</f>
        <v>98</v>
      </c>
      <c r="F61" s="98">
        <v>0</v>
      </c>
      <c r="G61" s="98">
        <v>0</v>
      </c>
      <c r="H61" s="547">
        <f t="shared" si="7"/>
        <v>0</v>
      </c>
      <c r="I61" s="547">
        <f t="shared" si="8"/>
        <v>0</v>
      </c>
      <c r="J61" s="547">
        <f t="shared" si="9"/>
        <v>0</v>
      </c>
      <c r="K61" s="547">
        <f t="shared" si="10"/>
        <v>0</v>
      </c>
      <c r="L61" s="522"/>
      <c r="M61" s="522"/>
    </row>
    <row r="62" spans="1:13" ht="17.25" customHeight="1">
      <c r="A62" s="549"/>
      <c r="B62" s="259" t="s">
        <v>477</v>
      </c>
      <c r="C62" s="550" t="s">
        <v>78</v>
      </c>
      <c r="D62" s="550" t="s">
        <v>88</v>
      </c>
      <c r="E62" s="551">
        <v>1</v>
      </c>
      <c r="F62" s="12">
        <v>0</v>
      </c>
      <c r="G62" s="97">
        <v>0</v>
      </c>
      <c r="H62" s="552">
        <f t="shared" si="7"/>
        <v>0</v>
      </c>
      <c r="I62" s="552">
        <f t="shared" si="8"/>
        <v>0</v>
      </c>
      <c r="J62" s="552">
        <f t="shared" si="9"/>
        <v>0</v>
      </c>
      <c r="K62" s="552">
        <f t="shared" si="10"/>
        <v>0</v>
      </c>
      <c r="L62" s="522"/>
      <c r="M62" s="522"/>
    </row>
    <row r="63" spans="1:13" ht="12.75">
      <c r="A63" s="549"/>
      <c r="B63" s="259" t="s">
        <v>471</v>
      </c>
      <c r="C63" s="550" t="s">
        <v>78</v>
      </c>
      <c r="D63" s="550" t="s">
        <v>123</v>
      </c>
      <c r="E63" s="551">
        <v>50</v>
      </c>
      <c r="F63" s="12">
        <v>0</v>
      </c>
      <c r="G63" s="97">
        <v>0</v>
      </c>
      <c r="H63" s="552">
        <f t="shared" si="7"/>
        <v>0</v>
      </c>
      <c r="I63" s="552">
        <f t="shared" si="8"/>
        <v>0</v>
      </c>
      <c r="J63" s="552">
        <f t="shared" si="9"/>
        <v>0</v>
      </c>
      <c r="K63" s="552">
        <f t="shared" si="10"/>
        <v>0</v>
      </c>
      <c r="L63" s="522"/>
      <c r="M63" s="522"/>
    </row>
    <row r="64" spans="1:13" ht="12.75">
      <c r="A64" s="549"/>
      <c r="B64" s="259" t="s">
        <v>100</v>
      </c>
      <c r="C64" s="550" t="s">
        <v>78</v>
      </c>
      <c r="D64" s="550" t="s">
        <v>88</v>
      </c>
      <c r="E64" s="551">
        <v>1</v>
      </c>
      <c r="F64" s="97">
        <v>0</v>
      </c>
      <c r="G64" s="97">
        <v>0</v>
      </c>
      <c r="H64" s="552">
        <f t="shared" si="7"/>
        <v>0</v>
      </c>
      <c r="I64" s="552">
        <f t="shared" si="8"/>
        <v>0</v>
      </c>
      <c r="J64" s="552">
        <f t="shared" si="9"/>
        <v>0</v>
      </c>
      <c r="K64" s="552">
        <f t="shared" si="10"/>
        <v>0</v>
      </c>
      <c r="L64" s="522"/>
      <c r="M64" s="522"/>
    </row>
    <row r="65" spans="1:13" ht="12.75">
      <c r="A65" s="544"/>
      <c r="B65" s="89" t="s">
        <v>68</v>
      </c>
      <c r="C65" s="545"/>
      <c r="D65" s="545"/>
      <c r="E65" s="546"/>
      <c r="F65" s="98"/>
      <c r="G65" s="98"/>
      <c r="H65" s="547"/>
      <c r="I65" s="547"/>
      <c r="J65" s="547"/>
      <c r="K65" s="548">
        <f>SUM(K52:K64)</f>
        <v>0</v>
      </c>
      <c r="L65" s="522"/>
      <c r="M65" s="522"/>
    </row>
    <row r="66" spans="1:13" ht="12.75">
      <c r="A66" s="544"/>
      <c r="B66" s="89" t="s">
        <v>89</v>
      </c>
      <c r="C66" s="545"/>
      <c r="D66" s="545" t="s">
        <v>90</v>
      </c>
      <c r="E66" s="546">
        <v>1</v>
      </c>
      <c r="F66" s="98"/>
      <c r="G66" s="98"/>
      <c r="H66" s="547"/>
      <c r="I66" s="547"/>
      <c r="J66" s="547"/>
      <c r="K66" s="548">
        <f>SUM(K65)*0.03</f>
        <v>0</v>
      </c>
      <c r="L66" s="522"/>
      <c r="M66" s="522"/>
    </row>
    <row r="67" spans="1:13" ht="12.75">
      <c r="A67" s="544"/>
      <c r="B67" s="103" t="s">
        <v>478</v>
      </c>
      <c r="C67" s="545"/>
      <c r="D67" s="545"/>
      <c r="E67" s="546"/>
      <c r="F67" s="98"/>
      <c r="G67" s="98"/>
      <c r="H67" s="547"/>
      <c r="I67" s="547"/>
      <c r="J67" s="547"/>
      <c r="K67" s="548">
        <f>SUM(K65:K66)</f>
        <v>0</v>
      </c>
      <c r="L67" s="522"/>
      <c r="M67" s="522"/>
    </row>
    <row r="68" spans="1:13" ht="15" customHeight="1">
      <c r="A68" s="544"/>
      <c r="B68" s="89"/>
      <c r="C68" s="545"/>
      <c r="D68" s="545"/>
      <c r="E68" s="546"/>
      <c r="F68" s="98"/>
      <c r="G68" s="98"/>
      <c r="H68" s="547"/>
      <c r="I68" s="547"/>
      <c r="J68" s="547"/>
      <c r="K68" s="547"/>
      <c r="L68" s="522"/>
      <c r="M68" s="522"/>
    </row>
    <row r="69" spans="1:13" ht="12.75">
      <c r="A69" s="544"/>
      <c r="B69" s="89" t="s">
        <v>479</v>
      </c>
      <c r="C69" s="545"/>
      <c r="D69" s="545"/>
      <c r="E69" s="546"/>
      <c r="F69" s="98"/>
      <c r="G69" s="98"/>
      <c r="H69" s="547"/>
      <c r="I69" s="547"/>
      <c r="J69" s="547"/>
      <c r="K69" s="548">
        <f>SUM(K76)</f>
        <v>0</v>
      </c>
      <c r="L69" s="522"/>
      <c r="M69" s="522"/>
    </row>
    <row r="70" spans="1:13" ht="23.25" customHeight="1">
      <c r="A70" s="544"/>
      <c r="B70" s="99" t="s">
        <v>480</v>
      </c>
      <c r="C70" s="545"/>
      <c r="D70" s="545"/>
      <c r="E70" s="546"/>
      <c r="F70" s="98"/>
      <c r="G70" s="98"/>
      <c r="H70" s="547"/>
      <c r="I70" s="547"/>
      <c r="J70" s="547"/>
      <c r="K70" s="547"/>
      <c r="L70" s="522"/>
      <c r="M70" s="522"/>
    </row>
    <row r="71" spans="1:13" ht="12.75">
      <c r="A71" s="544"/>
      <c r="B71" s="99" t="s">
        <v>102</v>
      </c>
      <c r="C71" s="545"/>
      <c r="D71" s="545"/>
      <c r="E71" s="546"/>
      <c r="F71" s="98"/>
      <c r="G71" s="98"/>
      <c r="H71" s="547"/>
      <c r="I71" s="547"/>
      <c r="J71" s="547"/>
      <c r="K71" s="547"/>
      <c r="L71" s="522"/>
      <c r="M71" s="522"/>
    </row>
    <row r="72" spans="1:13" ht="12.75">
      <c r="A72" s="549"/>
      <c r="B72" s="259" t="s">
        <v>103</v>
      </c>
      <c r="C72" s="550" t="s">
        <v>78</v>
      </c>
      <c r="D72" s="550" t="s">
        <v>83</v>
      </c>
      <c r="E72" s="551">
        <f>SUM(E52)</f>
        <v>42</v>
      </c>
      <c r="F72" s="97">
        <v>0</v>
      </c>
      <c r="G72" s="97">
        <v>0</v>
      </c>
      <c r="H72" s="552">
        <f>SUM(F72+G72)</f>
        <v>0</v>
      </c>
      <c r="I72" s="552">
        <f>SUM(F72*E72)</f>
        <v>0</v>
      </c>
      <c r="J72" s="552">
        <f>SUM(G72*E72)</f>
        <v>0</v>
      </c>
      <c r="K72" s="552">
        <f>SUM(I72+J72)</f>
        <v>0</v>
      </c>
      <c r="L72" s="522"/>
      <c r="M72" s="522"/>
    </row>
    <row r="73" spans="1:13" ht="12.75">
      <c r="A73" s="549"/>
      <c r="B73" s="259" t="s">
        <v>117</v>
      </c>
      <c r="C73" s="550" t="s">
        <v>78</v>
      </c>
      <c r="D73" s="550" t="s">
        <v>83</v>
      </c>
      <c r="E73" s="551">
        <f>SUM(E53)</f>
        <v>56</v>
      </c>
      <c r="F73" s="97">
        <v>0</v>
      </c>
      <c r="G73" s="97">
        <v>0</v>
      </c>
      <c r="H73" s="552">
        <f>SUM(F73+G73)</f>
        <v>0</v>
      </c>
      <c r="I73" s="552">
        <f>SUM(F73*E73)</f>
        <v>0</v>
      </c>
      <c r="J73" s="552">
        <f>SUM(G73*E73)</f>
        <v>0</v>
      </c>
      <c r="K73" s="552">
        <f>SUM(I73+J73)</f>
        <v>0</v>
      </c>
      <c r="L73" s="522"/>
      <c r="M73" s="522"/>
    </row>
    <row r="74" spans="1:13" ht="12.75">
      <c r="A74" s="549"/>
      <c r="B74" s="245" t="s">
        <v>68</v>
      </c>
      <c r="C74" s="550"/>
      <c r="D74" s="550"/>
      <c r="E74" s="551"/>
      <c r="F74" s="97"/>
      <c r="G74" s="97"/>
      <c r="H74" s="552"/>
      <c r="I74" s="552"/>
      <c r="J74" s="552"/>
      <c r="K74" s="559">
        <f>SUM(K72:K73)</f>
        <v>0</v>
      </c>
      <c r="L74" s="522"/>
      <c r="M74" s="522"/>
    </row>
    <row r="75" spans="1:13" ht="12.75">
      <c r="A75" s="549"/>
      <c r="B75" s="245" t="s">
        <v>89</v>
      </c>
      <c r="C75" s="550"/>
      <c r="D75" s="550" t="s">
        <v>90</v>
      </c>
      <c r="E75" s="551">
        <v>1</v>
      </c>
      <c r="F75" s="97"/>
      <c r="G75" s="97"/>
      <c r="H75" s="552"/>
      <c r="I75" s="552"/>
      <c r="J75" s="552"/>
      <c r="K75" s="559">
        <f>SUM(K74)*0.035</f>
        <v>0</v>
      </c>
      <c r="L75" s="522"/>
      <c r="M75" s="522"/>
    </row>
    <row r="76" spans="1:13" ht="12.75">
      <c r="A76" s="549"/>
      <c r="B76" s="261" t="s">
        <v>101</v>
      </c>
      <c r="C76" s="550"/>
      <c r="D76" s="550"/>
      <c r="E76" s="551"/>
      <c r="F76" s="97"/>
      <c r="G76" s="97"/>
      <c r="H76" s="552"/>
      <c r="I76" s="552"/>
      <c r="J76" s="552"/>
      <c r="K76" s="559">
        <f>SUM(K74:K75)</f>
        <v>0</v>
      </c>
      <c r="L76" s="522"/>
      <c r="M76" s="522"/>
    </row>
    <row r="77" spans="1:11" ht="12.75">
      <c r="A77" s="443"/>
      <c r="B77" s="443"/>
      <c r="C77" s="443"/>
      <c r="D77" s="443"/>
      <c r="E77" s="443"/>
      <c r="F77" s="509"/>
      <c r="G77" s="509"/>
      <c r="H77" s="443"/>
      <c r="I77" s="443"/>
      <c r="J77" s="443"/>
      <c r="K77" s="443"/>
    </row>
    <row r="78" spans="1:11" ht="12.75">
      <c r="A78" s="549"/>
      <c r="B78" s="245" t="s">
        <v>462</v>
      </c>
      <c r="C78" s="550"/>
      <c r="D78" s="550"/>
      <c r="E78" s="551"/>
      <c r="F78" s="97"/>
      <c r="G78" s="97"/>
      <c r="H78" s="552"/>
      <c r="I78" s="552"/>
      <c r="J78" s="552"/>
      <c r="K78" s="559">
        <f>SUM(K82)</f>
        <v>0</v>
      </c>
    </row>
    <row r="79" spans="1:11" ht="12.75">
      <c r="A79" s="549"/>
      <c r="B79" s="259" t="s">
        <v>106</v>
      </c>
      <c r="C79" s="550"/>
      <c r="D79" s="550" t="s">
        <v>90</v>
      </c>
      <c r="E79" s="551">
        <v>1</v>
      </c>
      <c r="F79" s="97"/>
      <c r="G79" s="97">
        <v>0</v>
      </c>
      <c r="H79" s="552">
        <f>SUM(F79+G79)</f>
        <v>0</v>
      </c>
      <c r="I79" s="552">
        <f>SUM(F79*E79)</f>
        <v>0</v>
      </c>
      <c r="J79" s="552">
        <f>SUM(G79*E79)</f>
        <v>0</v>
      </c>
      <c r="K79" s="552">
        <f>SUM(I79+J79)</f>
        <v>0</v>
      </c>
    </row>
    <row r="80" spans="1:11" ht="12.75">
      <c r="A80" s="549"/>
      <c r="B80" s="259" t="s">
        <v>107</v>
      </c>
      <c r="C80" s="550"/>
      <c r="D80" s="550" t="s">
        <v>83</v>
      </c>
      <c r="E80" s="551">
        <f>SUM(E79,E52,E53)</f>
        <v>99</v>
      </c>
      <c r="F80" s="97">
        <v>0</v>
      </c>
      <c r="G80" s="97">
        <v>0</v>
      </c>
      <c r="H80" s="552">
        <f>SUM(F80+G80)</f>
        <v>0</v>
      </c>
      <c r="I80" s="552">
        <f>SUM(F80*E80)</f>
        <v>0</v>
      </c>
      <c r="J80" s="552">
        <f>SUM(G80*E80)</f>
        <v>0</v>
      </c>
      <c r="K80" s="552">
        <f>SUM(I80+J80)</f>
        <v>0</v>
      </c>
    </row>
    <row r="81" spans="1:11" ht="12.75">
      <c r="A81" s="549"/>
      <c r="B81" s="245" t="s">
        <v>68</v>
      </c>
      <c r="C81" s="550"/>
      <c r="D81" s="550"/>
      <c r="E81" s="551"/>
      <c r="F81" s="97"/>
      <c r="G81" s="97"/>
      <c r="H81" s="552"/>
      <c r="I81" s="552"/>
      <c r="J81" s="552"/>
      <c r="K81" s="559">
        <f>SUM(K79:K80)</f>
        <v>0</v>
      </c>
    </row>
    <row r="82" spans="1:11" ht="12.75">
      <c r="A82" s="544"/>
      <c r="B82" s="103" t="s">
        <v>481</v>
      </c>
      <c r="C82" s="545"/>
      <c r="D82" s="545"/>
      <c r="E82" s="546"/>
      <c r="F82" s="98"/>
      <c r="G82" s="98"/>
      <c r="H82" s="547"/>
      <c r="I82" s="547"/>
      <c r="J82" s="547"/>
      <c r="K82" s="548">
        <f>SUM(K81)</f>
        <v>0</v>
      </c>
    </row>
  </sheetData>
  <sheetProtection password="CA50" sheet="1"/>
  <printOptions/>
  <pageMargins left="0.31" right="0.23" top="0.43" bottom="0.39" header="0.31496062992125984" footer="0.26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6:M97"/>
  <sheetViews>
    <sheetView zoomScalePageLayoutView="0" workbookViewId="0" topLeftCell="A1">
      <selection activeCell="N31" sqref="N31"/>
    </sheetView>
  </sheetViews>
  <sheetFormatPr defaultColWidth="9.00390625" defaultRowHeight="12.75"/>
  <cols>
    <col min="1" max="1" width="3.875" style="308" customWidth="1"/>
    <col min="2" max="2" width="46.75390625" style="308" customWidth="1"/>
    <col min="3" max="3" width="6.625" style="308" customWidth="1"/>
    <col min="4" max="4" width="5.25390625" style="308" customWidth="1"/>
    <col min="5" max="5" width="7.75390625" style="308" customWidth="1"/>
    <col min="6" max="6" width="11.25390625" style="517" customWidth="1"/>
    <col min="7" max="7" width="9.875" style="517" bestFit="1" customWidth="1"/>
    <col min="8" max="8" width="10.875" style="308" customWidth="1"/>
    <col min="9" max="9" width="11.25390625" style="308" customWidth="1"/>
    <col min="10" max="10" width="11.625" style="308" customWidth="1"/>
    <col min="11" max="11" width="16.00390625" style="308" customWidth="1"/>
    <col min="12" max="16384" width="9.125" style="308" customWidth="1"/>
  </cols>
  <sheetData>
    <row r="6" spans="1:13" ht="12.75">
      <c r="A6" s="522"/>
      <c r="B6" s="522"/>
      <c r="C6" s="522"/>
      <c r="D6" s="522"/>
      <c r="E6" s="522"/>
      <c r="F6" s="560"/>
      <c r="G6" s="560"/>
      <c r="H6" s="522"/>
      <c r="I6" s="522"/>
      <c r="J6" s="522"/>
      <c r="K6" s="522"/>
      <c r="L6" s="522"/>
      <c r="M6" s="522"/>
    </row>
    <row r="7" spans="1:13" ht="12.75">
      <c r="A7" s="522"/>
      <c r="B7" s="522"/>
      <c r="C7" s="522"/>
      <c r="D7" s="522"/>
      <c r="E7" s="522"/>
      <c r="F7" s="560"/>
      <c r="G7" s="560"/>
      <c r="H7" s="522"/>
      <c r="I7" s="522"/>
      <c r="J7" s="522"/>
      <c r="K7" s="522"/>
      <c r="L7" s="522"/>
      <c r="M7" s="522"/>
    </row>
    <row r="8" spans="1:13" ht="15.75">
      <c r="A8" s="523"/>
      <c r="B8" s="87" t="s">
        <v>66</v>
      </c>
      <c r="C8" s="524"/>
      <c r="D8" s="524"/>
      <c r="E8" s="525"/>
      <c r="F8" s="88"/>
      <c r="G8" s="88"/>
      <c r="H8" s="526"/>
      <c r="I8" s="526"/>
      <c r="J8" s="526"/>
      <c r="K8" s="527">
        <f>SUM(K23)</f>
        <v>0</v>
      </c>
      <c r="L8" s="522"/>
      <c r="M8" s="522"/>
    </row>
    <row r="9" spans="1:13" ht="15.75">
      <c r="A9" s="528"/>
      <c r="B9" s="239" t="s">
        <v>482</v>
      </c>
      <c r="C9" s="524"/>
      <c r="D9" s="524"/>
      <c r="E9" s="525"/>
      <c r="F9" s="88"/>
      <c r="G9" s="88"/>
      <c r="H9" s="526"/>
      <c r="I9" s="526"/>
      <c r="J9" s="526"/>
      <c r="K9" s="527">
        <f>SUM(K31)</f>
        <v>0</v>
      </c>
      <c r="L9" s="522"/>
      <c r="M9" s="522"/>
    </row>
    <row r="10" spans="1:13" ht="15.75">
      <c r="A10" s="523"/>
      <c r="B10" s="87" t="s">
        <v>483</v>
      </c>
      <c r="C10" s="524"/>
      <c r="D10" s="524"/>
      <c r="E10" s="525"/>
      <c r="F10" s="88"/>
      <c r="G10" s="88"/>
      <c r="H10" s="526"/>
      <c r="I10" s="526"/>
      <c r="J10" s="526"/>
      <c r="K10" s="527">
        <f>SUM(K57)</f>
        <v>0</v>
      </c>
      <c r="L10" s="522"/>
      <c r="M10" s="522"/>
    </row>
    <row r="11" spans="1:13" ht="15.75">
      <c r="A11" s="528"/>
      <c r="B11" s="87" t="s">
        <v>484</v>
      </c>
      <c r="C11" s="524"/>
      <c r="D11" s="524"/>
      <c r="E11" s="525"/>
      <c r="F11" s="88"/>
      <c r="G11" s="88"/>
      <c r="H11" s="526"/>
      <c r="I11" s="526"/>
      <c r="J11" s="526"/>
      <c r="K11" s="527">
        <f>SUM(K72)</f>
        <v>0</v>
      </c>
      <c r="L11" s="522"/>
      <c r="M11" s="522"/>
    </row>
    <row r="12" spans="1:13" ht="15.75">
      <c r="A12" s="528"/>
      <c r="B12" s="87" t="s">
        <v>109</v>
      </c>
      <c r="C12" s="524"/>
      <c r="D12" s="524"/>
      <c r="E12" s="525"/>
      <c r="F12" s="88"/>
      <c r="G12" s="88"/>
      <c r="H12" s="526"/>
      <c r="I12" s="526"/>
      <c r="J12" s="526"/>
      <c r="K12" s="527">
        <f>SUM(K78)</f>
        <v>0</v>
      </c>
      <c r="L12" s="522"/>
      <c r="M12" s="522"/>
    </row>
    <row r="13" spans="1:13" ht="15.75">
      <c r="A13" s="528"/>
      <c r="B13" s="87" t="s">
        <v>485</v>
      </c>
      <c r="C13" s="529"/>
      <c r="D13" s="529"/>
      <c r="E13" s="530"/>
      <c r="F13" s="90"/>
      <c r="G13" s="90"/>
      <c r="H13" s="531"/>
      <c r="I13" s="531"/>
      <c r="J13" s="531"/>
      <c r="K13" s="527">
        <f>SUM(K89)</f>
        <v>0</v>
      </c>
      <c r="L13" s="522"/>
      <c r="M13" s="522"/>
    </row>
    <row r="14" spans="1:13" ht="15.75">
      <c r="A14" s="528"/>
      <c r="B14" s="87" t="s">
        <v>68</v>
      </c>
      <c r="C14" s="529"/>
      <c r="D14" s="529"/>
      <c r="E14" s="530"/>
      <c r="F14" s="90"/>
      <c r="G14" s="90"/>
      <c r="H14" s="531"/>
      <c r="I14" s="531"/>
      <c r="J14" s="531"/>
      <c r="K14" s="527">
        <f>SUM(K8:K13)</f>
        <v>0</v>
      </c>
      <c r="L14" s="522"/>
      <c r="M14" s="522"/>
    </row>
    <row r="15" spans="1:13" ht="15.75">
      <c r="A15" s="528"/>
      <c r="B15" s="87"/>
      <c r="C15" s="529"/>
      <c r="D15" s="529"/>
      <c r="E15" s="530"/>
      <c r="F15" s="90"/>
      <c r="G15" s="90"/>
      <c r="H15" s="531"/>
      <c r="I15" s="531"/>
      <c r="J15" s="531"/>
      <c r="K15" s="527"/>
      <c r="L15" s="522"/>
      <c r="M15" s="522"/>
    </row>
    <row r="16" spans="1:13" ht="15.75">
      <c r="A16" s="528"/>
      <c r="B16" s="87" t="s">
        <v>69</v>
      </c>
      <c r="C16" s="529"/>
      <c r="D16" s="529"/>
      <c r="E16" s="530"/>
      <c r="F16" s="90"/>
      <c r="G16" s="90"/>
      <c r="H16" s="531"/>
      <c r="I16" s="531"/>
      <c r="J16" s="531"/>
      <c r="K16" s="527">
        <f>SUM(K14:K15)</f>
        <v>0</v>
      </c>
      <c r="L16" s="522"/>
      <c r="M16" s="522"/>
    </row>
    <row r="17" spans="1:13" ht="12.75">
      <c r="A17" s="522"/>
      <c r="B17" s="522"/>
      <c r="C17" s="522"/>
      <c r="D17" s="522"/>
      <c r="E17" s="522"/>
      <c r="F17" s="560"/>
      <c r="G17" s="560"/>
      <c r="H17" s="522"/>
      <c r="I17" s="522"/>
      <c r="J17" s="522"/>
      <c r="K17" s="522"/>
      <c r="L17" s="522"/>
      <c r="M17" s="522"/>
    </row>
    <row r="18" spans="1:13" ht="12.75">
      <c r="A18" s="522"/>
      <c r="B18" s="522"/>
      <c r="C18" s="522"/>
      <c r="D18" s="522"/>
      <c r="E18" s="522"/>
      <c r="F18" s="560"/>
      <c r="G18" s="560"/>
      <c r="H18" s="522"/>
      <c r="I18" s="522"/>
      <c r="J18" s="522"/>
      <c r="K18" s="522"/>
      <c r="L18" s="522"/>
      <c r="M18" s="522"/>
    </row>
    <row r="19" spans="1:13" ht="12.75">
      <c r="A19" s="522"/>
      <c r="B19" s="522"/>
      <c r="C19" s="522"/>
      <c r="D19" s="522"/>
      <c r="E19" s="522"/>
      <c r="F19" s="560"/>
      <c r="G19" s="560"/>
      <c r="H19" s="522"/>
      <c r="I19" s="522"/>
      <c r="J19" s="522"/>
      <c r="K19" s="522"/>
      <c r="L19" s="522"/>
      <c r="M19" s="522"/>
    </row>
    <row r="20" spans="1:13" ht="13.5" thickBot="1">
      <c r="A20" s="522"/>
      <c r="B20" s="522"/>
      <c r="C20" s="522"/>
      <c r="D20" s="522"/>
      <c r="E20" s="522"/>
      <c r="F20" s="560"/>
      <c r="G20" s="560"/>
      <c r="H20" s="522"/>
      <c r="I20" s="522"/>
      <c r="J20" s="522"/>
      <c r="K20" s="522"/>
      <c r="L20" s="522"/>
      <c r="M20" s="522"/>
    </row>
    <row r="21" spans="1:13" ht="13.5" thickBot="1">
      <c r="A21" s="532"/>
      <c r="B21" s="91"/>
      <c r="C21" s="533"/>
      <c r="D21" s="533"/>
      <c r="E21" s="534"/>
      <c r="F21" s="92" t="s">
        <v>70</v>
      </c>
      <c r="G21" s="93" t="s">
        <v>70</v>
      </c>
      <c r="H21" s="537" t="s">
        <v>70</v>
      </c>
      <c r="I21" s="535" t="s">
        <v>71</v>
      </c>
      <c r="J21" s="536" t="s">
        <v>71</v>
      </c>
      <c r="K21" s="537" t="s">
        <v>71</v>
      </c>
      <c r="L21" s="522"/>
      <c r="M21" s="522"/>
    </row>
    <row r="22" spans="1:13" ht="24.75" thickBot="1">
      <c r="A22" s="538"/>
      <c r="B22" s="94" t="s">
        <v>72</v>
      </c>
      <c r="C22" s="539" t="s">
        <v>73</v>
      </c>
      <c r="D22" s="539" t="s">
        <v>74</v>
      </c>
      <c r="E22" s="540" t="s">
        <v>75</v>
      </c>
      <c r="F22" s="9" t="s">
        <v>76</v>
      </c>
      <c r="G22" s="10" t="s">
        <v>77</v>
      </c>
      <c r="H22" s="543" t="s">
        <v>78</v>
      </c>
      <c r="I22" s="541" t="s">
        <v>79</v>
      </c>
      <c r="J22" s="542" t="s">
        <v>80</v>
      </c>
      <c r="K22" s="543" t="s">
        <v>81</v>
      </c>
      <c r="L22" s="522"/>
      <c r="M22" s="522"/>
    </row>
    <row r="23" spans="1:13" ht="12.75">
      <c r="A23" s="544"/>
      <c r="B23" s="89" t="s">
        <v>66</v>
      </c>
      <c r="C23" s="545"/>
      <c r="D23" s="545"/>
      <c r="E23" s="546"/>
      <c r="F23" s="97"/>
      <c r="G23" s="97"/>
      <c r="H23" s="547"/>
      <c r="I23" s="547"/>
      <c r="J23" s="547"/>
      <c r="K23" s="548">
        <f>SUM(K29)</f>
        <v>0</v>
      </c>
      <c r="L23" s="522"/>
      <c r="M23" s="522"/>
    </row>
    <row r="24" spans="1:13" ht="12.75">
      <c r="A24" s="544"/>
      <c r="B24" s="99" t="s">
        <v>509</v>
      </c>
      <c r="C24" s="545"/>
      <c r="D24" s="545" t="s">
        <v>83</v>
      </c>
      <c r="E24" s="546">
        <v>74</v>
      </c>
      <c r="F24" s="98"/>
      <c r="G24" s="98">
        <v>0</v>
      </c>
      <c r="H24" s="547">
        <f>SUM(F24+G24)</f>
        <v>0</v>
      </c>
      <c r="I24" s="547">
        <f>SUM(F24*E24)</f>
        <v>0</v>
      </c>
      <c r="J24" s="547">
        <f>SUM(G24*E24)</f>
        <v>0</v>
      </c>
      <c r="K24" s="547">
        <f>SUM(I24+J24)</f>
        <v>0</v>
      </c>
      <c r="L24" s="522"/>
      <c r="M24" s="522"/>
    </row>
    <row r="25" spans="1:13" ht="12.75">
      <c r="A25" s="544"/>
      <c r="B25" s="99" t="s">
        <v>86</v>
      </c>
      <c r="C25" s="545"/>
      <c r="D25" s="545" t="s">
        <v>83</v>
      </c>
      <c r="E25" s="546">
        <v>74</v>
      </c>
      <c r="F25" s="97"/>
      <c r="G25" s="97">
        <v>0</v>
      </c>
      <c r="H25" s="547">
        <f>SUM(F25+G25)</f>
        <v>0</v>
      </c>
      <c r="I25" s="547">
        <f>SUM(F25*E25)</f>
        <v>0</v>
      </c>
      <c r="J25" s="547">
        <f>SUM(G25*E25)</f>
        <v>0</v>
      </c>
      <c r="K25" s="547">
        <f>SUM(I25+J25)</f>
        <v>0</v>
      </c>
      <c r="L25" s="522"/>
      <c r="M25" s="522"/>
    </row>
    <row r="26" spans="1:13" ht="24">
      <c r="A26" s="544"/>
      <c r="B26" s="99" t="s">
        <v>87</v>
      </c>
      <c r="C26" s="545"/>
      <c r="D26" s="545" t="s">
        <v>88</v>
      </c>
      <c r="E26" s="546">
        <v>1</v>
      </c>
      <c r="F26" s="97"/>
      <c r="G26" s="97">
        <v>0</v>
      </c>
      <c r="H26" s="547">
        <f>SUM(F26+G26)</f>
        <v>0</v>
      </c>
      <c r="I26" s="547">
        <f>SUM(F26*E26)</f>
        <v>0</v>
      </c>
      <c r="J26" s="547">
        <f>SUM(G26*E26)</f>
        <v>0</v>
      </c>
      <c r="K26" s="547">
        <f>SUM(I26+J26)</f>
        <v>0</v>
      </c>
      <c r="L26" s="522"/>
      <c r="M26" s="522"/>
    </row>
    <row r="27" spans="1:13" ht="12.75">
      <c r="A27" s="544"/>
      <c r="B27" s="89" t="s">
        <v>68</v>
      </c>
      <c r="C27" s="545"/>
      <c r="D27" s="545"/>
      <c r="E27" s="546"/>
      <c r="F27" s="97"/>
      <c r="G27" s="97"/>
      <c r="H27" s="547"/>
      <c r="I27" s="547"/>
      <c r="J27" s="547"/>
      <c r="K27" s="548">
        <f>SUM(K24:K26)</f>
        <v>0</v>
      </c>
      <c r="L27" s="522"/>
      <c r="M27" s="522"/>
    </row>
    <row r="28" spans="1:13" ht="12.75">
      <c r="A28" s="544"/>
      <c r="B28" s="89" t="s">
        <v>89</v>
      </c>
      <c r="C28" s="545"/>
      <c r="D28" s="545" t="s">
        <v>90</v>
      </c>
      <c r="E28" s="546">
        <v>1</v>
      </c>
      <c r="F28" s="97"/>
      <c r="G28" s="97"/>
      <c r="H28" s="547"/>
      <c r="I28" s="547"/>
      <c r="J28" s="547"/>
      <c r="K28" s="548">
        <f>SUM(K27)*0.035</f>
        <v>0</v>
      </c>
      <c r="L28" s="522"/>
      <c r="M28" s="522"/>
    </row>
    <row r="29" spans="1:13" ht="12.75">
      <c r="A29" s="544"/>
      <c r="B29" s="100" t="s">
        <v>91</v>
      </c>
      <c r="C29" s="545"/>
      <c r="D29" s="545"/>
      <c r="E29" s="546"/>
      <c r="F29" s="97"/>
      <c r="G29" s="97"/>
      <c r="H29" s="547"/>
      <c r="I29" s="547"/>
      <c r="J29" s="547"/>
      <c r="K29" s="548">
        <f>SUM(K27:K28)</f>
        <v>0</v>
      </c>
      <c r="L29" s="522"/>
      <c r="M29" s="522"/>
    </row>
    <row r="30" spans="1:13" ht="12.75">
      <c r="A30" s="544"/>
      <c r="B30" s="100"/>
      <c r="C30" s="545"/>
      <c r="D30" s="545"/>
      <c r="E30" s="546"/>
      <c r="F30" s="11"/>
      <c r="G30" s="97"/>
      <c r="H30" s="547"/>
      <c r="I30" s="547"/>
      <c r="J30" s="547"/>
      <c r="K30" s="548"/>
      <c r="L30" s="522"/>
      <c r="M30" s="522"/>
    </row>
    <row r="31" spans="1:13" ht="14.25" customHeight="1">
      <c r="A31" s="544"/>
      <c r="B31" s="240" t="s">
        <v>482</v>
      </c>
      <c r="C31" s="562"/>
      <c r="D31" s="562"/>
      <c r="E31" s="563"/>
      <c r="F31" s="241"/>
      <c r="G31" s="242"/>
      <c r="H31" s="564"/>
      <c r="I31" s="564"/>
      <c r="J31" s="564"/>
      <c r="K31" s="548">
        <f>SUM(K54)</f>
        <v>0</v>
      </c>
      <c r="L31" s="522"/>
      <c r="M31" s="522"/>
    </row>
    <row r="32" spans="1:13" ht="26.25" customHeight="1">
      <c r="A32" s="549"/>
      <c r="B32" s="259" t="s">
        <v>486</v>
      </c>
      <c r="C32" s="550" t="s">
        <v>78</v>
      </c>
      <c r="D32" s="550" t="s">
        <v>64</v>
      </c>
      <c r="E32" s="551">
        <v>1</v>
      </c>
      <c r="F32" s="12">
        <v>0</v>
      </c>
      <c r="G32" s="97">
        <v>0</v>
      </c>
      <c r="H32" s="552">
        <f aca="true" t="shared" si="0" ref="H32:H42">SUM(F32+G32)</f>
        <v>0</v>
      </c>
      <c r="I32" s="552">
        <f aca="true" t="shared" si="1" ref="I32:I42">SUM(F32*E32)</f>
        <v>0</v>
      </c>
      <c r="J32" s="552">
        <f aca="true" t="shared" si="2" ref="J32:J42">SUM(G32*E32)</f>
        <v>0</v>
      </c>
      <c r="K32" s="552">
        <f aca="true" t="shared" si="3" ref="K32:K42">SUM(I32+J32)</f>
        <v>0</v>
      </c>
      <c r="L32" s="522"/>
      <c r="M32" s="522"/>
    </row>
    <row r="33" spans="1:13" ht="17.25" customHeight="1">
      <c r="A33" s="549"/>
      <c r="B33" s="259" t="s">
        <v>487</v>
      </c>
      <c r="C33" s="550" t="s">
        <v>78</v>
      </c>
      <c r="D33" s="550" t="s">
        <v>64</v>
      </c>
      <c r="E33" s="551">
        <v>1</v>
      </c>
      <c r="F33" s="12">
        <v>0</v>
      </c>
      <c r="G33" s="97">
        <v>0</v>
      </c>
      <c r="H33" s="552">
        <f t="shared" si="0"/>
        <v>0</v>
      </c>
      <c r="I33" s="552">
        <f t="shared" si="1"/>
        <v>0</v>
      </c>
      <c r="J33" s="552">
        <f t="shared" si="2"/>
        <v>0</v>
      </c>
      <c r="K33" s="552">
        <f t="shared" si="3"/>
        <v>0</v>
      </c>
      <c r="L33" s="522"/>
      <c r="M33" s="522"/>
    </row>
    <row r="34" spans="1:13" ht="17.25" customHeight="1">
      <c r="A34" s="549"/>
      <c r="B34" s="259" t="s">
        <v>488</v>
      </c>
      <c r="C34" s="550" t="s">
        <v>78</v>
      </c>
      <c r="D34" s="550" t="s">
        <v>64</v>
      </c>
      <c r="E34" s="551">
        <v>1</v>
      </c>
      <c r="F34" s="12">
        <v>0</v>
      </c>
      <c r="G34" s="97">
        <v>0</v>
      </c>
      <c r="H34" s="552">
        <f t="shared" si="0"/>
        <v>0</v>
      </c>
      <c r="I34" s="552">
        <f t="shared" si="1"/>
        <v>0</v>
      </c>
      <c r="J34" s="552">
        <f t="shared" si="2"/>
        <v>0</v>
      </c>
      <c r="K34" s="552">
        <f t="shared" si="3"/>
        <v>0</v>
      </c>
      <c r="L34" s="522"/>
      <c r="M34" s="522"/>
    </row>
    <row r="35" spans="1:13" ht="17.25" customHeight="1">
      <c r="A35" s="549"/>
      <c r="B35" s="259" t="s">
        <v>489</v>
      </c>
      <c r="C35" s="550" t="s">
        <v>78</v>
      </c>
      <c r="D35" s="550" t="s">
        <v>490</v>
      </c>
      <c r="E35" s="551">
        <v>1</v>
      </c>
      <c r="F35" s="12">
        <v>0</v>
      </c>
      <c r="G35" s="97">
        <v>0</v>
      </c>
      <c r="H35" s="552">
        <f t="shared" si="0"/>
        <v>0</v>
      </c>
      <c r="I35" s="552">
        <f t="shared" si="1"/>
        <v>0</v>
      </c>
      <c r="J35" s="552">
        <f t="shared" si="2"/>
        <v>0</v>
      </c>
      <c r="K35" s="552">
        <f t="shared" si="3"/>
        <v>0</v>
      </c>
      <c r="L35" s="522"/>
      <c r="M35" s="522"/>
    </row>
    <row r="36" spans="1:13" ht="17.25" customHeight="1">
      <c r="A36" s="549"/>
      <c r="B36" s="259" t="s">
        <v>491</v>
      </c>
      <c r="C36" s="550" t="s">
        <v>78</v>
      </c>
      <c r="D36" s="550" t="s">
        <v>64</v>
      </c>
      <c r="E36" s="551">
        <v>3</v>
      </c>
      <c r="F36" s="12">
        <v>0</v>
      </c>
      <c r="G36" s="97">
        <v>0</v>
      </c>
      <c r="H36" s="552">
        <f t="shared" si="0"/>
        <v>0</v>
      </c>
      <c r="I36" s="552">
        <f t="shared" si="1"/>
        <v>0</v>
      </c>
      <c r="J36" s="552">
        <f t="shared" si="2"/>
        <v>0</v>
      </c>
      <c r="K36" s="552">
        <f t="shared" si="3"/>
        <v>0</v>
      </c>
      <c r="L36" s="522"/>
      <c r="M36" s="522"/>
    </row>
    <row r="37" spans="1:13" ht="17.25" customHeight="1">
      <c r="A37" s="549"/>
      <c r="B37" s="259" t="s">
        <v>492</v>
      </c>
      <c r="C37" s="550" t="s">
        <v>78</v>
      </c>
      <c r="D37" s="550" t="s">
        <v>83</v>
      </c>
      <c r="E37" s="551">
        <v>280</v>
      </c>
      <c r="F37" s="12">
        <v>0</v>
      </c>
      <c r="G37" s="97">
        <v>0</v>
      </c>
      <c r="H37" s="552">
        <f t="shared" si="0"/>
        <v>0</v>
      </c>
      <c r="I37" s="552">
        <f t="shared" si="1"/>
        <v>0</v>
      </c>
      <c r="J37" s="552">
        <f t="shared" si="2"/>
        <v>0</v>
      </c>
      <c r="K37" s="552">
        <f t="shared" si="3"/>
        <v>0</v>
      </c>
      <c r="L37" s="522"/>
      <c r="M37" s="522"/>
    </row>
    <row r="38" spans="1:13" ht="17.25" customHeight="1">
      <c r="A38" s="549"/>
      <c r="B38" s="259" t="s">
        <v>510</v>
      </c>
      <c r="C38" s="550" t="s">
        <v>78</v>
      </c>
      <c r="D38" s="550" t="s">
        <v>83</v>
      </c>
      <c r="E38" s="551">
        <v>30</v>
      </c>
      <c r="F38" s="12">
        <v>0</v>
      </c>
      <c r="G38" s="97">
        <v>0</v>
      </c>
      <c r="H38" s="552">
        <f t="shared" si="0"/>
        <v>0</v>
      </c>
      <c r="I38" s="552">
        <f t="shared" si="1"/>
        <v>0</v>
      </c>
      <c r="J38" s="552">
        <f t="shared" si="2"/>
        <v>0</v>
      </c>
      <c r="K38" s="552">
        <f t="shared" si="3"/>
        <v>0</v>
      </c>
      <c r="L38" s="522"/>
      <c r="M38" s="522"/>
    </row>
    <row r="39" spans="1:13" ht="17.25" customHeight="1">
      <c r="A39" s="549"/>
      <c r="B39" s="259" t="s">
        <v>511</v>
      </c>
      <c r="C39" s="550" t="s">
        <v>78</v>
      </c>
      <c r="D39" s="550" t="s">
        <v>61</v>
      </c>
      <c r="E39" s="551">
        <v>60</v>
      </c>
      <c r="F39" s="12">
        <v>0</v>
      </c>
      <c r="G39" s="97">
        <v>0</v>
      </c>
      <c r="H39" s="552">
        <f t="shared" si="0"/>
        <v>0</v>
      </c>
      <c r="I39" s="552">
        <f t="shared" si="1"/>
        <v>0</v>
      </c>
      <c r="J39" s="552">
        <f t="shared" si="2"/>
        <v>0</v>
      </c>
      <c r="K39" s="552">
        <f t="shared" si="3"/>
        <v>0</v>
      </c>
      <c r="L39" s="522"/>
      <c r="M39" s="522"/>
    </row>
    <row r="40" spans="1:13" ht="17.25" customHeight="1">
      <c r="A40" s="549"/>
      <c r="B40" s="259" t="s">
        <v>493</v>
      </c>
      <c r="C40" s="550" t="s">
        <v>78</v>
      </c>
      <c r="D40" s="550" t="s">
        <v>63</v>
      </c>
      <c r="E40" s="551">
        <v>60</v>
      </c>
      <c r="F40" s="12">
        <v>0</v>
      </c>
      <c r="G40" s="97">
        <v>0</v>
      </c>
      <c r="H40" s="552">
        <f t="shared" si="0"/>
        <v>0</v>
      </c>
      <c r="I40" s="552">
        <f t="shared" si="1"/>
        <v>0</v>
      </c>
      <c r="J40" s="552">
        <f t="shared" si="2"/>
        <v>0</v>
      </c>
      <c r="K40" s="552">
        <f t="shared" si="3"/>
        <v>0</v>
      </c>
      <c r="L40" s="522"/>
      <c r="M40" s="522"/>
    </row>
    <row r="41" spans="1:13" ht="17.25" customHeight="1">
      <c r="A41" s="549"/>
      <c r="B41" s="259" t="s">
        <v>494</v>
      </c>
      <c r="C41" s="550" t="s">
        <v>78</v>
      </c>
      <c r="D41" s="550" t="s">
        <v>123</v>
      </c>
      <c r="E41" s="551">
        <v>15</v>
      </c>
      <c r="F41" s="12">
        <v>0</v>
      </c>
      <c r="G41" s="97">
        <v>0</v>
      </c>
      <c r="H41" s="552">
        <f t="shared" si="0"/>
        <v>0</v>
      </c>
      <c r="I41" s="552">
        <f t="shared" si="1"/>
        <v>0</v>
      </c>
      <c r="J41" s="552">
        <f t="shared" si="2"/>
        <v>0</v>
      </c>
      <c r="K41" s="552">
        <f t="shared" si="3"/>
        <v>0</v>
      </c>
      <c r="L41" s="522"/>
      <c r="M41" s="522"/>
    </row>
    <row r="42" spans="1:13" ht="15" customHeight="1">
      <c r="A42" s="549"/>
      <c r="B42" s="260" t="s">
        <v>495</v>
      </c>
      <c r="C42" s="550" t="s">
        <v>78</v>
      </c>
      <c r="D42" s="550" t="s">
        <v>64</v>
      </c>
      <c r="E42" s="551">
        <v>2</v>
      </c>
      <c r="F42" s="12">
        <v>0</v>
      </c>
      <c r="G42" s="97">
        <v>0</v>
      </c>
      <c r="H42" s="552">
        <f t="shared" si="0"/>
        <v>0</v>
      </c>
      <c r="I42" s="552">
        <f t="shared" si="1"/>
        <v>0</v>
      </c>
      <c r="J42" s="552">
        <f t="shared" si="2"/>
        <v>0</v>
      </c>
      <c r="K42" s="552">
        <f t="shared" si="3"/>
        <v>0</v>
      </c>
      <c r="L42" s="522"/>
      <c r="M42" s="522"/>
    </row>
    <row r="43" spans="1:13" ht="15" customHeight="1">
      <c r="A43" s="549"/>
      <c r="B43" s="259" t="s">
        <v>496</v>
      </c>
      <c r="C43" s="550"/>
      <c r="D43" s="550"/>
      <c r="E43" s="260"/>
      <c r="F43" s="243"/>
      <c r="G43" s="244"/>
      <c r="H43" s="260"/>
      <c r="I43" s="552"/>
      <c r="J43" s="552"/>
      <c r="K43" s="552"/>
      <c r="L43" s="522"/>
      <c r="M43" s="522"/>
    </row>
    <row r="44" spans="1:13" ht="15" customHeight="1">
      <c r="A44" s="549"/>
      <c r="B44" s="259" t="s">
        <v>97</v>
      </c>
      <c r="C44" s="550" t="s">
        <v>78</v>
      </c>
      <c r="D44" s="550" t="s">
        <v>64</v>
      </c>
      <c r="E44" s="551">
        <v>3</v>
      </c>
      <c r="F44" s="12">
        <v>0</v>
      </c>
      <c r="G44" s="97">
        <v>0</v>
      </c>
      <c r="H44" s="552">
        <f>SUM(F44+G44)</f>
        <v>0</v>
      </c>
      <c r="I44" s="552">
        <f>SUM(F44*E44)</f>
        <v>0</v>
      </c>
      <c r="J44" s="552">
        <f>SUM(G44*E44)</f>
        <v>0</v>
      </c>
      <c r="K44" s="552">
        <f>SUM(I44+J44)</f>
        <v>0</v>
      </c>
      <c r="L44" s="522"/>
      <c r="M44" s="522"/>
    </row>
    <row r="45" spans="1:13" ht="15" customHeight="1">
      <c r="A45" s="549"/>
      <c r="B45" s="259" t="s">
        <v>497</v>
      </c>
      <c r="C45" s="550"/>
      <c r="D45" s="550"/>
      <c r="E45" s="558"/>
      <c r="F45" s="12"/>
      <c r="G45" s="97"/>
      <c r="H45" s="552"/>
      <c r="I45" s="552"/>
      <c r="J45" s="552"/>
      <c r="K45" s="552"/>
      <c r="L45" s="522"/>
      <c r="M45" s="522"/>
    </row>
    <row r="46" spans="1:13" ht="15" customHeight="1">
      <c r="A46" s="549"/>
      <c r="B46" s="259" t="s">
        <v>95</v>
      </c>
      <c r="C46" s="550" t="s">
        <v>78</v>
      </c>
      <c r="D46" s="550" t="s">
        <v>64</v>
      </c>
      <c r="E46" s="558">
        <v>1</v>
      </c>
      <c r="F46" s="12">
        <v>0</v>
      </c>
      <c r="G46" s="97">
        <v>0</v>
      </c>
      <c r="H46" s="552">
        <f aca="true" t="shared" si="4" ref="H46:H51">SUM(F46+G46)</f>
        <v>0</v>
      </c>
      <c r="I46" s="552">
        <f aca="true" t="shared" si="5" ref="I46:I51">SUM(F46*E46)</f>
        <v>0</v>
      </c>
      <c r="J46" s="552">
        <f aca="true" t="shared" si="6" ref="J46:J51">SUM(G46*E46)</f>
        <v>0</v>
      </c>
      <c r="K46" s="552">
        <f aca="true" t="shared" si="7" ref="K46:K51">SUM(I46+J46)</f>
        <v>0</v>
      </c>
      <c r="L46" s="522"/>
      <c r="M46" s="522"/>
    </row>
    <row r="47" spans="1:13" ht="15" customHeight="1">
      <c r="A47" s="549"/>
      <c r="B47" s="259" t="s">
        <v>469</v>
      </c>
      <c r="C47" s="550" t="s">
        <v>78</v>
      </c>
      <c r="D47" s="550" t="s">
        <v>88</v>
      </c>
      <c r="E47" s="551">
        <v>1</v>
      </c>
      <c r="F47" s="11">
        <v>0</v>
      </c>
      <c r="G47" s="97">
        <v>0</v>
      </c>
      <c r="H47" s="552">
        <f t="shared" si="4"/>
        <v>0</v>
      </c>
      <c r="I47" s="552">
        <f t="shared" si="5"/>
        <v>0</v>
      </c>
      <c r="J47" s="552">
        <f t="shared" si="6"/>
        <v>0</v>
      </c>
      <c r="K47" s="552">
        <f t="shared" si="7"/>
        <v>0</v>
      </c>
      <c r="L47" s="522"/>
      <c r="M47" s="522"/>
    </row>
    <row r="48" spans="1:13" ht="15" customHeight="1">
      <c r="A48" s="549"/>
      <c r="B48" s="259" t="s">
        <v>99</v>
      </c>
      <c r="C48" s="550"/>
      <c r="D48" s="550" t="s">
        <v>83</v>
      </c>
      <c r="E48" s="551">
        <v>280</v>
      </c>
      <c r="F48" s="97">
        <v>0</v>
      </c>
      <c r="G48" s="97">
        <v>0</v>
      </c>
      <c r="H48" s="552">
        <f t="shared" si="4"/>
        <v>0</v>
      </c>
      <c r="I48" s="552">
        <f t="shared" si="5"/>
        <v>0</v>
      </c>
      <c r="J48" s="552">
        <f t="shared" si="6"/>
        <v>0</v>
      </c>
      <c r="K48" s="552">
        <f t="shared" si="7"/>
        <v>0</v>
      </c>
      <c r="L48" s="522"/>
      <c r="M48" s="522"/>
    </row>
    <row r="49" spans="1:13" ht="25.5" customHeight="1">
      <c r="A49" s="549"/>
      <c r="B49" s="259" t="s">
        <v>477</v>
      </c>
      <c r="C49" s="550" t="s">
        <v>78</v>
      </c>
      <c r="D49" s="550" t="s">
        <v>88</v>
      </c>
      <c r="E49" s="551">
        <v>1</v>
      </c>
      <c r="F49" s="12">
        <f>SUM(K37)*0.5</f>
        <v>0</v>
      </c>
      <c r="G49" s="97">
        <v>0</v>
      </c>
      <c r="H49" s="552">
        <f t="shared" si="4"/>
        <v>0</v>
      </c>
      <c r="I49" s="552">
        <f t="shared" si="5"/>
        <v>0</v>
      </c>
      <c r="J49" s="552">
        <f t="shared" si="6"/>
        <v>0</v>
      </c>
      <c r="K49" s="552">
        <f t="shared" si="7"/>
        <v>0</v>
      </c>
      <c r="L49" s="522"/>
      <c r="M49" s="522"/>
    </row>
    <row r="50" spans="1:13" ht="15" customHeight="1">
      <c r="A50" s="549"/>
      <c r="B50" s="259" t="s">
        <v>471</v>
      </c>
      <c r="C50" s="550" t="s">
        <v>78</v>
      </c>
      <c r="D50" s="550" t="s">
        <v>123</v>
      </c>
      <c r="E50" s="551">
        <v>15</v>
      </c>
      <c r="F50" s="12">
        <v>0</v>
      </c>
      <c r="G50" s="97">
        <v>0</v>
      </c>
      <c r="H50" s="552">
        <f t="shared" si="4"/>
        <v>0</v>
      </c>
      <c r="I50" s="552">
        <f t="shared" si="5"/>
        <v>0</v>
      </c>
      <c r="J50" s="552">
        <f t="shared" si="6"/>
        <v>0</v>
      </c>
      <c r="K50" s="552">
        <f t="shared" si="7"/>
        <v>0</v>
      </c>
      <c r="L50" s="522"/>
      <c r="M50" s="522"/>
    </row>
    <row r="51" spans="1:13" ht="15" customHeight="1">
      <c r="A51" s="549"/>
      <c r="B51" s="259" t="s">
        <v>498</v>
      </c>
      <c r="C51" s="550" t="s">
        <v>78</v>
      </c>
      <c r="D51" s="550" t="s">
        <v>88</v>
      </c>
      <c r="E51" s="551">
        <v>1</v>
      </c>
      <c r="F51" s="97">
        <f>SUM(K35:K50)*0.07</f>
        <v>0</v>
      </c>
      <c r="G51" s="97">
        <v>0</v>
      </c>
      <c r="H51" s="552">
        <f t="shared" si="4"/>
        <v>0</v>
      </c>
      <c r="I51" s="552">
        <f t="shared" si="5"/>
        <v>0</v>
      </c>
      <c r="J51" s="552">
        <f t="shared" si="6"/>
        <v>0</v>
      </c>
      <c r="K51" s="552">
        <f t="shared" si="7"/>
        <v>0</v>
      </c>
      <c r="L51" s="522"/>
      <c r="M51" s="522"/>
    </row>
    <row r="52" spans="1:13" ht="12.75">
      <c r="A52" s="544"/>
      <c r="B52" s="245" t="s">
        <v>68</v>
      </c>
      <c r="C52" s="565"/>
      <c r="D52" s="565"/>
      <c r="E52" s="566"/>
      <c r="F52" s="13"/>
      <c r="G52" s="13"/>
      <c r="H52" s="567"/>
      <c r="I52" s="567"/>
      <c r="J52" s="567"/>
      <c r="K52" s="559">
        <f>SUM(K32:K50)</f>
        <v>0</v>
      </c>
      <c r="L52" s="522"/>
      <c r="M52" s="522"/>
    </row>
    <row r="53" spans="1:13" ht="12.75">
      <c r="A53" s="544"/>
      <c r="B53" s="245" t="s">
        <v>89</v>
      </c>
      <c r="C53" s="550"/>
      <c r="D53" s="550" t="s">
        <v>90</v>
      </c>
      <c r="E53" s="551">
        <v>1</v>
      </c>
      <c r="F53" s="97"/>
      <c r="G53" s="97"/>
      <c r="H53" s="552"/>
      <c r="I53" s="552"/>
      <c r="J53" s="552"/>
      <c r="K53" s="552">
        <f>SUM(K52)*0.025</f>
        <v>0</v>
      </c>
      <c r="L53" s="522"/>
      <c r="M53" s="522"/>
    </row>
    <row r="54" spans="1:13" ht="12.75">
      <c r="A54" s="544"/>
      <c r="B54" s="262" t="s">
        <v>499</v>
      </c>
      <c r="C54" s="550"/>
      <c r="D54" s="550"/>
      <c r="E54" s="551"/>
      <c r="F54" s="97"/>
      <c r="G54" s="97"/>
      <c r="H54" s="552"/>
      <c r="I54" s="552"/>
      <c r="J54" s="552"/>
      <c r="K54" s="559">
        <f>SUM(K52:K53)</f>
        <v>0</v>
      </c>
      <c r="L54" s="522"/>
      <c r="M54" s="522"/>
    </row>
    <row r="55" spans="1:13" ht="12.75">
      <c r="A55" s="544"/>
      <c r="B55" s="259"/>
      <c r="C55" s="550"/>
      <c r="D55" s="550"/>
      <c r="E55" s="551"/>
      <c r="F55" s="97"/>
      <c r="G55" s="97"/>
      <c r="H55" s="552"/>
      <c r="I55" s="552"/>
      <c r="J55" s="552"/>
      <c r="K55" s="552"/>
      <c r="L55" s="522"/>
      <c r="M55" s="522"/>
    </row>
    <row r="56" spans="1:13" ht="12.75">
      <c r="A56" s="544"/>
      <c r="B56" s="245"/>
      <c r="C56" s="550"/>
      <c r="D56" s="550"/>
      <c r="E56" s="551"/>
      <c r="F56" s="97"/>
      <c r="G56" s="97"/>
      <c r="H56" s="552"/>
      <c r="I56" s="552"/>
      <c r="J56" s="552"/>
      <c r="K56" s="552"/>
      <c r="L56" s="522"/>
      <c r="M56" s="522"/>
    </row>
    <row r="57" spans="1:13" ht="12.75">
      <c r="A57" s="544"/>
      <c r="B57" s="245" t="s">
        <v>500</v>
      </c>
      <c r="C57" s="550"/>
      <c r="D57" s="550"/>
      <c r="E57" s="551"/>
      <c r="F57" s="97"/>
      <c r="G57" s="97"/>
      <c r="H57" s="552"/>
      <c r="I57" s="552"/>
      <c r="J57" s="552"/>
      <c r="K57" s="559">
        <f>SUM(K69)</f>
        <v>0</v>
      </c>
      <c r="L57" s="522"/>
      <c r="M57" s="522"/>
    </row>
    <row r="58" spans="1:13" ht="24">
      <c r="A58" s="544"/>
      <c r="B58" s="259" t="s">
        <v>110</v>
      </c>
      <c r="C58" s="550"/>
      <c r="D58" s="550" t="s">
        <v>83</v>
      </c>
      <c r="E58" s="551"/>
      <c r="F58" s="97"/>
      <c r="G58" s="97"/>
      <c r="H58" s="552"/>
      <c r="I58" s="552"/>
      <c r="J58" s="552"/>
      <c r="K58" s="552"/>
      <c r="L58" s="522"/>
      <c r="M58" s="522"/>
    </row>
    <row r="59" spans="1:13" ht="12.75">
      <c r="A59" s="568"/>
      <c r="B59" s="260" t="s">
        <v>113</v>
      </c>
      <c r="C59" s="550" t="s">
        <v>78</v>
      </c>
      <c r="D59" s="550" t="s">
        <v>83</v>
      </c>
      <c r="E59" s="551">
        <v>12</v>
      </c>
      <c r="F59" s="11">
        <v>0</v>
      </c>
      <c r="G59" s="97">
        <v>0</v>
      </c>
      <c r="H59" s="552">
        <f>SUM(F59+G59)</f>
        <v>0</v>
      </c>
      <c r="I59" s="552">
        <f>SUM(F59*E59)</f>
        <v>0</v>
      </c>
      <c r="J59" s="552">
        <f>SUM(G59*E59)</f>
        <v>0</v>
      </c>
      <c r="K59" s="552">
        <f>SUM(I59+J59)</f>
        <v>0</v>
      </c>
      <c r="L59" s="522"/>
      <c r="M59" s="522"/>
    </row>
    <row r="60" spans="1:13" ht="12.75">
      <c r="A60" s="568"/>
      <c r="B60" s="260" t="s">
        <v>94</v>
      </c>
      <c r="C60" s="550" t="s">
        <v>78</v>
      </c>
      <c r="D60" s="550" t="s">
        <v>83</v>
      </c>
      <c r="E60" s="551">
        <v>36</v>
      </c>
      <c r="F60" s="11">
        <v>0</v>
      </c>
      <c r="G60" s="97">
        <v>0</v>
      </c>
      <c r="H60" s="552">
        <f>SUM(F60+G60)</f>
        <v>0</v>
      </c>
      <c r="I60" s="552">
        <f>SUM(F60*E60)</f>
        <v>0</v>
      </c>
      <c r="J60" s="552">
        <f>SUM(G60*E60)</f>
        <v>0</v>
      </c>
      <c r="K60" s="552">
        <f>SUM(I60+J60)</f>
        <v>0</v>
      </c>
      <c r="L60" s="522"/>
      <c r="M60" s="522"/>
    </row>
    <row r="61" spans="1:13" ht="12.75">
      <c r="A61" s="568"/>
      <c r="B61" s="259" t="s">
        <v>95</v>
      </c>
      <c r="C61" s="550" t="s">
        <v>78</v>
      </c>
      <c r="D61" s="550" t="s">
        <v>83</v>
      </c>
      <c r="E61" s="551">
        <v>26</v>
      </c>
      <c r="F61" s="11">
        <v>0</v>
      </c>
      <c r="G61" s="97">
        <v>0</v>
      </c>
      <c r="H61" s="552">
        <f>SUM(F61+G61)</f>
        <v>0</v>
      </c>
      <c r="I61" s="552">
        <f>SUM(F61*E61)</f>
        <v>0</v>
      </c>
      <c r="J61" s="552">
        <f>SUM(G61*E61)</f>
        <v>0</v>
      </c>
      <c r="K61" s="552">
        <f>SUM(I61+J61)</f>
        <v>0</v>
      </c>
      <c r="L61" s="522"/>
      <c r="M61" s="522"/>
    </row>
    <row r="62" spans="1:13" ht="12.75">
      <c r="A62" s="544"/>
      <c r="B62" s="259" t="s">
        <v>96</v>
      </c>
      <c r="C62" s="550" t="s">
        <v>78</v>
      </c>
      <c r="D62" s="550"/>
      <c r="E62" s="552"/>
      <c r="F62" s="12"/>
      <c r="G62" s="97"/>
      <c r="H62" s="552"/>
      <c r="I62" s="552"/>
      <c r="J62" s="552"/>
      <c r="K62" s="552"/>
      <c r="L62" s="522"/>
      <c r="M62" s="522"/>
    </row>
    <row r="63" spans="1:13" ht="24">
      <c r="A63" s="544"/>
      <c r="B63" s="259" t="s">
        <v>501</v>
      </c>
      <c r="C63" s="550" t="s">
        <v>502</v>
      </c>
      <c r="D63" s="550" t="s">
        <v>64</v>
      </c>
      <c r="E63" s="558">
        <v>4</v>
      </c>
      <c r="F63" s="12">
        <v>0</v>
      </c>
      <c r="G63" s="97">
        <v>0</v>
      </c>
      <c r="H63" s="552">
        <f>SUM(F63+G63)</f>
        <v>0</v>
      </c>
      <c r="I63" s="552">
        <f>SUM(F63*E63)</f>
        <v>0</v>
      </c>
      <c r="J63" s="552">
        <f>SUM(G63*E63)</f>
        <v>0</v>
      </c>
      <c r="K63" s="552">
        <f>SUM(I63+J63)</f>
        <v>0</v>
      </c>
      <c r="L63" s="522"/>
      <c r="M63" s="522"/>
    </row>
    <row r="64" spans="1:13" ht="12.75">
      <c r="A64" s="544"/>
      <c r="B64" s="259" t="s">
        <v>112</v>
      </c>
      <c r="C64" s="550" t="s">
        <v>78</v>
      </c>
      <c r="D64" s="550" t="s">
        <v>64</v>
      </c>
      <c r="E64" s="551">
        <v>6</v>
      </c>
      <c r="F64" s="97">
        <v>0</v>
      </c>
      <c r="G64" s="97">
        <v>0</v>
      </c>
      <c r="H64" s="552">
        <f>SUM(F64+G64)</f>
        <v>0</v>
      </c>
      <c r="I64" s="552">
        <f>SUM(F64*E64)</f>
        <v>0</v>
      </c>
      <c r="J64" s="552">
        <f>SUM(G64*E64)</f>
        <v>0</v>
      </c>
      <c r="K64" s="552">
        <f>SUM(I64+J64)</f>
        <v>0</v>
      </c>
      <c r="L64" s="522"/>
      <c r="M64" s="522"/>
    </row>
    <row r="65" spans="1:13" ht="12.75">
      <c r="A65" s="544"/>
      <c r="B65" s="259" t="s">
        <v>99</v>
      </c>
      <c r="C65" s="550"/>
      <c r="D65" s="550" t="s">
        <v>88</v>
      </c>
      <c r="E65" s="551">
        <f>SUM(E59,E60,E61)</f>
        <v>74</v>
      </c>
      <c r="F65" s="97">
        <v>0</v>
      </c>
      <c r="G65" s="97">
        <v>0</v>
      </c>
      <c r="H65" s="552">
        <f>SUM(F65+G65)</f>
        <v>0</v>
      </c>
      <c r="I65" s="552">
        <f>SUM(F65*E65)</f>
        <v>0</v>
      </c>
      <c r="J65" s="552">
        <f>SUM(G65*E65)</f>
        <v>0</v>
      </c>
      <c r="K65" s="552">
        <f>SUM(I65+J65)</f>
        <v>0</v>
      </c>
      <c r="L65" s="522"/>
      <c r="M65" s="522"/>
    </row>
    <row r="66" spans="1:13" ht="12.75">
      <c r="A66" s="568"/>
      <c r="B66" s="259" t="s">
        <v>498</v>
      </c>
      <c r="C66" s="550" t="s">
        <v>78</v>
      </c>
      <c r="D66" s="550" t="s">
        <v>88</v>
      </c>
      <c r="E66" s="551">
        <v>1</v>
      </c>
      <c r="F66" s="97">
        <v>0</v>
      </c>
      <c r="G66" s="97">
        <v>0</v>
      </c>
      <c r="H66" s="552">
        <f>SUM(F66+G66)</f>
        <v>0</v>
      </c>
      <c r="I66" s="552">
        <f>SUM(F66*E66)</f>
        <v>0</v>
      </c>
      <c r="J66" s="552">
        <f>SUM(G66*E66)</f>
        <v>0</v>
      </c>
      <c r="K66" s="552">
        <f>SUM(I66+J66)</f>
        <v>0</v>
      </c>
      <c r="L66" s="522"/>
      <c r="M66" s="522"/>
    </row>
    <row r="67" spans="1:13" ht="12.75">
      <c r="A67" s="544"/>
      <c r="B67" s="245" t="s">
        <v>68</v>
      </c>
      <c r="C67" s="550"/>
      <c r="D67" s="550"/>
      <c r="E67" s="551"/>
      <c r="F67" s="97"/>
      <c r="G67" s="97"/>
      <c r="H67" s="552"/>
      <c r="I67" s="552"/>
      <c r="J67" s="552"/>
      <c r="K67" s="559">
        <f>SUM(K59:K66)</f>
        <v>0</v>
      </c>
      <c r="L67" s="522"/>
      <c r="M67" s="522"/>
    </row>
    <row r="68" spans="1:13" ht="12.75">
      <c r="A68" s="544"/>
      <c r="B68" s="245" t="s">
        <v>89</v>
      </c>
      <c r="C68" s="550"/>
      <c r="D68" s="550" t="s">
        <v>90</v>
      </c>
      <c r="E68" s="551">
        <v>1</v>
      </c>
      <c r="F68" s="97"/>
      <c r="G68" s="97"/>
      <c r="H68" s="552"/>
      <c r="I68" s="552"/>
      <c r="J68" s="552"/>
      <c r="K68" s="569">
        <f>SUM(K67)*0.03</f>
        <v>0</v>
      </c>
      <c r="L68" s="522"/>
      <c r="M68" s="522"/>
    </row>
    <row r="69" spans="1:13" ht="12.75">
      <c r="A69" s="544"/>
      <c r="B69" s="262" t="s">
        <v>478</v>
      </c>
      <c r="C69" s="550"/>
      <c r="D69" s="550"/>
      <c r="E69" s="551"/>
      <c r="F69" s="97"/>
      <c r="G69" s="97"/>
      <c r="H69" s="552"/>
      <c r="I69" s="552"/>
      <c r="J69" s="552"/>
      <c r="K69" s="559">
        <f>SUM(K67:K68)</f>
        <v>0</v>
      </c>
      <c r="L69" s="522"/>
      <c r="M69" s="522"/>
    </row>
    <row r="70" spans="1:13" ht="12.75">
      <c r="A70" s="544"/>
      <c r="B70" s="245"/>
      <c r="C70" s="550"/>
      <c r="D70" s="550"/>
      <c r="E70" s="551"/>
      <c r="F70" s="97"/>
      <c r="G70" s="97"/>
      <c r="H70" s="552"/>
      <c r="I70" s="552"/>
      <c r="J70" s="552"/>
      <c r="K70" s="552"/>
      <c r="L70" s="522"/>
      <c r="M70" s="522"/>
    </row>
    <row r="71" spans="1:13" ht="12.75">
      <c r="A71" s="544"/>
      <c r="B71" s="245" t="s">
        <v>108</v>
      </c>
      <c r="C71" s="550"/>
      <c r="D71" s="550"/>
      <c r="E71" s="551"/>
      <c r="F71" s="97"/>
      <c r="G71" s="97"/>
      <c r="H71" s="552"/>
      <c r="I71" s="552"/>
      <c r="J71" s="552"/>
      <c r="K71" s="552"/>
      <c r="L71" s="522"/>
      <c r="M71" s="522"/>
    </row>
    <row r="72" spans="1:13" ht="12.75">
      <c r="A72" s="544"/>
      <c r="B72" s="259" t="s">
        <v>114</v>
      </c>
      <c r="C72" s="550"/>
      <c r="D72" s="550"/>
      <c r="E72" s="551"/>
      <c r="F72" s="97"/>
      <c r="G72" s="97"/>
      <c r="H72" s="552"/>
      <c r="I72" s="552"/>
      <c r="J72" s="552"/>
      <c r="K72" s="559">
        <f>SUM(K76)</f>
        <v>0</v>
      </c>
      <c r="L72" s="522"/>
      <c r="M72" s="522"/>
    </row>
    <row r="73" spans="1:13" ht="12.75">
      <c r="A73" s="544"/>
      <c r="B73" s="259" t="s">
        <v>115</v>
      </c>
      <c r="C73" s="550" t="s">
        <v>78</v>
      </c>
      <c r="D73" s="550" t="s">
        <v>83</v>
      </c>
      <c r="E73" s="551">
        <f>SUM(E59:E61)</f>
        <v>74</v>
      </c>
      <c r="F73" s="97">
        <v>0</v>
      </c>
      <c r="G73" s="97">
        <v>0</v>
      </c>
      <c r="H73" s="552">
        <f>SUM(F73+G73)</f>
        <v>0</v>
      </c>
      <c r="I73" s="552">
        <f>SUM(F73*E73)</f>
        <v>0</v>
      </c>
      <c r="J73" s="552">
        <f>SUM(G73*E73)</f>
        <v>0</v>
      </c>
      <c r="K73" s="552">
        <f>SUM(I73+J73)</f>
        <v>0</v>
      </c>
      <c r="L73" s="522"/>
      <c r="M73" s="522"/>
    </row>
    <row r="74" spans="1:13" ht="12.75">
      <c r="A74" s="544"/>
      <c r="B74" s="245" t="s">
        <v>68</v>
      </c>
      <c r="C74" s="550"/>
      <c r="D74" s="550"/>
      <c r="E74" s="551"/>
      <c r="F74" s="97"/>
      <c r="G74" s="97"/>
      <c r="H74" s="552"/>
      <c r="I74" s="552"/>
      <c r="J74" s="552"/>
      <c r="K74" s="559">
        <f>SUM(K73:K73)</f>
        <v>0</v>
      </c>
      <c r="L74" s="522"/>
      <c r="M74" s="522"/>
    </row>
    <row r="75" spans="1:13" ht="12.75">
      <c r="A75" s="544"/>
      <c r="B75" s="245" t="s">
        <v>89</v>
      </c>
      <c r="C75" s="550"/>
      <c r="D75" s="550" t="s">
        <v>90</v>
      </c>
      <c r="E75" s="551">
        <v>1</v>
      </c>
      <c r="F75" s="97"/>
      <c r="G75" s="97"/>
      <c r="H75" s="552"/>
      <c r="I75" s="552"/>
      <c r="J75" s="552"/>
      <c r="K75" s="559">
        <v>0</v>
      </c>
      <c r="L75" s="522"/>
      <c r="M75" s="522"/>
    </row>
    <row r="76" spans="1:13" ht="12.75">
      <c r="A76" s="544"/>
      <c r="B76" s="262" t="s">
        <v>116</v>
      </c>
      <c r="C76" s="550"/>
      <c r="D76" s="550"/>
      <c r="E76" s="551"/>
      <c r="F76" s="97"/>
      <c r="G76" s="97"/>
      <c r="H76" s="552"/>
      <c r="I76" s="552"/>
      <c r="J76" s="552"/>
      <c r="K76" s="559">
        <f>SUM(K74:K75)</f>
        <v>0</v>
      </c>
      <c r="L76" s="522"/>
      <c r="M76" s="522"/>
    </row>
    <row r="77" spans="1:13" ht="12.75">
      <c r="A77" s="544"/>
      <c r="B77" s="259"/>
      <c r="C77" s="550"/>
      <c r="D77" s="550"/>
      <c r="E77" s="551"/>
      <c r="F77" s="97"/>
      <c r="G77" s="97"/>
      <c r="H77" s="552"/>
      <c r="I77" s="552"/>
      <c r="J77" s="552"/>
      <c r="K77" s="552"/>
      <c r="L77" s="522"/>
      <c r="M77" s="522"/>
    </row>
    <row r="78" spans="1:13" ht="12.75">
      <c r="A78" s="544"/>
      <c r="B78" s="245" t="s">
        <v>109</v>
      </c>
      <c r="C78" s="550"/>
      <c r="D78" s="550"/>
      <c r="E78" s="551"/>
      <c r="F78" s="97"/>
      <c r="G78" s="97"/>
      <c r="H78" s="552"/>
      <c r="I78" s="552"/>
      <c r="J78" s="552"/>
      <c r="K78" s="559">
        <f>SUM(K87)</f>
        <v>0</v>
      </c>
      <c r="L78" s="522"/>
      <c r="M78" s="522"/>
    </row>
    <row r="79" spans="1:13" ht="48">
      <c r="A79" s="544"/>
      <c r="B79" s="259" t="s">
        <v>104</v>
      </c>
      <c r="C79" s="550"/>
      <c r="D79" s="550"/>
      <c r="E79" s="551"/>
      <c r="F79" s="97"/>
      <c r="G79" s="97"/>
      <c r="H79" s="552"/>
      <c r="I79" s="552"/>
      <c r="J79" s="552"/>
      <c r="K79" s="552"/>
      <c r="L79" s="522"/>
      <c r="M79" s="522"/>
    </row>
    <row r="80" spans="1:13" ht="12.75">
      <c r="A80" s="544"/>
      <c r="B80" s="259" t="s">
        <v>118</v>
      </c>
      <c r="C80" s="550"/>
      <c r="D80" s="550"/>
      <c r="E80" s="551"/>
      <c r="F80" s="97"/>
      <c r="G80" s="97"/>
      <c r="H80" s="552"/>
      <c r="I80" s="552"/>
      <c r="J80" s="552"/>
      <c r="K80" s="552"/>
      <c r="L80" s="522"/>
      <c r="M80" s="522"/>
    </row>
    <row r="81" spans="1:13" ht="12.75">
      <c r="A81" s="568"/>
      <c r="B81" s="259" t="s">
        <v>111</v>
      </c>
      <c r="C81" s="550" t="s">
        <v>78</v>
      </c>
      <c r="D81" s="550" t="s">
        <v>83</v>
      </c>
      <c r="E81" s="551">
        <v>12</v>
      </c>
      <c r="F81" s="97">
        <v>0</v>
      </c>
      <c r="G81" s="97">
        <v>0</v>
      </c>
      <c r="H81" s="552">
        <f>SUM(F81+G81)</f>
        <v>0</v>
      </c>
      <c r="I81" s="552">
        <f>SUM(F81*E81)</f>
        <v>0</v>
      </c>
      <c r="J81" s="552">
        <f>SUM(G81*E81)</f>
        <v>0</v>
      </c>
      <c r="K81" s="552">
        <f>SUM(I81+J81)</f>
        <v>0</v>
      </c>
      <c r="L81" s="522"/>
      <c r="M81" s="522"/>
    </row>
    <row r="82" spans="1:13" ht="12.75">
      <c r="A82" s="544"/>
      <c r="B82" s="259" t="s">
        <v>105</v>
      </c>
      <c r="C82" s="550" t="s">
        <v>78</v>
      </c>
      <c r="D82" s="550"/>
      <c r="E82" s="550"/>
      <c r="F82" s="14"/>
      <c r="G82" s="14"/>
      <c r="H82" s="550"/>
      <c r="I82" s="550"/>
      <c r="J82" s="550"/>
      <c r="K82" s="550"/>
      <c r="L82" s="522"/>
      <c r="M82" s="522"/>
    </row>
    <row r="83" spans="1:13" ht="12.75">
      <c r="A83" s="568"/>
      <c r="B83" s="259" t="s">
        <v>94</v>
      </c>
      <c r="C83" s="550" t="s">
        <v>78</v>
      </c>
      <c r="D83" s="550" t="s">
        <v>83</v>
      </c>
      <c r="E83" s="551">
        <f>SUM(E60)</f>
        <v>36</v>
      </c>
      <c r="F83" s="97">
        <v>0</v>
      </c>
      <c r="G83" s="97">
        <v>0</v>
      </c>
      <c r="H83" s="552">
        <f>SUM(F83+G83)</f>
        <v>0</v>
      </c>
      <c r="I83" s="552">
        <f>SUM(F83*E83)</f>
        <v>0</v>
      </c>
      <c r="J83" s="552">
        <f>SUM(G83*E83)</f>
        <v>0</v>
      </c>
      <c r="K83" s="552">
        <f>SUM(I83+J83)</f>
        <v>0</v>
      </c>
      <c r="L83" s="522"/>
      <c r="M83" s="522"/>
    </row>
    <row r="84" spans="1:13" ht="12.75">
      <c r="A84" s="568"/>
      <c r="B84" s="259" t="s">
        <v>95</v>
      </c>
      <c r="C84" s="550" t="s">
        <v>78</v>
      </c>
      <c r="D84" s="550" t="s">
        <v>83</v>
      </c>
      <c r="E84" s="551">
        <f>SUM(E61)</f>
        <v>26</v>
      </c>
      <c r="F84" s="97">
        <v>0</v>
      </c>
      <c r="G84" s="97">
        <v>0</v>
      </c>
      <c r="H84" s="552">
        <f>SUM(F84+G84)</f>
        <v>0</v>
      </c>
      <c r="I84" s="552">
        <f>SUM(F84*E84)</f>
        <v>0</v>
      </c>
      <c r="J84" s="552">
        <f>SUM(G84*E84)</f>
        <v>0</v>
      </c>
      <c r="K84" s="552">
        <f>SUM(I84+J84)</f>
        <v>0</v>
      </c>
      <c r="L84" s="522"/>
      <c r="M84" s="522"/>
    </row>
    <row r="85" spans="1:13" ht="12.75">
      <c r="A85" s="544"/>
      <c r="B85" s="245" t="s">
        <v>68</v>
      </c>
      <c r="C85" s="550"/>
      <c r="D85" s="550"/>
      <c r="E85" s="551"/>
      <c r="F85" s="97"/>
      <c r="G85" s="97"/>
      <c r="H85" s="552"/>
      <c r="I85" s="552"/>
      <c r="J85" s="552"/>
      <c r="K85" s="559">
        <f>SUM(K79:K84)</f>
        <v>0</v>
      </c>
      <c r="L85" s="522"/>
      <c r="M85" s="522"/>
    </row>
    <row r="86" spans="1:13" ht="12.75">
      <c r="A86" s="544"/>
      <c r="B86" s="245" t="s">
        <v>89</v>
      </c>
      <c r="C86" s="550"/>
      <c r="D86" s="550" t="s">
        <v>90</v>
      </c>
      <c r="E86" s="551">
        <v>1</v>
      </c>
      <c r="F86" s="97"/>
      <c r="G86" s="97"/>
      <c r="H86" s="552"/>
      <c r="I86" s="552"/>
      <c r="J86" s="552"/>
      <c r="K86" s="569">
        <f>SUM(K85)*0.035</f>
        <v>0</v>
      </c>
      <c r="L86" s="522"/>
      <c r="M86" s="522"/>
    </row>
    <row r="87" spans="1:13" ht="12.75">
      <c r="A87" s="544"/>
      <c r="B87" s="262" t="s">
        <v>503</v>
      </c>
      <c r="C87" s="550"/>
      <c r="D87" s="550"/>
      <c r="E87" s="551"/>
      <c r="F87" s="97"/>
      <c r="G87" s="97"/>
      <c r="H87" s="552"/>
      <c r="I87" s="552"/>
      <c r="J87" s="552"/>
      <c r="K87" s="559">
        <f>SUM(K85:K86)</f>
        <v>0</v>
      </c>
      <c r="L87" s="522"/>
      <c r="M87" s="522"/>
    </row>
    <row r="88" spans="1:13" ht="12.75">
      <c r="A88" s="522"/>
      <c r="B88" s="443"/>
      <c r="C88" s="443"/>
      <c r="D88" s="443"/>
      <c r="E88" s="443"/>
      <c r="F88" s="509"/>
      <c r="G88" s="509"/>
      <c r="H88" s="443"/>
      <c r="I88" s="443"/>
      <c r="J88" s="443"/>
      <c r="K88" s="443"/>
      <c r="L88" s="522"/>
      <c r="M88" s="522"/>
    </row>
    <row r="89" spans="1:13" ht="12.75">
      <c r="A89" s="544"/>
      <c r="B89" s="245" t="s">
        <v>504</v>
      </c>
      <c r="C89" s="550"/>
      <c r="D89" s="550"/>
      <c r="E89" s="551"/>
      <c r="F89" s="97"/>
      <c r="G89" s="97"/>
      <c r="H89" s="552"/>
      <c r="I89" s="552"/>
      <c r="J89" s="552"/>
      <c r="K89" s="559">
        <f>SUM(K94)</f>
        <v>0</v>
      </c>
      <c r="L89" s="522"/>
      <c r="M89" s="522"/>
    </row>
    <row r="90" spans="1:13" ht="12.75">
      <c r="A90" s="568"/>
      <c r="B90" s="259" t="s">
        <v>106</v>
      </c>
      <c r="C90" s="550"/>
      <c r="D90" s="550" t="s">
        <v>90</v>
      </c>
      <c r="E90" s="551">
        <v>1</v>
      </c>
      <c r="F90" s="97"/>
      <c r="G90" s="97">
        <v>0</v>
      </c>
      <c r="H90" s="552">
        <f>SUM(F90+G90)</f>
        <v>0</v>
      </c>
      <c r="I90" s="552">
        <f>SUM(F90*E90)</f>
        <v>0</v>
      </c>
      <c r="J90" s="552">
        <f>SUM(G90*E90)</f>
        <v>0</v>
      </c>
      <c r="K90" s="552">
        <f>SUM(I90+J90)</f>
        <v>0</v>
      </c>
      <c r="L90" s="522"/>
      <c r="M90" s="522"/>
    </row>
    <row r="91" spans="1:13" ht="12.75">
      <c r="A91" s="568"/>
      <c r="B91" s="259" t="s">
        <v>119</v>
      </c>
      <c r="C91" s="550"/>
      <c r="D91" s="550" t="s">
        <v>90</v>
      </c>
      <c r="E91" s="551">
        <v>1</v>
      </c>
      <c r="F91" s="97"/>
      <c r="G91" s="97">
        <v>0</v>
      </c>
      <c r="H91" s="552">
        <f>SUM(F91+G91)</f>
        <v>0</v>
      </c>
      <c r="I91" s="552">
        <f>SUM(F91*E91)</f>
        <v>0</v>
      </c>
      <c r="J91" s="552">
        <f>SUM(G91*E91)</f>
        <v>0</v>
      </c>
      <c r="K91" s="552">
        <f>SUM(I91+J91)</f>
        <v>0</v>
      </c>
      <c r="L91" s="522"/>
      <c r="M91" s="522"/>
    </row>
    <row r="92" spans="1:13" ht="12.75">
      <c r="A92" s="568"/>
      <c r="B92" s="259" t="s">
        <v>120</v>
      </c>
      <c r="C92" s="550"/>
      <c r="D92" s="550" t="s">
        <v>90</v>
      </c>
      <c r="E92" s="551">
        <v>1</v>
      </c>
      <c r="F92" s="97"/>
      <c r="G92" s="97">
        <v>0</v>
      </c>
      <c r="H92" s="552">
        <f>SUM(F92+G92)</f>
        <v>0</v>
      </c>
      <c r="I92" s="552">
        <f>SUM(F92*E92)</f>
        <v>0</v>
      </c>
      <c r="J92" s="552">
        <f>SUM(G92*E92)</f>
        <v>0</v>
      </c>
      <c r="K92" s="552">
        <f>SUM(I92+J92)</f>
        <v>0</v>
      </c>
      <c r="L92" s="522"/>
      <c r="M92" s="522"/>
    </row>
    <row r="93" spans="1:13" ht="12.75">
      <c r="A93" s="544"/>
      <c r="B93" s="245" t="s">
        <v>68</v>
      </c>
      <c r="C93" s="550"/>
      <c r="D93" s="550"/>
      <c r="E93" s="551"/>
      <c r="F93" s="97"/>
      <c r="G93" s="97"/>
      <c r="H93" s="552"/>
      <c r="I93" s="552"/>
      <c r="J93" s="552"/>
      <c r="K93" s="559">
        <f>SUM(K90:K92)</f>
        <v>0</v>
      </c>
      <c r="L93" s="522"/>
      <c r="M93" s="522"/>
    </row>
    <row r="94" spans="1:13" ht="12.75">
      <c r="A94" s="544"/>
      <c r="B94" s="100" t="s">
        <v>505</v>
      </c>
      <c r="C94" s="545"/>
      <c r="D94" s="545"/>
      <c r="E94" s="546"/>
      <c r="F94" s="97"/>
      <c r="G94" s="97"/>
      <c r="H94" s="547"/>
      <c r="I94" s="547"/>
      <c r="J94" s="547"/>
      <c r="K94" s="548">
        <f>SUM(K93)</f>
        <v>0</v>
      </c>
      <c r="L94" s="522"/>
      <c r="M94" s="522"/>
    </row>
    <row r="95" spans="1:13" ht="12.75">
      <c r="A95" s="522"/>
      <c r="B95" s="522"/>
      <c r="C95" s="522"/>
      <c r="D95" s="522"/>
      <c r="E95" s="522"/>
      <c r="F95" s="560"/>
      <c r="G95" s="560"/>
      <c r="H95" s="522"/>
      <c r="I95" s="522"/>
      <c r="J95" s="522"/>
      <c r="K95" s="522"/>
      <c r="L95" s="522"/>
      <c r="M95" s="522"/>
    </row>
    <row r="96" spans="1:13" ht="12.75">
      <c r="A96" s="522"/>
      <c r="B96" s="522"/>
      <c r="C96" s="522"/>
      <c r="D96" s="522"/>
      <c r="E96" s="522"/>
      <c r="F96" s="560"/>
      <c r="G96" s="560"/>
      <c r="H96" s="522"/>
      <c r="I96" s="522"/>
      <c r="J96" s="522"/>
      <c r="K96" s="522"/>
      <c r="L96" s="522"/>
      <c r="M96" s="522"/>
    </row>
    <row r="97" spans="1:13" ht="12.75">
      <c r="A97" s="522"/>
      <c r="B97" s="522"/>
      <c r="C97" s="522"/>
      <c r="D97" s="522"/>
      <c r="E97" s="522"/>
      <c r="F97" s="560"/>
      <c r="G97" s="560"/>
      <c r="H97" s="522"/>
      <c r="I97" s="522"/>
      <c r="J97" s="522"/>
      <c r="K97" s="522"/>
      <c r="L97" s="522"/>
      <c r="M97" s="522"/>
    </row>
  </sheetData>
  <sheetProtection password="CA50" sheet="1"/>
  <printOptions/>
  <pageMargins left="0.17" right="0.17" top="0.52" bottom="0.45" header="0.31496062992125984" footer="0.31496062992125984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3"/>
  <sheetViews>
    <sheetView zoomScale="90" zoomScaleNormal="90" zoomScalePageLayoutView="0" workbookViewId="0" topLeftCell="A1">
      <selection activeCell="J18" sqref="J18"/>
    </sheetView>
  </sheetViews>
  <sheetFormatPr defaultColWidth="13.00390625" defaultRowHeight="12.75"/>
  <cols>
    <col min="1" max="1" width="14.00390625" style="2" customWidth="1"/>
    <col min="2" max="2" width="59.75390625" style="2" customWidth="1"/>
    <col min="3" max="3" width="7.00390625" style="2" customWidth="1"/>
    <col min="4" max="4" width="7.25390625" style="2" customWidth="1"/>
    <col min="5" max="5" width="11.125" style="2" customWidth="1"/>
    <col min="6" max="6" width="16.375" style="2" customWidth="1"/>
    <col min="7" max="7" width="12.875" style="106" customWidth="1"/>
    <col min="8" max="8" width="14.125" style="107" customWidth="1"/>
    <col min="9" max="16384" width="13.00390625" style="2" customWidth="1"/>
  </cols>
  <sheetData>
    <row r="1" spans="1:8" ht="30">
      <c r="A1" s="104" t="s">
        <v>318</v>
      </c>
      <c r="B1" s="104" t="s">
        <v>319</v>
      </c>
      <c r="C1" s="104" t="s">
        <v>320</v>
      </c>
      <c r="D1" s="104" t="s">
        <v>321</v>
      </c>
      <c r="E1" s="104" t="s">
        <v>322</v>
      </c>
      <c r="F1" s="104" t="s">
        <v>323</v>
      </c>
      <c r="G1" s="104" t="s">
        <v>324</v>
      </c>
      <c r="H1" s="104" t="s">
        <v>325</v>
      </c>
    </row>
    <row r="2" spans="1:8" ht="15.75">
      <c r="A2" s="300" t="s">
        <v>128</v>
      </c>
      <c r="B2" s="301"/>
      <c r="C2" s="301"/>
      <c r="D2" s="301"/>
      <c r="E2" s="301"/>
      <c r="F2" s="301"/>
      <c r="G2" s="302"/>
      <c r="H2" s="302"/>
    </row>
    <row r="3" spans="1:10" ht="31.5">
      <c r="A3" s="263" t="s">
        <v>326</v>
      </c>
      <c r="B3" s="264" t="s">
        <v>327</v>
      </c>
      <c r="C3" s="263" t="s">
        <v>64</v>
      </c>
      <c r="D3" s="265">
        <v>3</v>
      </c>
      <c r="E3" s="572">
        <v>0</v>
      </c>
      <c r="F3" s="266">
        <f aca="true" t="shared" si="0" ref="F3:F8">D3*E3</f>
        <v>0</v>
      </c>
      <c r="G3" s="570">
        <v>0</v>
      </c>
      <c r="H3" s="266">
        <f aca="true" t="shared" si="1" ref="H3:H8">D3*G3</f>
        <v>0</v>
      </c>
      <c r="J3" s="83"/>
    </row>
    <row r="4" spans="1:10" ht="31.5">
      <c r="A4" s="263" t="s">
        <v>328</v>
      </c>
      <c r="B4" s="264" t="s">
        <v>329</v>
      </c>
      <c r="C4" s="263" t="s">
        <v>64</v>
      </c>
      <c r="D4" s="265">
        <v>3</v>
      </c>
      <c r="E4" s="572">
        <v>0</v>
      </c>
      <c r="F4" s="266">
        <f t="shared" si="0"/>
        <v>0</v>
      </c>
      <c r="G4" s="570">
        <v>0</v>
      </c>
      <c r="H4" s="266">
        <f t="shared" si="1"/>
        <v>0</v>
      </c>
      <c r="J4" s="83"/>
    </row>
    <row r="5" spans="1:10" ht="16.5">
      <c r="A5" s="263" t="s">
        <v>330</v>
      </c>
      <c r="B5" s="264" t="s">
        <v>331</v>
      </c>
      <c r="C5" s="263" t="s">
        <v>64</v>
      </c>
      <c r="D5" s="267">
        <v>3</v>
      </c>
      <c r="E5" s="573">
        <v>0</v>
      </c>
      <c r="F5" s="266">
        <f t="shared" si="0"/>
        <v>0</v>
      </c>
      <c r="G5" s="570">
        <v>0</v>
      </c>
      <c r="H5" s="266">
        <f t="shared" si="1"/>
        <v>0</v>
      </c>
      <c r="J5" s="83"/>
    </row>
    <row r="6" spans="1:10" ht="16.5">
      <c r="A6" s="263" t="s">
        <v>332</v>
      </c>
      <c r="B6" s="264" t="s">
        <v>333</v>
      </c>
      <c r="C6" s="263" t="s">
        <v>64</v>
      </c>
      <c r="D6" s="267">
        <v>16</v>
      </c>
      <c r="E6" s="573">
        <v>0</v>
      </c>
      <c r="F6" s="266">
        <f t="shared" si="0"/>
        <v>0</v>
      </c>
      <c r="G6" s="570">
        <v>0</v>
      </c>
      <c r="H6" s="266">
        <f t="shared" si="1"/>
        <v>0</v>
      </c>
      <c r="J6" s="83"/>
    </row>
    <row r="7" spans="1:8" ht="16.5">
      <c r="A7" s="263" t="s">
        <v>334</v>
      </c>
      <c r="B7" s="264" t="s">
        <v>335</v>
      </c>
      <c r="C7" s="263" t="s">
        <v>64</v>
      </c>
      <c r="D7" s="267">
        <v>1</v>
      </c>
      <c r="E7" s="573">
        <v>0</v>
      </c>
      <c r="F7" s="266">
        <f t="shared" si="0"/>
        <v>0</v>
      </c>
      <c r="G7" s="570">
        <v>0</v>
      </c>
      <c r="H7" s="266">
        <f t="shared" si="1"/>
        <v>0</v>
      </c>
    </row>
    <row r="8" spans="1:8" ht="16.5">
      <c r="A8" s="263" t="s">
        <v>336</v>
      </c>
      <c r="B8" s="268" t="s">
        <v>337</v>
      </c>
      <c r="C8" s="263" t="s">
        <v>88</v>
      </c>
      <c r="D8" s="263">
        <v>1</v>
      </c>
      <c r="E8" s="570">
        <v>0</v>
      </c>
      <c r="F8" s="266">
        <f t="shared" si="0"/>
        <v>0</v>
      </c>
      <c r="G8" s="570"/>
      <c r="H8" s="266">
        <f t="shared" si="1"/>
        <v>0</v>
      </c>
    </row>
    <row r="9" spans="1:8" s="105" customFormat="1" ht="15.75">
      <c r="A9" s="269"/>
      <c r="B9" s="270" t="s">
        <v>338</v>
      </c>
      <c r="C9" s="271"/>
      <c r="D9" s="271"/>
      <c r="E9" s="574"/>
      <c r="F9" s="272">
        <f>SUM(F3:F8)</f>
        <v>0</v>
      </c>
      <c r="G9" s="571"/>
      <c r="H9" s="272">
        <f>SUM(H3:H8)</f>
        <v>0</v>
      </c>
    </row>
    <row r="10" spans="1:8" ht="15.75">
      <c r="A10" s="303" t="s">
        <v>339</v>
      </c>
      <c r="B10" s="304"/>
      <c r="C10" s="304"/>
      <c r="D10" s="304"/>
      <c r="E10" s="304"/>
      <c r="F10" s="304"/>
      <c r="G10" s="305"/>
      <c r="H10" s="305"/>
    </row>
    <row r="11" spans="1:8" ht="16.5">
      <c r="A11" s="263" t="s">
        <v>340</v>
      </c>
      <c r="B11" s="268" t="s">
        <v>341</v>
      </c>
      <c r="C11" s="263" t="s">
        <v>64</v>
      </c>
      <c r="D11" s="263">
        <v>3</v>
      </c>
      <c r="E11" s="570">
        <v>0</v>
      </c>
      <c r="F11" s="266">
        <f aca="true" t="shared" si="2" ref="F11:F23">D11*E11</f>
        <v>0</v>
      </c>
      <c r="G11" s="570">
        <v>0</v>
      </c>
      <c r="H11" s="266">
        <f aca="true" t="shared" si="3" ref="H11:H23">D11*G11</f>
        <v>0</v>
      </c>
    </row>
    <row r="12" spans="1:8" ht="16.5">
      <c r="A12" s="263" t="s">
        <v>342</v>
      </c>
      <c r="B12" s="268" t="s">
        <v>343</v>
      </c>
      <c r="C12" s="263" t="s">
        <v>64</v>
      </c>
      <c r="D12" s="263">
        <v>4</v>
      </c>
      <c r="E12" s="570">
        <v>0</v>
      </c>
      <c r="F12" s="266">
        <f t="shared" si="2"/>
        <v>0</v>
      </c>
      <c r="G12" s="570">
        <v>0</v>
      </c>
      <c r="H12" s="266">
        <f t="shared" si="3"/>
        <v>0</v>
      </c>
    </row>
    <row r="13" spans="1:8" ht="16.5">
      <c r="A13" s="263" t="s">
        <v>344</v>
      </c>
      <c r="B13" s="268" t="s">
        <v>345</v>
      </c>
      <c r="C13" s="263" t="s">
        <v>64</v>
      </c>
      <c r="D13" s="263">
        <v>6</v>
      </c>
      <c r="E13" s="570">
        <v>0</v>
      </c>
      <c r="F13" s="266">
        <f t="shared" si="2"/>
        <v>0</v>
      </c>
      <c r="G13" s="570">
        <v>0</v>
      </c>
      <c r="H13" s="266">
        <f t="shared" si="3"/>
        <v>0</v>
      </c>
    </row>
    <row r="14" spans="1:8" ht="16.5">
      <c r="A14" s="263" t="s">
        <v>346</v>
      </c>
      <c r="B14" s="268" t="s">
        <v>347</v>
      </c>
      <c r="C14" s="263" t="s">
        <v>64</v>
      </c>
      <c r="D14" s="263">
        <v>56</v>
      </c>
      <c r="E14" s="570">
        <v>0</v>
      </c>
      <c r="F14" s="266">
        <f t="shared" si="2"/>
        <v>0</v>
      </c>
      <c r="G14" s="570">
        <v>0</v>
      </c>
      <c r="H14" s="266">
        <f t="shared" si="3"/>
        <v>0</v>
      </c>
    </row>
    <row r="15" spans="1:8" ht="16.5">
      <c r="A15" s="263" t="s">
        <v>348</v>
      </c>
      <c r="B15" s="268" t="s">
        <v>349</v>
      </c>
      <c r="C15" s="263" t="s">
        <v>64</v>
      </c>
      <c r="D15" s="263">
        <v>10</v>
      </c>
      <c r="E15" s="570">
        <v>0</v>
      </c>
      <c r="F15" s="266">
        <f t="shared" si="2"/>
        <v>0</v>
      </c>
      <c r="G15" s="570">
        <v>0</v>
      </c>
      <c r="H15" s="266">
        <f t="shared" si="3"/>
        <v>0</v>
      </c>
    </row>
    <row r="16" spans="1:8" ht="16.5">
      <c r="A16" s="263" t="s">
        <v>350</v>
      </c>
      <c r="B16" s="268" t="s">
        <v>351</v>
      </c>
      <c r="C16" s="263" t="s">
        <v>64</v>
      </c>
      <c r="D16" s="263">
        <v>4</v>
      </c>
      <c r="E16" s="570">
        <v>0</v>
      </c>
      <c r="F16" s="266">
        <f t="shared" si="2"/>
        <v>0</v>
      </c>
      <c r="G16" s="570">
        <v>0</v>
      </c>
      <c r="H16" s="266">
        <f t="shared" si="3"/>
        <v>0</v>
      </c>
    </row>
    <row r="17" spans="1:8" ht="16.5">
      <c r="A17" s="263" t="s">
        <v>352</v>
      </c>
      <c r="B17" s="268" t="s">
        <v>353</v>
      </c>
      <c r="C17" s="263" t="s">
        <v>64</v>
      </c>
      <c r="D17" s="263">
        <v>2</v>
      </c>
      <c r="E17" s="570">
        <v>0</v>
      </c>
      <c r="F17" s="266">
        <f t="shared" si="2"/>
        <v>0</v>
      </c>
      <c r="G17" s="570">
        <v>0</v>
      </c>
      <c r="H17" s="266">
        <f t="shared" si="3"/>
        <v>0</v>
      </c>
    </row>
    <row r="18" spans="1:8" ht="16.5">
      <c r="A18" s="263" t="s">
        <v>354</v>
      </c>
      <c r="B18" s="268" t="s">
        <v>355</v>
      </c>
      <c r="C18" s="263" t="s">
        <v>64</v>
      </c>
      <c r="D18" s="263">
        <v>1</v>
      </c>
      <c r="E18" s="570">
        <v>0</v>
      </c>
      <c r="F18" s="266">
        <f t="shared" si="2"/>
        <v>0</v>
      </c>
      <c r="G18" s="570">
        <v>0</v>
      </c>
      <c r="H18" s="266">
        <f t="shared" si="3"/>
        <v>0</v>
      </c>
    </row>
    <row r="19" spans="1:8" ht="16.5">
      <c r="A19" s="263" t="s">
        <v>356</v>
      </c>
      <c r="B19" s="268" t="s">
        <v>357</v>
      </c>
      <c r="C19" s="263" t="s">
        <v>64</v>
      </c>
      <c r="D19" s="263">
        <v>22</v>
      </c>
      <c r="E19" s="570">
        <v>0</v>
      </c>
      <c r="F19" s="266">
        <f t="shared" si="2"/>
        <v>0</v>
      </c>
      <c r="G19" s="570">
        <v>0</v>
      </c>
      <c r="H19" s="266">
        <f t="shared" si="3"/>
        <v>0</v>
      </c>
    </row>
    <row r="20" spans="1:8" ht="16.5">
      <c r="A20" s="263" t="s">
        <v>358</v>
      </c>
      <c r="B20" s="268" t="s">
        <v>359</v>
      </c>
      <c r="C20" s="263" t="s">
        <v>64</v>
      </c>
      <c r="D20" s="263">
        <v>70</v>
      </c>
      <c r="E20" s="570">
        <v>0</v>
      </c>
      <c r="F20" s="266">
        <f t="shared" si="2"/>
        <v>0</v>
      </c>
      <c r="G20" s="570">
        <v>0</v>
      </c>
      <c r="H20" s="266">
        <f t="shared" si="3"/>
        <v>0</v>
      </c>
    </row>
    <row r="21" spans="1:8" ht="16.5">
      <c r="A21" s="263" t="s">
        <v>360</v>
      </c>
      <c r="B21" s="268" t="s">
        <v>361</v>
      </c>
      <c r="C21" s="263" t="s">
        <v>88</v>
      </c>
      <c r="D21" s="263">
        <v>1</v>
      </c>
      <c r="E21" s="570">
        <v>0</v>
      </c>
      <c r="F21" s="266">
        <f t="shared" si="2"/>
        <v>0</v>
      </c>
      <c r="G21" s="570"/>
      <c r="H21" s="266">
        <f t="shared" si="3"/>
        <v>0</v>
      </c>
    </row>
    <row r="22" spans="1:8" ht="16.5">
      <c r="A22" s="263" t="s">
        <v>362</v>
      </c>
      <c r="B22" s="268" t="s">
        <v>363</v>
      </c>
      <c r="C22" s="263" t="s">
        <v>88</v>
      </c>
      <c r="D22" s="263">
        <v>1</v>
      </c>
      <c r="E22" s="570"/>
      <c r="F22" s="266">
        <f t="shared" si="2"/>
        <v>0</v>
      </c>
      <c r="G22" s="570">
        <v>0</v>
      </c>
      <c r="H22" s="266">
        <f t="shared" si="3"/>
        <v>0</v>
      </c>
    </row>
    <row r="23" spans="1:8" ht="16.5">
      <c r="A23" s="263" t="s">
        <v>364</v>
      </c>
      <c r="B23" s="268" t="s">
        <v>365</v>
      </c>
      <c r="C23" s="263" t="s">
        <v>88</v>
      </c>
      <c r="D23" s="263">
        <v>1</v>
      </c>
      <c r="E23" s="570"/>
      <c r="F23" s="266">
        <f t="shared" si="2"/>
        <v>0</v>
      </c>
      <c r="G23" s="570">
        <v>0</v>
      </c>
      <c r="H23" s="266">
        <f t="shared" si="3"/>
        <v>0</v>
      </c>
    </row>
    <row r="24" spans="1:8" s="105" customFormat="1" ht="16.5">
      <c r="A24" s="263"/>
      <c r="B24" s="270" t="s">
        <v>366</v>
      </c>
      <c r="C24" s="271"/>
      <c r="D24" s="271"/>
      <c r="E24" s="574"/>
      <c r="F24" s="272">
        <f>SUM(F11:F23)</f>
        <v>0</v>
      </c>
      <c r="G24" s="571"/>
      <c r="H24" s="272">
        <f>SUM(H11:H23)</f>
        <v>0</v>
      </c>
    </row>
    <row r="25" spans="1:8" ht="15.75">
      <c r="A25" s="303" t="s">
        <v>126</v>
      </c>
      <c r="B25" s="304"/>
      <c r="C25" s="304"/>
      <c r="D25" s="304"/>
      <c r="E25" s="304"/>
      <c r="F25" s="304"/>
      <c r="G25" s="305"/>
      <c r="H25" s="305"/>
    </row>
    <row r="26" spans="1:8" ht="16.5">
      <c r="A26" s="263" t="s">
        <v>367</v>
      </c>
      <c r="B26" s="268" t="s">
        <v>368</v>
      </c>
      <c r="C26" s="263" t="s">
        <v>88</v>
      </c>
      <c r="D26" s="263">
        <v>2</v>
      </c>
      <c r="E26" s="570">
        <v>0</v>
      </c>
      <c r="F26" s="266">
        <f>D26*E26</f>
        <v>0</v>
      </c>
      <c r="G26" s="570">
        <v>0</v>
      </c>
      <c r="H26" s="266">
        <f>D26*G26</f>
        <v>0</v>
      </c>
    </row>
    <row r="27" spans="1:8" ht="16.5">
      <c r="A27" s="263" t="s">
        <v>369</v>
      </c>
      <c r="B27" s="268" t="s">
        <v>370</v>
      </c>
      <c r="C27" s="263" t="s">
        <v>64</v>
      </c>
      <c r="D27" s="263">
        <v>1</v>
      </c>
      <c r="E27" s="570">
        <v>0</v>
      </c>
      <c r="F27" s="266">
        <f>D27*E27</f>
        <v>0</v>
      </c>
      <c r="G27" s="570">
        <v>0</v>
      </c>
      <c r="H27" s="266">
        <f>D27*G27</f>
        <v>0</v>
      </c>
    </row>
    <row r="28" spans="1:8" ht="16.5">
      <c r="A28" s="263" t="s">
        <v>371</v>
      </c>
      <c r="B28" s="268" t="s">
        <v>372</v>
      </c>
      <c r="C28" s="263" t="s">
        <v>64</v>
      </c>
      <c r="D28" s="263">
        <v>1</v>
      </c>
      <c r="E28" s="570">
        <v>0</v>
      </c>
      <c r="F28" s="266">
        <f>D28*E28</f>
        <v>0</v>
      </c>
      <c r="G28" s="570">
        <v>0</v>
      </c>
      <c r="H28" s="266">
        <f>D28*G28</f>
        <v>0</v>
      </c>
    </row>
    <row r="29" spans="1:8" ht="16.5">
      <c r="A29" s="263" t="s">
        <v>373</v>
      </c>
      <c r="B29" s="268" t="s">
        <v>363</v>
      </c>
      <c r="C29" s="273" t="s">
        <v>88</v>
      </c>
      <c r="D29" s="263">
        <v>1</v>
      </c>
      <c r="E29" s="570"/>
      <c r="F29" s="266">
        <f>D29*E29</f>
        <v>0</v>
      </c>
      <c r="G29" s="570">
        <v>0</v>
      </c>
      <c r="H29" s="266">
        <f>D29*G29</f>
        <v>0</v>
      </c>
    </row>
    <row r="30" spans="1:8" ht="16.5">
      <c r="A30" s="263" t="s">
        <v>374</v>
      </c>
      <c r="B30" s="268" t="s">
        <v>375</v>
      </c>
      <c r="C30" s="273" t="s">
        <v>88</v>
      </c>
      <c r="D30" s="263">
        <v>1</v>
      </c>
      <c r="E30" s="570">
        <v>0</v>
      </c>
      <c r="F30" s="266">
        <f>D30*E30</f>
        <v>0</v>
      </c>
      <c r="G30" s="570"/>
      <c r="H30" s="266">
        <f>D30*G30</f>
        <v>0</v>
      </c>
    </row>
    <row r="31" spans="1:8" s="105" customFormat="1" ht="15.75">
      <c r="A31" s="269"/>
      <c r="B31" s="270" t="s">
        <v>376</v>
      </c>
      <c r="C31" s="271"/>
      <c r="D31" s="271"/>
      <c r="E31" s="574"/>
      <c r="F31" s="272">
        <f>SUM(F26:F30)</f>
        <v>0</v>
      </c>
      <c r="G31" s="571"/>
      <c r="H31" s="272">
        <f>SUM(H26:H30)</f>
        <v>0</v>
      </c>
    </row>
    <row r="32" spans="1:8" ht="15.75">
      <c r="A32" s="303" t="s">
        <v>377</v>
      </c>
      <c r="B32" s="304"/>
      <c r="C32" s="304"/>
      <c r="D32" s="304"/>
      <c r="E32" s="304"/>
      <c r="F32" s="304"/>
      <c r="G32" s="305"/>
      <c r="H32" s="305"/>
    </row>
    <row r="33" spans="1:8" ht="16.5">
      <c r="A33" s="263" t="s">
        <v>378</v>
      </c>
      <c r="B33" s="268" t="s">
        <v>379</v>
      </c>
      <c r="C33" s="263" t="s">
        <v>83</v>
      </c>
      <c r="D33" s="263">
        <v>60</v>
      </c>
      <c r="E33" s="570">
        <v>0</v>
      </c>
      <c r="F33" s="266">
        <f>D33*E33</f>
        <v>0</v>
      </c>
      <c r="G33" s="570">
        <v>0</v>
      </c>
      <c r="H33" s="266">
        <f aca="true" t="shared" si="4" ref="H33:H41">D33*G33</f>
        <v>0</v>
      </c>
    </row>
    <row r="34" spans="1:8" ht="16.5">
      <c r="A34" s="263" t="s">
        <v>380</v>
      </c>
      <c r="B34" s="268" t="s">
        <v>381</v>
      </c>
      <c r="C34" s="263" t="s">
        <v>83</v>
      </c>
      <c r="D34" s="263">
        <v>40</v>
      </c>
      <c r="E34" s="570">
        <v>0</v>
      </c>
      <c r="F34" s="266">
        <f>D34*E34</f>
        <v>0</v>
      </c>
      <c r="G34" s="570">
        <v>0</v>
      </c>
      <c r="H34" s="266">
        <f t="shared" si="4"/>
        <v>0</v>
      </c>
    </row>
    <row r="35" spans="1:8" ht="16.5">
      <c r="A35" s="263" t="s">
        <v>382</v>
      </c>
      <c r="B35" s="268" t="s">
        <v>383</v>
      </c>
      <c r="C35" s="263" t="s">
        <v>83</v>
      </c>
      <c r="D35" s="263">
        <v>15</v>
      </c>
      <c r="E35" s="570">
        <v>0</v>
      </c>
      <c r="F35" s="266">
        <f>D35*E35</f>
        <v>0</v>
      </c>
      <c r="G35" s="570">
        <v>0</v>
      </c>
      <c r="H35" s="266">
        <f t="shared" si="4"/>
        <v>0</v>
      </c>
    </row>
    <row r="36" spans="1:8" ht="16.5">
      <c r="A36" s="263" t="s">
        <v>384</v>
      </c>
      <c r="B36" s="268" t="s">
        <v>385</v>
      </c>
      <c r="C36" s="263" t="s">
        <v>83</v>
      </c>
      <c r="D36" s="263">
        <v>445</v>
      </c>
      <c r="E36" s="570">
        <v>0</v>
      </c>
      <c r="F36" s="266">
        <f aca="true" t="shared" si="5" ref="F36:F41">D36*E36</f>
        <v>0</v>
      </c>
      <c r="G36" s="570">
        <v>0</v>
      </c>
      <c r="H36" s="266">
        <f t="shared" si="4"/>
        <v>0</v>
      </c>
    </row>
    <row r="37" spans="1:8" ht="16.5">
      <c r="A37" s="263" t="s">
        <v>386</v>
      </c>
      <c r="B37" s="268" t="s">
        <v>387</v>
      </c>
      <c r="C37" s="263" t="s">
        <v>83</v>
      </c>
      <c r="D37" s="263">
        <v>250</v>
      </c>
      <c r="E37" s="570">
        <v>0</v>
      </c>
      <c r="F37" s="266">
        <f t="shared" si="5"/>
        <v>0</v>
      </c>
      <c r="G37" s="570">
        <v>0</v>
      </c>
      <c r="H37" s="266">
        <f t="shared" si="4"/>
        <v>0</v>
      </c>
    </row>
    <row r="38" spans="1:8" ht="16.5">
      <c r="A38" s="263" t="s">
        <v>388</v>
      </c>
      <c r="B38" s="268" t="s">
        <v>389</v>
      </c>
      <c r="C38" s="263" t="s">
        <v>83</v>
      </c>
      <c r="D38" s="263">
        <v>60</v>
      </c>
      <c r="E38" s="570">
        <v>0</v>
      </c>
      <c r="F38" s="266">
        <f t="shared" si="5"/>
        <v>0</v>
      </c>
      <c r="G38" s="570">
        <v>0</v>
      </c>
      <c r="H38" s="266">
        <f t="shared" si="4"/>
        <v>0</v>
      </c>
    </row>
    <row r="39" spans="1:8" ht="16.5">
      <c r="A39" s="263" t="s">
        <v>390</v>
      </c>
      <c r="B39" s="268" t="s">
        <v>391</v>
      </c>
      <c r="C39" s="263" t="s">
        <v>83</v>
      </c>
      <c r="D39" s="263">
        <v>120</v>
      </c>
      <c r="E39" s="570">
        <v>0</v>
      </c>
      <c r="F39" s="266">
        <f t="shared" si="5"/>
        <v>0</v>
      </c>
      <c r="G39" s="570">
        <v>0</v>
      </c>
      <c r="H39" s="266">
        <f t="shared" si="4"/>
        <v>0</v>
      </c>
    </row>
    <row r="40" spans="1:8" ht="16.5">
      <c r="A40" s="263" t="s">
        <v>392</v>
      </c>
      <c r="B40" s="268" t="s">
        <v>393</v>
      </c>
      <c r="C40" s="263" t="s">
        <v>83</v>
      </c>
      <c r="D40" s="263">
        <v>40</v>
      </c>
      <c r="E40" s="570">
        <v>0</v>
      </c>
      <c r="F40" s="266">
        <f t="shared" si="5"/>
        <v>0</v>
      </c>
      <c r="G40" s="570">
        <v>0</v>
      </c>
      <c r="H40" s="266">
        <f t="shared" si="4"/>
        <v>0</v>
      </c>
    </row>
    <row r="41" spans="1:8" ht="16.5">
      <c r="A41" s="263" t="s">
        <v>394</v>
      </c>
      <c r="B41" s="268" t="s">
        <v>395</v>
      </c>
      <c r="C41" s="263" t="s">
        <v>83</v>
      </c>
      <c r="D41" s="263">
        <v>60</v>
      </c>
      <c r="E41" s="570">
        <v>0</v>
      </c>
      <c r="F41" s="266">
        <f t="shared" si="5"/>
        <v>0</v>
      </c>
      <c r="G41" s="570">
        <v>0</v>
      </c>
      <c r="H41" s="266">
        <f t="shared" si="4"/>
        <v>0</v>
      </c>
    </row>
    <row r="42" spans="1:8" ht="16.5">
      <c r="A42" s="263" t="s">
        <v>396</v>
      </c>
      <c r="B42" s="268" t="s">
        <v>397</v>
      </c>
      <c r="C42" s="263" t="s">
        <v>64</v>
      </c>
      <c r="D42" s="263">
        <v>4</v>
      </c>
      <c r="E42" s="570">
        <v>0</v>
      </c>
      <c r="F42" s="266">
        <f>D42*E42</f>
        <v>0</v>
      </c>
      <c r="G42" s="570">
        <v>0</v>
      </c>
      <c r="H42" s="266">
        <f>D42*G42</f>
        <v>0</v>
      </c>
    </row>
    <row r="43" spans="1:8" ht="16.5">
      <c r="A43" s="263" t="s">
        <v>398</v>
      </c>
      <c r="B43" s="268" t="s">
        <v>399</v>
      </c>
      <c r="C43" s="273" t="s">
        <v>88</v>
      </c>
      <c r="D43" s="263">
        <v>1</v>
      </c>
      <c r="E43" s="570">
        <v>0</v>
      </c>
      <c r="F43" s="266">
        <f>D43*E43</f>
        <v>0</v>
      </c>
      <c r="G43" s="570"/>
      <c r="H43" s="266">
        <f>D43*G43</f>
        <v>0</v>
      </c>
    </row>
    <row r="44" spans="1:8" ht="16.5">
      <c r="A44" s="263" t="s">
        <v>400</v>
      </c>
      <c r="B44" s="268" t="s">
        <v>401</v>
      </c>
      <c r="C44" s="273" t="s">
        <v>88</v>
      </c>
      <c r="D44" s="263">
        <v>1</v>
      </c>
      <c r="E44" s="570"/>
      <c r="F44" s="266">
        <f>D44*E44</f>
        <v>0</v>
      </c>
      <c r="G44" s="570">
        <v>0</v>
      </c>
      <c r="H44" s="266">
        <f>D44*G44</f>
        <v>0</v>
      </c>
    </row>
    <row r="45" spans="1:8" ht="16.5">
      <c r="A45" s="263" t="s">
        <v>402</v>
      </c>
      <c r="B45" s="268" t="s">
        <v>363</v>
      </c>
      <c r="C45" s="273" t="s">
        <v>88</v>
      </c>
      <c r="D45" s="263">
        <v>1</v>
      </c>
      <c r="E45" s="570"/>
      <c r="F45" s="266">
        <f>D45*E45</f>
        <v>0</v>
      </c>
      <c r="G45" s="570">
        <v>0</v>
      </c>
      <c r="H45" s="266">
        <f>D45*G45</f>
        <v>0</v>
      </c>
    </row>
    <row r="46" spans="1:8" s="105" customFormat="1" ht="16.5">
      <c r="A46" s="269"/>
      <c r="B46" s="270" t="s">
        <v>403</v>
      </c>
      <c r="C46" s="271"/>
      <c r="D46" s="271"/>
      <c r="E46" s="574"/>
      <c r="F46" s="272">
        <f>SUM(F33:F45)</f>
        <v>0</v>
      </c>
      <c r="G46" s="570"/>
      <c r="H46" s="272">
        <f>SUM(H33:H45)</f>
        <v>0</v>
      </c>
    </row>
    <row r="47" spans="1:8" ht="15.75">
      <c r="A47" s="303" t="s">
        <v>404</v>
      </c>
      <c r="B47" s="304"/>
      <c r="C47" s="304"/>
      <c r="D47" s="304"/>
      <c r="E47" s="304"/>
      <c r="F47" s="304"/>
      <c r="G47" s="306"/>
      <c r="H47" s="306"/>
    </row>
    <row r="48" spans="1:8" ht="16.5">
      <c r="A48" s="263" t="s">
        <v>405</v>
      </c>
      <c r="B48" s="268" t="s">
        <v>406</v>
      </c>
      <c r="C48" s="263" t="s">
        <v>64</v>
      </c>
      <c r="D48" s="263">
        <v>1</v>
      </c>
      <c r="E48" s="575">
        <v>0</v>
      </c>
      <c r="F48" s="266">
        <f>D48*E48</f>
        <v>0</v>
      </c>
      <c r="G48" s="263"/>
      <c r="H48" s="266">
        <f>D48*G48</f>
        <v>0</v>
      </c>
    </row>
    <row r="49" spans="1:8" ht="16.5">
      <c r="A49" s="263" t="s">
        <v>407</v>
      </c>
      <c r="B49" s="268" t="s">
        <v>408</v>
      </c>
      <c r="C49" s="273">
        <v>0.03</v>
      </c>
      <c r="D49" s="263">
        <v>1</v>
      </c>
      <c r="E49" s="575">
        <v>0</v>
      </c>
      <c r="F49" s="266">
        <f>D49*E49</f>
        <v>0</v>
      </c>
      <c r="G49" s="263"/>
      <c r="H49" s="266">
        <f>D49*G49</f>
        <v>0</v>
      </c>
    </row>
    <row r="50" spans="1:8" ht="16.5">
      <c r="A50" s="263" t="s">
        <v>409</v>
      </c>
      <c r="B50" s="268" t="s">
        <v>410</v>
      </c>
      <c r="C50" s="263" t="s">
        <v>64</v>
      </c>
      <c r="D50" s="263">
        <v>1</v>
      </c>
      <c r="E50" s="575">
        <v>0</v>
      </c>
      <c r="F50" s="266">
        <f>D50*E50</f>
        <v>0</v>
      </c>
      <c r="G50" s="263"/>
      <c r="H50" s="266">
        <f>D50*G50</f>
        <v>0</v>
      </c>
    </row>
    <row r="51" spans="1:8" s="105" customFormat="1" ht="15.75">
      <c r="A51" s="307" t="s">
        <v>414</v>
      </c>
      <c r="B51" s="307"/>
      <c r="C51" s="86"/>
      <c r="D51" s="86"/>
      <c r="E51" s="576"/>
      <c r="F51" s="84">
        <f>+F46+F31+F24+F9+F48+F49+F50</f>
        <v>0</v>
      </c>
      <c r="H51" s="84">
        <f>+H46+H31+H24+H9+H48+H49+H50</f>
        <v>0</v>
      </c>
    </row>
    <row r="52" spans="6:8" ht="16.5">
      <c r="F52" s="85" t="s">
        <v>412</v>
      </c>
      <c r="H52" s="107" t="s">
        <v>413</v>
      </c>
    </row>
    <row r="53" spans="1:9" ht="19.5" customHeight="1">
      <c r="A53" s="297" t="s">
        <v>411</v>
      </c>
      <c r="B53" s="297"/>
      <c r="C53" s="298">
        <f>SUM(F51,H51)</f>
        <v>0</v>
      </c>
      <c r="D53" s="299"/>
      <c r="E53" s="299"/>
      <c r="H53" s="108"/>
      <c r="I53" s="108"/>
    </row>
  </sheetData>
  <sheetProtection password="CA50" sheet="1"/>
  <mergeCells count="8">
    <mergeCell ref="A53:B53"/>
    <mergeCell ref="C53:E53"/>
    <mergeCell ref="A2:H2"/>
    <mergeCell ref="A10:H10"/>
    <mergeCell ref="A25:H25"/>
    <mergeCell ref="A32:H32"/>
    <mergeCell ref="A47:H47"/>
    <mergeCell ref="A51:B51"/>
  </mergeCells>
  <printOptions/>
  <pageMargins left="0.15748031496062992" right="0.15748031496062992" top="1.02" bottom="1.48" header="0.31496062992125984" footer="0.31496062992125984"/>
  <pageSetup fitToHeight="0" fitToWidth="1" horizontalDpi="600" verticalDpi="600" orientation="portrait" paperSize="9" scale="71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I153"/>
  <sheetViews>
    <sheetView zoomScalePageLayoutView="0" workbookViewId="0" topLeftCell="A1">
      <selection activeCell="J24" sqref="J24"/>
    </sheetView>
  </sheetViews>
  <sheetFormatPr defaultColWidth="9.00390625" defaultRowHeight="12.75"/>
  <cols>
    <col min="1" max="1" width="5.75390625" style="109" customWidth="1"/>
    <col min="2" max="2" width="10.75390625" style="110" customWidth="1"/>
    <col min="3" max="3" width="51.625" style="111" customWidth="1"/>
    <col min="4" max="4" width="5.75390625" style="57" customWidth="1"/>
    <col min="5" max="5" width="10.25390625" style="112" customWidth="1"/>
    <col min="6" max="6" width="10.75390625" style="578" customWidth="1"/>
    <col min="7" max="7" width="15.75390625" style="113" customWidth="1"/>
    <col min="8" max="8" width="9.00390625" style="112" customWidth="1"/>
    <col min="9" max="9" width="9.625" style="114" customWidth="1"/>
    <col min="10" max="16384" width="9.125" style="46" customWidth="1"/>
  </cols>
  <sheetData>
    <row r="2" spans="3:7" ht="15">
      <c r="C2" s="115" t="s">
        <v>454</v>
      </c>
      <c r="E2" s="116"/>
      <c r="F2" s="577"/>
      <c r="G2" s="117"/>
    </row>
    <row r="3" spans="3:7" ht="15">
      <c r="C3" s="118"/>
      <c r="E3" s="116"/>
      <c r="F3" s="577"/>
      <c r="G3" s="117"/>
    </row>
    <row r="4" ht="12.75">
      <c r="C4" s="119"/>
    </row>
    <row r="5" spans="1:9" ht="12.75">
      <c r="A5" s="120"/>
      <c r="B5" s="121"/>
      <c r="D5" s="122"/>
      <c r="E5" s="123"/>
      <c r="F5" s="579"/>
      <c r="G5" s="124"/>
      <c r="H5" s="123"/>
      <c r="I5" s="125"/>
    </row>
    <row r="6" spans="1:9" ht="33.75">
      <c r="A6" s="126" t="s">
        <v>415</v>
      </c>
      <c r="B6" s="127" t="s">
        <v>416</v>
      </c>
      <c r="C6" s="128" t="s">
        <v>42</v>
      </c>
      <c r="D6" s="128" t="s">
        <v>43</v>
      </c>
      <c r="E6" s="129" t="s">
        <v>417</v>
      </c>
      <c r="F6" s="580" t="s">
        <v>418</v>
      </c>
      <c r="G6" s="130" t="s">
        <v>419</v>
      </c>
      <c r="H6" s="131" t="s">
        <v>420</v>
      </c>
      <c r="I6" s="129" t="s">
        <v>421</v>
      </c>
    </row>
    <row r="8" spans="1:9" s="48" customFormat="1" ht="12">
      <c r="A8" s="132"/>
      <c r="B8" s="133"/>
      <c r="C8" s="134"/>
      <c r="D8" s="57"/>
      <c r="E8" s="135"/>
      <c r="F8" s="577"/>
      <c r="G8" s="136"/>
      <c r="H8" s="135"/>
      <c r="I8" s="137"/>
    </row>
    <row r="9" spans="1:9" s="48" customFormat="1" ht="12.75">
      <c r="A9" s="132"/>
      <c r="B9" s="138" t="s">
        <v>422</v>
      </c>
      <c r="C9" s="139" t="s">
        <v>423</v>
      </c>
      <c r="D9" s="140"/>
      <c r="E9" s="140" t="s">
        <v>59</v>
      </c>
      <c r="F9" s="581"/>
      <c r="G9" s="235">
        <f>SUM(G10:G36)</f>
        <v>0</v>
      </c>
      <c r="H9" s="135"/>
      <c r="I9" s="142">
        <f>SUM(I16:I36)</f>
        <v>0</v>
      </c>
    </row>
    <row r="10" spans="1:9" s="48" customFormat="1" ht="12">
      <c r="A10" s="132"/>
      <c r="B10" s="133"/>
      <c r="C10" s="134"/>
      <c r="D10" s="57"/>
      <c r="E10" s="143"/>
      <c r="F10" s="582"/>
      <c r="G10" s="117"/>
      <c r="H10" s="135"/>
      <c r="I10" s="144"/>
    </row>
    <row r="11" spans="1:9" s="48" customFormat="1" ht="12">
      <c r="A11" s="132"/>
      <c r="B11" s="133"/>
      <c r="C11" s="145" t="s">
        <v>424</v>
      </c>
      <c r="D11" s="57"/>
      <c r="E11" s="143"/>
      <c r="F11" s="582"/>
      <c r="G11" s="117"/>
      <c r="H11" s="135"/>
      <c r="I11" s="144"/>
    </row>
    <row r="12" spans="1:9" s="48" customFormat="1" ht="12">
      <c r="A12" s="132"/>
      <c r="B12" s="133"/>
      <c r="C12" s="134" t="s">
        <v>425</v>
      </c>
      <c r="D12" s="57" t="s">
        <v>64</v>
      </c>
      <c r="E12" s="143">
        <v>2</v>
      </c>
      <c r="F12" s="582">
        <v>0</v>
      </c>
      <c r="G12" s="117">
        <f>E12*F12</f>
        <v>0</v>
      </c>
      <c r="H12" s="135"/>
      <c r="I12" s="144"/>
    </row>
    <row r="13" spans="1:9" s="48" customFormat="1" ht="24">
      <c r="A13" s="132"/>
      <c r="B13" s="133"/>
      <c r="C13" s="134" t="s">
        <v>426</v>
      </c>
      <c r="D13" s="57" t="s">
        <v>64</v>
      </c>
      <c r="E13" s="143">
        <v>2</v>
      </c>
      <c r="F13" s="582">
        <v>0</v>
      </c>
      <c r="G13" s="117">
        <f>E13*F13</f>
        <v>0</v>
      </c>
      <c r="H13" s="135"/>
      <c r="I13" s="144"/>
    </row>
    <row r="14" spans="1:9" s="48" customFormat="1" ht="12">
      <c r="A14" s="132"/>
      <c r="B14" s="133"/>
      <c r="C14" s="134"/>
      <c r="D14" s="57"/>
      <c r="E14" s="143"/>
      <c r="F14" s="582"/>
      <c r="G14" s="117"/>
      <c r="H14" s="135"/>
      <c r="I14" s="144"/>
    </row>
    <row r="15" spans="1:9" s="48" customFormat="1" ht="12">
      <c r="A15" s="132"/>
      <c r="B15" s="133"/>
      <c r="C15" s="145" t="s">
        <v>427</v>
      </c>
      <c r="D15" s="57"/>
      <c r="E15" s="143"/>
      <c r="F15" s="582"/>
      <c r="G15" s="117"/>
      <c r="H15" s="135"/>
      <c r="I15" s="144"/>
    </row>
    <row r="16" spans="1:9" s="48" customFormat="1" ht="12">
      <c r="A16" s="132"/>
      <c r="B16" s="133"/>
      <c r="C16" s="134" t="s">
        <v>428</v>
      </c>
      <c r="D16" s="57" t="s">
        <v>63</v>
      </c>
      <c r="E16" s="143">
        <v>20</v>
      </c>
      <c r="F16" s="582">
        <v>0</v>
      </c>
      <c r="G16" s="117">
        <f aca="true" t="shared" si="0" ref="G16:G35">E16*F16</f>
        <v>0</v>
      </c>
      <c r="H16" s="135"/>
      <c r="I16" s="144"/>
    </row>
    <row r="17" spans="1:9" s="48" customFormat="1" ht="12">
      <c r="A17" s="132"/>
      <c r="B17" s="133"/>
      <c r="C17" s="134" t="s">
        <v>429</v>
      </c>
      <c r="D17" s="57" t="s">
        <v>63</v>
      </c>
      <c r="E17" s="143">
        <v>20</v>
      </c>
      <c r="F17" s="582">
        <v>0</v>
      </c>
      <c r="G17" s="117">
        <f t="shared" si="0"/>
        <v>0</v>
      </c>
      <c r="H17" s="135"/>
      <c r="I17" s="144"/>
    </row>
    <row r="18" spans="1:9" s="48" customFormat="1" ht="12">
      <c r="A18" s="132"/>
      <c r="B18" s="133"/>
      <c r="C18" s="134" t="s">
        <v>430</v>
      </c>
      <c r="D18" s="57" t="s">
        <v>63</v>
      </c>
      <c r="E18" s="143">
        <v>20</v>
      </c>
      <c r="F18" s="582">
        <v>0</v>
      </c>
      <c r="G18" s="117">
        <f t="shared" si="0"/>
        <v>0</v>
      </c>
      <c r="H18" s="135"/>
      <c r="I18" s="144"/>
    </row>
    <row r="19" spans="1:9" s="48" customFormat="1" ht="12">
      <c r="A19" s="132"/>
      <c r="B19" s="133"/>
      <c r="C19" s="134" t="s">
        <v>431</v>
      </c>
      <c r="D19" s="57" t="s">
        <v>64</v>
      </c>
      <c r="E19" s="143">
        <v>2</v>
      </c>
      <c r="F19" s="582">
        <v>0</v>
      </c>
      <c r="G19" s="117">
        <f t="shared" si="0"/>
        <v>0</v>
      </c>
      <c r="H19" s="135"/>
      <c r="I19" s="144"/>
    </row>
    <row r="20" spans="1:9" s="48" customFormat="1" ht="12">
      <c r="A20" s="132"/>
      <c r="B20" s="133"/>
      <c r="C20" s="134" t="s">
        <v>432</v>
      </c>
      <c r="D20" s="57" t="s">
        <v>64</v>
      </c>
      <c r="E20" s="143">
        <v>25</v>
      </c>
      <c r="F20" s="582">
        <v>0</v>
      </c>
      <c r="G20" s="117">
        <f t="shared" si="0"/>
        <v>0</v>
      </c>
      <c r="H20" s="135"/>
      <c r="I20" s="144"/>
    </row>
    <row r="21" spans="1:9" s="48" customFormat="1" ht="24">
      <c r="A21" s="132"/>
      <c r="B21" s="133"/>
      <c r="C21" s="134" t="s">
        <v>433</v>
      </c>
      <c r="D21" s="57" t="s">
        <v>63</v>
      </c>
      <c r="E21" s="143">
        <v>5</v>
      </c>
      <c r="F21" s="582">
        <v>0</v>
      </c>
      <c r="G21" s="117">
        <f t="shared" si="0"/>
        <v>0</v>
      </c>
      <c r="H21" s="135"/>
      <c r="I21" s="144"/>
    </row>
    <row r="22" spans="1:9" s="48" customFormat="1" ht="12">
      <c r="A22" s="132"/>
      <c r="B22" s="133"/>
      <c r="C22" s="134" t="s">
        <v>434</v>
      </c>
      <c r="D22" s="57" t="s">
        <v>63</v>
      </c>
      <c r="E22" s="143">
        <v>100</v>
      </c>
      <c r="F22" s="582">
        <v>0</v>
      </c>
      <c r="G22" s="117">
        <f t="shared" si="0"/>
        <v>0</v>
      </c>
      <c r="H22" s="135"/>
      <c r="I22" s="144"/>
    </row>
    <row r="23" spans="1:9" s="48" customFormat="1" ht="12">
      <c r="A23" s="132"/>
      <c r="B23" s="133"/>
      <c r="C23" s="134" t="s">
        <v>435</v>
      </c>
      <c r="D23" s="57" t="s">
        <v>63</v>
      </c>
      <c r="E23" s="143">
        <v>5</v>
      </c>
      <c r="F23" s="582">
        <v>0</v>
      </c>
      <c r="G23" s="117">
        <f t="shared" si="0"/>
        <v>0</v>
      </c>
      <c r="H23" s="135"/>
      <c r="I23" s="144"/>
    </row>
    <row r="24" spans="1:9" s="48" customFormat="1" ht="24">
      <c r="A24" s="132"/>
      <c r="B24" s="133"/>
      <c r="C24" s="134" t="s">
        <v>436</v>
      </c>
      <c r="D24" s="57" t="s">
        <v>63</v>
      </c>
      <c r="E24" s="143">
        <v>2600</v>
      </c>
      <c r="F24" s="582">
        <v>0</v>
      </c>
      <c r="G24" s="117">
        <f t="shared" si="0"/>
        <v>0</v>
      </c>
      <c r="H24" s="135"/>
      <c r="I24" s="144"/>
    </row>
    <row r="25" spans="1:9" s="48" customFormat="1" ht="12">
      <c r="A25" s="132"/>
      <c r="B25" s="133"/>
      <c r="C25" s="134" t="s">
        <v>425</v>
      </c>
      <c r="D25" s="57" t="s">
        <v>64</v>
      </c>
      <c r="E25" s="143">
        <v>4</v>
      </c>
      <c r="F25" s="577">
        <v>0</v>
      </c>
      <c r="G25" s="117">
        <f t="shared" si="0"/>
        <v>0</v>
      </c>
      <c r="H25" s="135"/>
      <c r="I25" s="144"/>
    </row>
    <row r="26" spans="1:9" s="48" customFormat="1" ht="24">
      <c r="A26" s="132"/>
      <c r="B26" s="133"/>
      <c r="C26" s="134" t="s">
        <v>426</v>
      </c>
      <c r="D26" s="57" t="s">
        <v>64</v>
      </c>
      <c r="E26" s="143">
        <v>1</v>
      </c>
      <c r="F26" s="577">
        <v>0</v>
      </c>
      <c r="G26" s="117">
        <f t="shared" si="0"/>
        <v>0</v>
      </c>
      <c r="H26" s="135"/>
      <c r="I26" s="144"/>
    </row>
    <row r="27" spans="1:9" s="48" customFormat="1" ht="12">
      <c r="A27" s="132"/>
      <c r="B27" s="133"/>
      <c r="C27" s="134" t="s">
        <v>437</v>
      </c>
      <c r="D27" s="57" t="s">
        <v>64</v>
      </c>
      <c r="E27" s="143">
        <v>10</v>
      </c>
      <c r="F27" s="577">
        <v>0</v>
      </c>
      <c r="G27" s="117">
        <f t="shared" si="0"/>
        <v>0</v>
      </c>
      <c r="H27" s="135"/>
      <c r="I27" s="144"/>
    </row>
    <row r="28" spans="1:9" s="48" customFormat="1" ht="12">
      <c r="A28" s="132"/>
      <c r="B28" s="133"/>
      <c r="C28" s="134" t="s">
        <v>438</v>
      </c>
      <c r="D28" s="57" t="s">
        <v>64</v>
      </c>
      <c r="E28" s="143">
        <v>2</v>
      </c>
      <c r="F28" s="577">
        <v>0</v>
      </c>
      <c r="G28" s="117">
        <f t="shared" si="0"/>
        <v>0</v>
      </c>
      <c r="H28" s="135"/>
      <c r="I28" s="144"/>
    </row>
    <row r="29" spans="1:9" s="48" customFormat="1" ht="12">
      <c r="A29" s="132"/>
      <c r="B29" s="133"/>
      <c r="C29" s="134" t="s">
        <v>439</v>
      </c>
      <c r="D29" s="57" t="s">
        <v>64</v>
      </c>
      <c r="E29" s="143">
        <v>25</v>
      </c>
      <c r="F29" s="577">
        <v>0</v>
      </c>
      <c r="G29" s="117">
        <f t="shared" si="0"/>
        <v>0</v>
      </c>
      <c r="H29" s="135"/>
      <c r="I29" s="144"/>
    </row>
    <row r="30" spans="1:9" s="48" customFormat="1" ht="24">
      <c r="A30" s="132"/>
      <c r="B30" s="133"/>
      <c r="C30" s="134" t="s">
        <v>440</v>
      </c>
      <c r="D30" s="57" t="s">
        <v>83</v>
      </c>
      <c r="E30" s="143">
        <v>150</v>
      </c>
      <c r="F30" s="577">
        <v>0</v>
      </c>
      <c r="G30" s="117">
        <f t="shared" si="0"/>
        <v>0</v>
      </c>
      <c r="H30" s="135"/>
      <c r="I30" s="144"/>
    </row>
    <row r="31" spans="1:9" s="48" customFormat="1" ht="12">
      <c r="A31" s="132"/>
      <c r="B31" s="133"/>
      <c r="C31" s="134" t="s">
        <v>441</v>
      </c>
      <c r="D31" s="57" t="s">
        <v>64</v>
      </c>
      <c r="E31" s="143">
        <v>1</v>
      </c>
      <c r="F31" s="577">
        <v>0</v>
      </c>
      <c r="G31" s="117">
        <f t="shared" si="0"/>
        <v>0</v>
      </c>
      <c r="H31" s="135"/>
      <c r="I31" s="144"/>
    </row>
    <row r="32" spans="1:9" s="48" customFormat="1" ht="12">
      <c r="A32" s="132"/>
      <c r="B32" s="133"/>
      <c r="C32" s="134" t="s">
        <v>442</v>
      </c>
      <c r="D32" s="57" t="s">
        <v>64</v>
      </c>
      <c r="E32" s="143">
        <v>24</v>
      </c>
      <c r="F32" s="577">
        <v>0</v>
      </c>
      <c r="G32" s="117">
        <f>E32*F32</f>
        <v>0</v>
      </c>
      <c r="H32" s="135"/>
      <c r="I32" s="144"/>
    </row>
    <row r="33" spans="1:9" s="48" customFormat="1" ht="12">
      <c r="A33" s="132"/>
      <c r="B33" s="133"/>
      <c r="C33" s="134" t="s">
        <v>443</v>
      </c>
      <c r="D33" s="57" t="s">
        <v>64</v>
      </c>
      <c r="E33" s="143">
        <v>103</v>
      </c>
      <c r="F33" s="577">
        <v>0</v>
      </c>
      <c r="G33" s="117">
        <f t="shared" si="0"/>
        <v>0</v>
      </c>
      <c r="H33" s="135"/>
      <c r="I33" s="144"/>
    </row>
    <row r="34" spans="1:9" s="48" customFormat="1" ht="12">
      <c r="A34" s="132"/>
      <c r="B34" s="133"/>
      <c r="C34" s="134" t="s">
        <v>444</v>
      </c>
      <c r="D34" s="57" t="s">
        <v>88</v>
      </c>
      <c r="E34" s="143">
        <v>1</v>
      </c>
      <c r="F34" s="577">
        <v>0</v>
      </c>
      <c r="G34" s="117">
        <f t="shared" si="0"/>
        <v>0</v>
      </c>
      <c r="H34" s="135"/>
      <c r="I34" s="144"/>
    </row>
    <row r="35" spans="1:9" s="48" customFormat="1" ht="12">
      <c r="A35" s="132"/>
      <c r="B35" s="133"/>
      <c r="C35" s="134" t="s">
        <v>127</v>
      </c>
      <c r="D35" s="57" t="s">
        <v>88</v>
      </c>
      <c r="E35" s="143">
        <v>1</v>
      </c>
      <c r="F35" s="577">
        <v>0</v>
      </c>
      <c r="G35" s="117">
        <f t="shared" si="0"/>
        <v>0</v>
      </c>
      <c r="H35" s="135"/>
      <c r="I35" s="146"/>
    </row>
    <row r="36" spans="1:9" s="48" customFormat="1" ht="12">
      <c r="A36" s="132"/>
      <c r="B36" s="133"/>
      <c r="C36" s="134"/>
      <c r="D36" s="57"/>
      <c r="E36" s="135"/>
      <c r="F36" s="577"/>
      <c r="G36" s="136"/>
      <c r="H36" s="135"/>
      <c r="I36" s="137"/>
    </row>
    <row r="37" spans="1:9" s="48" customFormat="1" ht="12">
      <c r="A37" s="132"/>
      <c r="B37" s="133"/>
      <c r="C37" s="134"/>
      <c r="D37" s="57"/>
      <c r="E37" s="135"/>
      <c r="F37" s="577"/>
      <c r="G37" s="136"/>
      <c r="H37" s="135"/>
      <c r="I37" s="137"/>
    </row>
    <row r="38" spans="1:9" s="48" customFormat="1" ht="12">
      <c r="A38" s="132"/>
      <c r="B38" s="133"/>
      <c r="C38" s="134"/>
      <c r="D38" s="57"/>
      <c r="E38" s="135"/>
      <c r="F38" s="577"/>
      <c r="G38" s="136"/>
      <c r="H38" s="135"/>
      <c r="I38" s="137"/>
    </row>
    <row r="39" spans="1:9" s="48" customFormat="1" ht="12.75">
      <c r="A39" s="132"/>
      <c r="B39" s="138" t="s">
        <v>445</v>
      </c>
      <c r="C39" s="139" t="s">
        <v>446</v>
      </c>
      <c r="D39" s="140"/>
      <c r="E39" s="140" t="s">
        <v>59</v>
      </c>
      <c r="F39" s="581"/>
      <c r="G39" s="235">
        <f>SUM(G40:G47)</f>
        <v>0</v>
      </c>
      <c r="H39" s="234"/>
      <c r="I39" s="234"/>
    </row>
    <row r="40" spans="1:9" s="48" customFormat="1" ht="12">
      <c r="A40" s="132"/>
      <c r="B40" s="133"/>
      <c r="C40" s="134" t="s">
        <v>447</v>
      </c>
      <c r="D40" s="57" t="s">
        <v>64</v>
      </c>
      <c r="E40" s="143">
        <v>1</v>
      </c>
      <c r="F40" s="577">
        <v>0</v>
      </c>
      <c r="G40" s="117">
        <f>E40*F40</f>
        <v>0</v>
      </c>
      <c r="H40" s="135"/>
      <c r="I40" s="144"/>
    </row>
    <row r="41" spans="1:9" s="48" customFormat="1" ht="24">
      <c r="A41" s="132"/>
      <c r="B41" s="133"/>
      <c r="C41" s="134" t="s">
        <v>448</v>
      </c>
      <c r="D41" s="57" t="s">
        <v>64</v>
      </c>
      <c r="E41" s="143">
        <v>2</v>
      </c>
      <c r="F41" s="577">
        <v>0</v>
      </c>
      <c r="G41" s="117">
        <f>E41*F41</f>
        <v>0</v>
      </c>
      <c r="H41" s="135"/>
      <c r="I41" s="144"/>
    </row>
    <row r="42" spans="1:9" s="48" customFormat="1" ht="36">
      <c r="A42" s="132"/>
      <c r="B42" s="133"/>
      <c r="C42" s="134" t="s">
        <v>449</v>
      </c>
      <c r="D42" s="57" t="s">
        <v>64</v>
      </c>
      <c r="E42" s="143">
        <v>1</v>
      </c>
      <c r="F42" s="577">
        <v>0</v>
      </c>
      <c r="G42" s="117">
        <f aca="true" t="shared" si="1" ref="G42:G47">E42*F42</f>
        <v>0</v>
      </c>
      <c r="H42" s="135"/>
      <c r="I42" s="144"/>
    </row>
    <row r="43" spans="1:9" s="48" customFormat="1" ht="12">
      <c r="A43" s="132"/>
      <c r="B43" s="133"/>
      <c r="C43" s="134" t="s">
        <v>450</v>
      </c>
      <c r="D43" s="57" t="s">
        <v>64</v>
      </c>
      <c r="E43" s="143">
        <v>1</v>
      </c>
      <c r="F43" s="577">
        <v>0</v>
      </c>
      <c r="G43" s="117">
        <f t="shared" si="1"/>
        <v>0</v>
      </c>
      <c r="H43" s="135"/>
      <c r="I43" s="144"/>
    </row>
    <row r="44" spans="1:9" s="48" customFormat="1" ht="12">
      <c r="A44" s="132"/>
      <c r="B44" s="133"/>
      <c r="C44" s="134" t="s">
        <v>451</v>
      </c>
      <c r="D44" s="57"/>
      <c r="E44" s="143"/>
      <c r="F44" s="577"/>
      <c r="G44" s="117"/>
      <c r="H44" s="135"/>
      <c r="I44" s="144"/>
    </row>
    <row r="45" spans="1:9" s="48" customFormat="1" ht="12">
      <c r="A45" s="132"/>
      <c r="B45" s="133"/>
      <c r="C45" s="134" t="s">
        <v>1041</v>
      </c>
      <c r="D45" s="57" t="s">
        <v>64</v>
      </c>
      <c r="E45" s="143">
        <v>2</v>
      </c>
      <c r="F45" s="577">
        <v>0</v>
      </c>
      <c r="G45" s="117">
        <f t="shared" si="1"/>
        <v>0</v>
      </c>
      <c r="H45" s="135"/>
      <c r="I45" s="144"/>
    </row>
    <row r="46" spans="1:9" s="48" customFormat="1" ht="12">
      <c r="A46" s="132"/>
      <c r="B46" s="133"/>
      <c r="C46" s="134" t="s">
        <v>452</v>
      </c>
      <c r="D46" s="57" t="s">
        <v>64</v>
      </c>
      <c r="E46" s="143">
        <v>1</v>
      </c>
      <c r="F46" s="577">
        <v>0</v>
      </c>
      <c r="G46" s="117">
        <f t="shared" si="1"/>
        <v>0</v>
      </c>
      <c r="H46" s="135"/>
      <c r="I46" s="146"/>
    </row>
    <row r="47" spans="1:9" s="48" customFormat="1" ht="12">
      <c r="A47" s="132"/>
      <c r="B47" s="133"/>
      <c r="C47" s="134" t="s">
        <v>127</v>
      </c>
      <c r="D47" s="57" t="s">
        <v>88</v>
      </c>
      <c r="E47" s="143">
        <v>1</v>
      </c>
      <c r="F47" s="577">
        <v>0</v>
      </c>
      <c r="G47" s="117">
        <f t="shared" si="1"/>
        <v>0</v>
      </c>
      <c r="H47" s="135"/>
      <c r="I47" s="146"/>
    </row>
    <row r="48" spans="1:9" s="48" customFormat="1" ht="12">
      <c r="A48" s="132"/>
      <c r="B48" s="133"/>
      <c r="C48" s="134" t="s">
        <v>453</v>
      </c>
      <c r="D48" s="57"/>
      <c r="E48" s="143"/>
      <c r="F48" s="577"/>
      <c r="G48" s="117"/>
      <c r="H48" s="135"/>
      <c r="I48" s="146"/>
    </row>
    <row r="49" spans="1:9" s="48" customFormat="1" ht="12">
      <c r="A49" s="132"/>
      <c r="B49" s="133"/>
      <c r="C49" s="134"/>
      <c r="D49" s="57"/>
      <c r="E49" s="143"/>
      <c r="F49" s="577"/>
      <c r="G49" s="117"/>
      <c r="H49" s="135"/>
      <c r="I49" s="146"/>
    </row>
    <row r="50" spans="1:9" s="48" customFormat="1" ht="19.5" customHeight="1">
      <c r="A50" s="132"/>
      <c r="B50" s="133"/>
      <c r="C50" s="233" t="s">
        <v>455</v>
      </c>
      <c r="D50" s="57"/>
      <c r="E50" s="143"/>
      <c r="F50" s="577"/>
      <c r="G50" s="237">
        <f>SUM(G9,G39)</f>
        <v>0</v>
      </c>
      <c r="H50" s="236"/>
      <c r="I50" s="236"/>
    </row>
    <row r="51" spans="1:9" s="48" customFormat="1" ht="12">
      <c r="A51" s="132"/>
      <c r="B51" s="133"/>
      <c r="C51" s="134"/>
      <c r="D51" s="57"/>
      <c r="E51" s="143"/>
      <c r="F51" s="577"/>
      <c r="G51" s="117"/>
      <c r="H51" s="135"/>
      <c r="I51" s="146"/>
    </row>
    <row r="52" spans="1:9" s="48" customFormat="1" ht="12">
      <c r="A52" s="132"/>
      <c r="B52" s="133"/>
      <c r="C52" s="134"/>
      <c r="D52" s="57"/>
      <c r="E52" s="143"/>
      <c r="F52" s="577"/>
      <c r="G52" s="117"/>
      <c r="H52" s="135"/>
      <c r="I52" s="146"/>
    </row>
    <row r="53" spans="1:9" s="48" customFormat="1" ht="12">
      <c r="A53" s="132"/>
      <c r="B53" s="133"/>
      <c r="C53" s="134"/>
      <c r="D53" s="57"/>
      <c r="E53" s="143"/>
      <c r="F53" s="577"/>
      <c r="G53" s="117"/>
      <c r="H53" s="135"/>
      <c r="I53" s="146"/>
    </row>
    <row r="54" spans="1:9" s="48" customFormat="1" ht="12.75">
      <c r="A54" s="132"/>
      <c r="B54" s="138"/>
      <c r="C54" s="139"/>
      <c r="D54" s="140"/>
      <c r="E54" s="140"/>
      <c r="F54" s="581"/>
      <c r="G54" s="141"/>
      <c r="H54" s="135"/>
      <c r="I54" s="142"/>
    </row>
    <row r="55" spans="1:9" s="48" customFormat="1" ht="12">
      <c r="A55" s="132"/>
      <c r="B55" s="133"/>
      <c r="C55" s="134"/>
      <c r="D55" s="57"/>
      <c r="E55" s="143"/>
      <c r="F55" s="577"/>
      <c r="G55" s="117"/>
      <c r="H55" s="135"/>
      <c r="I55" s="144"/>
    </row>
    <row r="56" spans="1:9" s="48" customFormat="1" ht="12">
      <c r="A56" s="132"/>
      <c r="B56" s="133"/>
      <c r="C56" s="134"/>
      <c r="D56" s="57"/>
      <c r="E56" s="143"/>
      <c r="F56" s="577"/>
      <c r="G56" s="117"/>
      <c r="H56" s="135"/>
      <c r="I56" s="146"/>
    </row>
    <row r="57" spans="1:9" s="48" customFormat="1" ht="12">
      <c r="A57" s="132"/>
      <c r="B57" s="133"/>
      <c r="C57" s="134"/>
      <c r="D57" s="57"/>
      <c r="E57" s="143"/>
      <c r="F57" s="577"/>
      <c r="G57" s="117"/>
      <c r="H57" s="135"/>
      <c r="I57" s="146"/>
    </row>
    <row r="58" spans="1:9" s="48" customFormat="1" ht="12.75">
      <c r="A58" s="132"/>
      <c r="B58" s="138"/>
      <c r="C58" s="139"/>
      <c r="D58" s="140"/>
      <c r="E58" s="140"/>
      <c r="F58" s="581"/>
      <c r="G58" s="141"/>
      <c r="H58" s="135"/>
      <c r="I58" s="142"/>
    </row>
    <row r="59" spans="1:9" s="48" customFormat="1" ht="12">
      <c r="A59" s="132"/>
      <c r="B59" s="133"/>
      <c r="C59" s="134"/>
      <c r="D59" s="57"/>
      <c r="E59" s="143"/>
      <c r="F59" s="577"/>
      <c r="G59" s="117"/>
      <c r="H59" s="135"/>
      <c r="I59" s="144"/>
    </row>
    <row r="60" spans="1:9" s="48" customFormat="1" ht="12">
      <c r="A60" s="132"/>
      <c r="B60" s="133"/>
      <c r="C60" s="134"/>
      <c r="D60" s="57"/>
      <c r="E60" s="143"/>
      <c r="F60" s="577"/>
      <c r="G60" s="117"/>
      <c r="H60" s="135"/>
      <c r="I60" s="146"/>
    </row>
    <row r="61" spans="1:9" s="48" customFormat="1" ht="12">
      <c r="A61" s="132"/>
      <c r="B61" s="133"/>
      <c r="C61" s="134"/>
      <c r="D61" s="57"/>
      <c r="E61" s="143"/>
      <c r="F61" s="577"/>
      <c r="G61" s="117"/>
      <c r="H61" s="135"/>
      <c r="I61" s="146"/>
    </row>
    <row r="62" spans="1:9" s="48" customFormat="1" ht="12.75">
      <c r="A62" s="132"/>
      <c r="B62" s="147"/>
      <c r="C62" s="139"/>
      <c r="D62" s="140"/>
      <c r="E62" s="140"/>
      <c r="F62" s="581"/>
      <c r="G62" s="141"/>
      <c r="H62" s="135"/>
      <c r="I62" s="142"/>
    </row>
    <row r="63" spans="1:9" s="48" customFormat="1" ht="12">
      <c r="A63" s="132"/>
      <c r="B63" s="133"/>
      <c r="C63" s="134"/>
      <c r="D63" s="57"/>
      <c r="E63" s="143"/>
      <c r="F63" s="577"/>
      <c r="G63" s="117"/>
      <c r="H63" s="135"/>
      <c r="I63" s="144"/>
    </row>
    <row r="64" spans="1:9" s="48" customFormat="1" ht="12">
      <c r="A64" s="132"/>
      <c r="B64" s="133"/>
      <c r="C64" s="134"/>
      <c r="D64" s="57"/>
      <c r="E64" s="143"/>
      <c r="F64" s="577"/>
      <c r="G64" s="117"/>
      <c r="H64" s="135"/>
      <c r="I64" s="146"/>
    </row>
    <row r="65" spans="1:9" s="48" customFormat="1" ht="12">
      <c r="A65" s="132"/>
      <c r="B65" s="133"/>
      <c r="C65" s="134"/>
      <c r="D65" s="57"/>
      <c r="E65" s="143"/>
      <c r="F65" s="577"/>
      <c r="G65" s="117"/>
      <c r="H65" s="135"/>
      <c r="I65" s="146"/>
    </row>
    <row r="66" spans="1:9" s="48" customFormat="1" ht="12">
      <c r="A66" s="132"/>
      <c r="B66" s="133"/>
      <c r="C66" s="134"/>
      <c r="D66" s="57"/>
      <c r="E66" s="143"/>
      <c r="F66" s="577"/>
      <c r="G66" s="117"/>
      <c r="H66" s="135"/>
      <c r="I66" s="146"/>
    </row>
    <row r="67" spans="1:9" s="48" customFormat="1" ht="12">
      <c r="A67" s="132"/>
      <c r="B67" s="133"/>
      <c r="C67" s="134"/>
      <c r="D67" s="57"/>
      <c r="E67" s="143"/>
      <c r="F67" s="577"/>
      <c r="G67" s="117"/>
      <c r="H67" s="135"/>
      <c r="I67" s="146"/>
    </row>
    <row r="69" spans="1:9" s="154" customFormat="1" ht="12">
      <c r="A69" s="148"/>
      <c r="B69" s="149"/>
      <c r="C69" s="150"/>
      <c r="D69" s="151"/>
      <c r="E69" s="152"/>
      <c r="F69" s="583"/>
      <c r="G69" s="117"/>
      <c r="H69" s="150"/>
      <c r="I69" s="153"/>
    </row>
    <row r="70" spans="1:9" s="154" customFormat="1" ht="15">
      <c r="A70" s="148"/>
      <c r="B70" s="149"/>
      <c r="C70" s="115"/>
      <c r="D70" s="151"/>
      <c r="E70" s="152"/>
      <c r="F70" s="583"/>
      <c r="G70" s="117"/>
      <c r="H70" s="150"/>
      <c r="I70" s="155"/>
    </row>
    <row r="71" spans="1:9" s="154" customFormat="1" ht="15">
      <c r="A71" s="148"/>
      <c r="B71" s="149"/>
      <c r="C71" s="118"/>
      <c r="D71" s="151"/>
      <c r="E71" s="152"/>
      <c r="F71" s="583"/>
      <c r="G71" s="117"/>
      <c r="H71" s="150"/>
      <c r="I71" s="155"/>
    </row>
    <row r="72" spans="1:9" s="154" customFormat="1" ht="12.75">
      <c r="A72" s="148"/>
      <c r="B72" s="149"/>
      <c r="C72" s="156"/>
      <c r="D72" s="157"/>
      <c r="E72" s="152"/>
      <c r="F72" s="583"/>
      <c r="G72" s="117"/>
      <c r="H72" s="150"/>
      <c r="I72" s="155"/>
    </row>
    <row r="73" ht="12.75">
      <c r="C73" s="119"/>
    </row>
    <row r="74" ht="12.75">
      <c r="C74" s="119"/>
    </row>
    <row r="75" spans="1:9" ht="12.75">
      <c r="A75" s="120"/>
      <c r="B75" s="121"/>
      <c r="C75" s="158"/>
      <c r="D75" s="122"/>
      <c r="E75" s="123"/>
      <c r="F75" s="579"/>
      <c r="G75" s="124"/>
      <c r="H75" s="123"/>
      <c r="I75" s="125"/>
    </row>
    <row r="76" spans="1:9" s="154" customFormat="1" ht="12">
      <c r="A76" s="148"/>
      <c r="B76" s="149"/>
      <c r="C76" s="150"/>
      <c r="D76" s="151"/>
      <c r="E76" s="152"/>
      <c r="F76" s="583"/>
      <c r="G76" s="117"/>
      <c r="H76" s="150"/>
      <c r="I76" s="155"/>
    </row>
    <row r="77" spans="1:9" s="164" customFormat="1" ht="12.75">
      <c r="A77" s="159"/>
      <c r="B77" s="160"/>
      <c r="C77" s="161"/>
      <c r="D77" s="162"/>
      <c r="E77" s="163"/>
      <c r="F77" s="584"/>
      <c r="G77" s="165"/>
      <c r="I77" s="166"/>
    </row>
    <row r="78" spans="1:7" s="164" customFormat="1" ht="12.75">
      <c r="A78" s="159"/>
      <c r="B78" s="160"/>
      <c r="C78" s="167"/>
      <c r="D78" s="168"/>
      <c r="F78" s="584"/>
      <c r="G78" s="169"/>
    </row>
    <row r="79" spans="1:9" s="164" customFormat="1" ht="12.75">
      <c r="A79" s="159"/>
      <c r="B79" s="133"/>
      <c r="C79" s="170"/>
      <c r="D79" s="171"/>
      <c r="E79" s="172"/>
      <c r="F79" s="585"/>
      <c r="G79" s="173"/>
      <c r="H79" s="171"/>
      <c r="I79" s="174"/>
    </row>
    <row r="80" spans="1:9" s="164" customFormat="1" ht="12.75">
      <c r="A80" s="159"/>
      <c r="B80" s="133"/>
      <c r="C80" s="170"/>
      <c r="D80" s="171"/>
      <c r="E80" s="172"/>
      <c r="F80" s="585"/>
      <c r="G80" s="173"/>
      <c r="H80" s="175"/>
      <c r="I80" s="176"/>
    </row>
    <row r="81" spans="1:7" s="181" customFormat="1" ht="12">
      <c r="A81" s="159"/>
      <c r="B81" s="133"/>
      <c r="C81" s="177"/>
      <c r="D81" s="178"/>
      <c r="E81" s="179"/>
      <c r="F81" s="586"/>
      <c r="G81" s="173"/>
    </row>
    <row r="82" spans="1:7" s="181" customFormat="1" ht="12">
      <c r="A82" s="159"/>
      <c r="B82" s="133"/>
      <c r="C82" s="182"/>
      <c r="D82" s="178"/>
      <c r="E82" s="179"/>
      <c r="F82" s="586"/>
      <c r="G82" s="173"/>
    </row>
    <row r="83" spans="1:7" s="181" customFormat="1" ht="12">
      <c r="A83" s="159"/>
      <c r="B83" s="133"/>
      <c r="C83" s="182"/>
      <c r="D83" s="178"/>
      <c r="E83" s="179"/>
      <c r="F83" s="586"/>
      <c r="G83" s="173"/>
    </row>
    <row r="84" spans="1:7" s="181" customFormat="1" ht="12">
      <c r="A84" s="159"/>
      <c r="B84" s="133"/>
      <c r="C84" s="182"/>
      <c r="D84" s="178"/>
      <c r="E84" s="179"/>
      <c r="F84" s="586"/>
      <c r="G84" s="173"/>
    </row>
    <row r="85" spans="1:7" s="181" customFormat="1" ht="12">
      <c r="A85" s="159"/>
      <c r="B85" s="133"/>
      <c r="C85" s="182"/>
      <c r="D85" s="178"/>
      <c r="F85" s="586"/>
      <c r="G85" s="173"/>
    </row>
    <row r="86" spans="1:7" s="181" customFormat="1" ht="12">
      <c r="A86" s="159"/>
      <c r="B86" s="133"/>
      <c r="C86" s="47"/>
      <c r="D86" s="178"/>
      <c r="F86" s="586"/>
      <c r="G86" s="173"/>
    </row>
    <row r="87" spans="1:7" s="181" customFormat="1" ht="12">
      <c r="A87" s="159"/>
      <c r="B87" s="133"/>
      <c r="C87" s="7"/>
      <c r="D87" s="178"/>
      <c r="F87" s="586"/>
      <c r="G87" s="173"/>
    </row>
    <row r="88" spans="1:7" s="181" customFormat="1" ht="12">
      <c r="A88" s="159"/>
      <c r="B88" s="133"/>
      <c r="C88" s="47"/>
      <c r="D88" s="178"/>
      <c r="F88" s="586"/>
      <c r="G88" s="173"/>
    </row>
    <row r="89" spans="1:7" s="181" customFormat="1" ht="12">
      <c r="A89" s="159"/>
      <c r="B89" s="133"/>
      <c r="C89" s="47"/>
      <c r="D89" s="178"/>
      <c r="F89" s="586"/>
      <c r="G89" s="173"/>
    </row>
    <row r="90" spans="1:7" s="181" customFormat="1" ht="12">
      <c r="A90" s="159"/>
      <c r="B90" s="133"/>
      <c r="C90" s="47"/>
      <c r="D90" s="178"/>
      <c r="F90" s="586"/>
      <c r="G90" s="173"/>
    </row>
    <row r="91" spans="1:7" s="181" customFormat="1" ht="12">
      <c r="A91" s="159"/>
      <c r="B91" s="133"/>
      <c r="C91" s="7"/>
      <c r="D91" s="178"/>
      <c r="F91" s="586"/>
      <c r="G91" s="173"/>
    </row>
    <row r="92" spans="1:7" s="181" customFormat="1" ht="12">
      <c r="A92" s="159"/>
      <c r="B92" s="133"/>
      <c r="C92" s="47"/>
      <c r="D92" s="178"/>
      <c r="F92" s="586"/>
      <c r="G92" s="173"/>
    </row>
    <row r="93" spans="1:7" s="181" customFormat="1" ht="12">
      <c r="A93" s="159"/>
      <c r="B93" s="133"/>
      <c r="C93" s="47"/>
      <c r="D93" s="178"/>
      <c r="F93" s="586"/>
      <c r="G93" s="173"/>
    </row>
    <row r="94" spans="1:7" s="181" customFormat="1" ht="12">
      <c r="A94" s="159"/>
      <c r="B94" s="133"/>
      <c r="C94" s="47"/>
      <c r="D94" s="178"/>
      <c r="F94" s="586"/>
      <c r="G94" s="173"/>
    </row>
    <row r="95" spans="1:7" s="181" customFormat="1" ht="12">
      <c r="A95" s="159"/>
      <c r="B95" s="133"/>
      <c r="C95" s="47"/>
      <c r="D95" s="178"/>
      <c r="F95" s="586"/>
      <c r="G95" s="173"/>
    </row>
    <row r="96" spans="1:7" s="181" customFormat="1" ht="12">
      <c r="A96" s="159"/>
      <c r="B96" s="133"/>
      <c r="C96" s="47"/>
      <c r="D96" s="178"/>
      <c r="F96" s="586"/>
      <c r="G96" s="173"/>
    </row>
    <row r="97" spans="1:7" s="181" customFormat="1" ht="12">
      <c r="A97" s="159"/>
      <c r="B97" s="133"/>
      <c r="C97" s="47"/>
      <c r="D97" s="178"/>
      <c r="F97" s="586"/>
      <c r="G97" s="173"/>
    </row>
    <row r="98" spans="1:7" s="181" customFormat="1" ht="12">
      <c r="A98" s="159"/>
      <c r="B98" s="133"/>
      <c r="C98" s="182"/>
      <c r="D98" s="178"/>
      <c r="E98" s="180"/>
      <c r="F98" s="586"/>
      <c r="G98" s="173"/>
    </row>
    <row r="99" spans="1:7" s="181" customFormat="1" ht="12">
      <c r="A99" s="159"/>
      <c r="B99" s="133"/>
      <c r="C99" s="182"/>
      <c r="D99" s="178"/>
      <c r="E99" s="179"/>
      <c r="F99" s="586"/>
      <c r="G99" s="173"/>
    </row>
    <row r="100" spans="1:7" s="181" customFormat="1" ht="12">
      <c r="A100" s="159"/>
      <c r="B100" s="133"/>
      <c r="C100" s="182"/>
      <c r="D100" s="178"/>
      <c r="E100" s="180"/>
      <c r="F100" s="586"/>
      <c r="G100" s="173"/>
    </row>
    <row r="101" spans="1:7" s="181" customFormat="1" ht="12">
      <c r="A101" s="159"/>
      <c r="B101" s="133"/>
      <c r="C101" s="182"/>
      <c r="D101" s="178"/>
      <c r="E101" s="180"/>
      <c r="F101" s="586"/>
      <c r="G101" s="173"/>
    </row>
    <row r="102" spans="1:7" s="181" customFormat="1" ht="12">
      <c r="A102" s="159"/>
      <c r="B102" s="133"/>
      <c r="C102" s="182"/>
      <c r="D102" s="178"/>
      <c r="F102" s="586"/>
      <c r="G102" s="173"/>
    </row>
    <row r="103" spans="1:7" s="181" customFormat="1" ht="12">
      <c r="A103" s="159"/>
      <c r="B103" s="133"/>
      <c r="C103" s="182"/>
      <c r="D103" s="178"/>
      <c r="F103" s="587"/>
      <c r="G103" s="173"/>
    </row>
    <row r="104" spans="1:9" s="154" customFormat="1" ht="12">
      <c r="A104" s="183"/>
      <c r="B104" s="151"/>
      <c r="C104" s="150"/>
      <c r="D104" s="151"/>
      <c r="E104" s="152"/>
      <c r="F104" s="583"/>
      <c r="G104" s="117"/>
      <c r="H104" s="150"/>
      <c r="I104" s="155"/>
    </row>
    <row r="105" spans="1:9" s="154" customFormat="1" ht="12">
      <c r="A105" s="148"/>
      <c r="B105" s="149"/>
      <c r="C105" s="150"/>
      <c r="D105" s="151"/>
      <c r="E105" s="152"/>
      <c r="F105" s="583"/>
      <c r="G105" s="117"/>
      <c r="H105" s="150"/>
      <c r="I105" s="155"/>
    </row>
    <row r="106" spans="1:9" s="154" customFormat="1" ht="12">
      <c r="A106" s="148"/>
      <c r="B106" s="149"/>
      <c r="C106" s="184"/>
      <c r="D106" s="185"/>
      <c r="E106" s="186"/>
      <c r="F106" s="583"/>
      <c r="G106" s="117"/>
      <c r="H106" s="150"/>
      <c r="I106" s="155"/>
    </row>
    <row r="107" spans="1:9" s="154" customFormat="1" ht="12">
      <c r="A107" s="148"/>
      <c r="B107" s="187"/>
      <c r="C107" s="184"/>
      <c r="D107" s="185"/>
      <c r="E107" s="186"/>
      <c r="F107" s="583"/>
      <c r="G107" s="117"/>
      <c r="H107" s="150"/>
      <c r="I107" s="155"/>
    </row>
    <row r="108" spans="1:9" s="154" customFormat="1" ht="12">
      <c r="A108" s="148"/>
      <c r="B108" s="149"/>
      <c r="C108" s="184"/>
      <c r="D108" s="151"/>
      <c r="E108" s="152"/>
      <c r="F108" s="583"/>
      <c r="G108" s="117"/>
      <c r="H108" s="150"/>
      <c r="I108" s="155"/>
    </row>
    <row r="109" spans="1:9" s="154" customFormat="1" ht="12">
      <c r="A109" s="148"/>
      <c r="B109" s="149"/>
      <c r="C109" s="184"/>
      <c r="D109" s="151"/>
      <c r="E109" s="152"/>
      <c r="F109" s="583"/>
      <c r="G109" s="117"/>
      <c r="H109" s="150"/>
      <c r="I109" s="155"/>
    </row>
    <row r="110" spans="1:9" s="154" customFormat="1" ht="12">
      <c r="A110" s="148"/>
      <c r="B110" s="149"/>
      <c r="C110" s="150"/>
      <c r="D110" s="157"/>
      <c r="E110" s="152"/>
      <c r="F110" s="583"/>
      <c r="G110" s="117"/>
      <c r="H110" s="150"/>
      <c r="I110" s="155"/>
    </row>
    <row r="111" spans="1:9" s="154" customFormat="1" ht="12">
      <c r="A111" s="148"/>
      <c r="B111" s="149"/>
      <c r="C111" s="150"/>
      <c r="D111" s="157"/>
      <c r="E111" s="152"/>
      <c r="F111" s="583"/>
      <c r="G111" s="117"/>
      <c r="H111" s="150"/>
      <c r="I111" s="155"/>
    </row>
    <row r="112" spans="1:9" s="154" customFormat="1" ht="12">
      <c r="A112" s="148"/>
      <c r="B112" s="149"/>
      <c r="C112" s="150"/>
      <c r="D112" s="151"/>
      <c r="E112" s="152"/>
      <c r="F112" s="583"/>
      <c r="G112" s="117"/>
      <c r="H112" s="150"/>
      <c r="I112" s="155"/>
    </row>
    <row r="113" spans="1:9" s="154" customFormat="1" ht="12">
      <c r="A113" s="148"/>
      <c r="B113" s="149"/>
      <c r="C113" s="188"/>
      <c r="D113" s="151"/>
      <c r="E113" s="152"/>
      <c r="F113" s="583"/>
      <c r="G113" s="117"/>
      <c r="H113" s="150"/>
      <c r="I113" s="155"/>
    </row>
    <row r="114" spans="1:9" s="154" customFormat="1" ht="12">
      <c r="A114" s="148"/>
      <c r="B114" s="149"/>
      <c r="C114" s="188"/>
      <c r="D114" s="151"/>
      <c r="E114" s="152"/>
      <c r="F114" s="583"/>
      <c r="G114" s="117"/>
      <c r="H114" s="150"/>
      <c r="I114" s="155"/>
    </row>
    <row r="115" spans="1:9" s="196" customFormat="1" ht="12">
      <c r="A115" s="148"/>
      <c r="B115" s="189"/>
      <c r="C115" s="190"/>
      <c r="D115" s="191"/>
      <c r="E115" s="192"/>
      <c r="F115" s="588"/>
      <c r="G115" s="193"/>
      <c r="H115" s="194"/>
      <c r="I115" s="195"/>
    </row>
    <row r="116" spans="1:9" s="196" customFormat="1" ht="12">
      <c r="A116" s="148"/>
      <c r="B116" s="189"/>
      <c r="C116" s="190"/>
      <c r="D116" s="191"/>
      <c r="E116" s="192"/>
      <c r="F116" s="588"/>
      <c r="G116" s="193"/>
      <c r="H116" s="194"/>
      <c r="I116" s="195"/>
    </row>
    <row r="117" spans="1:9" s="196" customFormat="1" ht="12">
      <c r="A117" s="148"/>
      <c r="B117" s="189"/>
      <c r="C117" s="190"/>
      <c r="D117" s="191"/>
      <c r="E117" s="192"/>
      <c r="F117" s="588"/>
      <c r="G117" s="193"/>
      <c r="H117" s="194"/>
      <c r="I117" s="195"/>
    </row>
    <row r="118" spans="1:9" s="196" customFormat="1" ht="12">
      <c r="A118" s="148"/>
      <c r="B118" s="197"/>
      <c r="C118" s="198"/>
      <c r="D118" s="191"/>
      <c r="E118" s="199"/>
      <c r="F118" s="589"/>
      <c r="G118" s="193"/>
      <c r="H118" s="194"/>
      <c r="I118" s="195"/>
    </row>
    <row r="119" spans="1:9" s="196" customFormat="1" ht="12">
      <c r="A119" s="148"/>
      <c r="B119" s="189"/>
      <c r="C119" s="190"/>
      <c r="D119" s="200"/>
      <c r="E119" s="201"/>
      <c r="F119" s="588"/>
      <c r="G119" s="193"/>
      <c r="H119" s="194"/>
      <c r="I119" s="195"/>
    </row>
    <row r="120" spans="1:9" s="196" customFormat="1" ht="12">
      <c r="A120" s="148"/>
      <c r="B120" s="189"/>
      <c r="C120" s="190"/>
      <c r="D120" s="200"/>
      <c r="E120" s="201"/>
      <c r="F120" s="588"/>
      <c r="G120" s="193"/>
      <c r="H120" s="194"/>
      <c r="I120" s="195"/>
    </row>
    <row r="121" spans="1:9" s="196" customFormat="1" ht="12.75">
      <c r="A121" s="148"/>
      <c r="B121" s="189"/>
      <c r="C121" s="202"/>
      <c r="D121" s="203"/>
      <c r="E121" s="204"/>
      <c r="F121" s="590"/>
      <c r="G121" s="205"/>
      <c r="H121" s="194"/>
      <c r="I121" s="195"/>
    </row>
    <row r="122" spans="1:9" s="196" customFormat="1" ht="12.75">
      <c r="A122" s="148"/>
      <c r="B122" s="189"/>
      <c r="C122" s="206"/>
      <c r="D122" s="203"/>
      <c r="E122" s="204"/>
      <c r="F122" s="590"/>
      <c r="G122" s="205"/>
      <c r="H122" s="194"/>
      <c r="I122" s="195"/>
    </row>
    <row r="123" spans="1:9" s="196" customFormat="1" ht="12">
      <c r="A123" s="148"/>
      <c r="B123" s="189"/>
      <c r="C123" s="207"/>
      <c r="D123" s="208"/>
      <c r="E123" s="209"/>
      <c r="F123" s="588"/>
      <c r="G123" s="193"/>
      <c r="H123" s="210"/>
      <c r="I123" s="195"/>
    </row>
    <row r="124" spans="1:9" s="196" customFormat="1" ht="12">
      <c r="A124" s="148"/>
      <c r="B124" s="211"/>
      <c r="C124" s="190"/>
      <c r="D124" s="208"/>
      <c r="E124" s="209"/>
      <c r="F124" s="588"/>
      <c r="G124" s="193"/>
      <c r="H124" s="194"/>
      <c r="I124" s="195"/>
    </row>
    <row r="125" spans="1:9" s="196" customFormat="1" ht="12">
      <c r="A125" s="148"/>
      <c r="B125" s="212"/>
      <c r="C125" s="190"/>
      <c r="D125" s="200"/>
      <c r="E125" s="195"/>
      <c r="F125" s="588"/>
      <c r="G125" s="193"/>
      <c r="H125" s="194"/>
      <c r="I125" s="195"/>
    </row>
    <row r="126" spans="1:9" s="196" customFormat="1" ht="12">
      <c r="A126" s="148"/>
      <c r="B126" s="211"/>
      <c r="D126" s="208"/>
      <c r="E126" s="209"/>
      <c r="F126" s="588"/>
      <c r="G126" s="193"/>
      <c r="H126" s="194"/>
      <c r="I126" s="195"/>
    </row>
    <row r="127" spans="1:9" s="196" customFormat="1" ht="12">
      <c r="A127" s="148"/>
      <c r="B127" s="212"/>
      <c r="C127" s="190"/>
      <c r="D127" s="200"/>
      <c r="E127" s="192"/>
      <c r="F127" s="588"/>
      <c r="G127" s="193"/>
      <c r="H127" s="194"/>
      <c r="I127" s="195"/>
    </row>
    <row r="128" spans="1:9" s="196" customFormat="1" ht="12">
      <c r="A128" s="148"/>
      <c r="B128" s="212"/>
      <c r="C128" s="190"/>
      <c r="D128" s="200"/>
      <c r="E128" s="192"/>
      <c r="F128" s="588"/>
      <c r="G128" s="193"/>
      <c r="H128" s="194"/>
      <c r="I128" s="195"/>
    </row>
    <row r="129" spans="1:9" s="196" customFormat="1" ht="12">
      <c r="A129" s="148"/>
      <c r="B129" s="212"/>
      <c r="C129" s="190"/>
      <c r="D129" s="200"/>
      <c r="E129" s="213"/>
      <c r="F129" s="588"/>
      <c r="G129" s="193"/>
      <c r="H129" s="194"/>
      <c r="I129" s="195"/>
    </row>
    <row r="130" spans="1:9" s="220" customFormat="1" ht="12">
      <c r="A130" s="148"/>
      <c r="B130" s="214"/>
      <c r="C130" s="215"/>
      <c r="D130" s="203"/>
      <c r="E130" s="216"/>
      <c r="F130" s="591"/>
      <c r="G130" s="217"/>
      <c r="H130" s="218"/>
      <c r="I130" s="219"/>
    </row>
    <row r="131" spans="1:9" s="154" customFormat="1" ht="12">
      <c r="A131" s="148"/>
      <c r="B131" s="149"/>
      <c r="C131" s="150"/>
      <c r="D131" s="151"/>
      <c r="E131" s="152"/>
      <c r="F131" s="583"/>
      <c r="G131" s="117"/>
      <c r="H131" s="150"/>
      <c r="I131" s="153"/>
    </row>
    <row r="132" spans="1:9" s="154" customFormat="1" ht="12">
      <c r="A132" s="148"/>
      <c r="B132" s="149"/>
      <c r="C132" s="221"/>
      <c r="D132" s="151"/>
      <c r="E132" s="152"/>
      <c r="F132" s="583"/>
      <c r="G132" s="117"/>
      <c r="H132" s="150"/>
      <c r="I132" s="155"/>
    </row>
    <row r="133" spans="1:9" s="154" customFormat="1" ht="15">
      <c r="A133" s="148"/>
      <c r="B133" s="149"/>
      <c r="C133" s="115"/>
      <c r="D133" s="151"/>
      <c r="E133" s="152"/>
      <c r="F133" s="583"/>
      <c r="G133" s="117"/>
      <c r="H133" s="150"/>
      <c r="I133" s="155"/>
    </row>
    <row r="134" spans="1:9" s="154" customFormat="1" ht="15">
      <c r="A134" s="148"/>
      <c r="B134" s="149"/>
      <c r="C134" s="118"/>
      <c r="D134" s="157"/>
      <c r="E134" s="152"/>
      <c r="F134" s="583"/>
      <c r="G134" s="117"/>
      <c r="H134" s="150"/>
      <c r="I134" s="155"/>
    </row>
    <row r="135" ht="12.75">
      <c r="C135" s="156"/>
    </row>
    <row r="136" ht="12.75">
      <c r="C136" s="119"/>
    </row>
    <row r="137" spans="1:9" ht="12.75">
      <c r="A137" s="120"/>
      <c r="B137" s="121"/>
      <c r="C137" s="158"/>
      <c r="D137" s="122"/>
      <c r="E137" s="123"/>
      <c r="F137" s="579"/>
      <c r="G137" s="124"/>
      <c r="H137" s="123"/>
      <c r="I137" s="125"/>
    </row>
    <row r="138" spans="1:9" ht="12.75">
      <c r="A138" s="126"/>
      <c r="B138" s="127"/>
      <c r="C138" s="128"/>
      <c r="D138" s="128"/>
      <c r="E138" s="129"/>
      <c r="F138" s="580"/>
      <c r="G138" s="130"/>
      <c r="H138" s="131"/>
      <c r="I138" s="129"/>
    </row>
    <row r="139" spans="1:9" s="196" customFormat="1" ht="12">
      <c r="A139" s="148"/>
      <c r="B139" s="212"/>
      <c r="C139" s="190"/>
      <c r="D139" s="200"/>
      <c r="E139" s="192"/>
      <c r="F139" s="588"/>
      <c r="G139" s="193"/>
      <c r="H139" s="194"/>
      <c r="I139" s="195"/>
    </row>
    <row r="140" spans="1:9" s="196" customFormat="1" ht="12.75">
      <c r="A140" s="148"/>
      <c r="B140" s="133"/>
      <c r="C140" s="222"/>
      <c r="D140" s="223"/>
      <c r="E140" s="163"/>
      <c r="F140" s="584"/>
      <c r="G140" s="224"/>
      <c r="H140" s="164"/>
      <c r="I140" s="225"/>
    </row>
    <row r="141" spans="1:9" s="196" customFormat="1" ht="12">
      <c r="A141" s="148"/>
      <c r="B141" s="133"/>
      <c r="C141" s="190"/>
      <c r="D141" s="171"/>
      <c r="E141" s="172"/>
      <c r="F141" s="585"/>
      <c r="G141" s="173"/>
      <c r="H141" s="171"/>
      <c r="I141" s="174"/>
    </row>
    <row r="142" spans="1:9" s="196" customFormat="1" ht="12">
      <c r="A142" s="148"/>
      <c r="B142" s="212"/>
      <c r="C142" s="190"/>
      <c r="D142" s="200"/>
      <c r="E142" s="192"/>
      <c r="F142" s="588"/>
      <c r="G142" s="193"/>
      <c r="H142" s="194"/>
      <c r="I142" s="195"/>
    </row>
    <row r="143" spans="1:9" s="196" customFormat="1" ht="12">
      <c r="A143" s="148"/>
      <c r="B143" s="212"/>
      <c r="C143" s="190"/>
      <c r="D143" s="200"/>
      <c r="E143" s="192"/>
      <c r="F143" s="588"/>
      <c r="G143" s="193"/>
      <c r="H143" s="194"/>
      <c r="I143" s="195"/>
    </row>
    <row r="144" spans="1:9" s="220" customFormat="1" ht="12">
      <c r="A144" s="148"/>
      <c r="B144" s="214"/>
      <c r="C144" s="226"/>
      <c r="D144" s="191"/>
      <c r="E144" s="227"/>
      <c r="F144" s="591"/>
      <c r="G144" s="228"/>
      <c r="H144" s="218"/>
      <c r="I144" s="219"/>
    </row>
    <row r="145" spans="1:9" s="220" customFormat="1" ht="12">
      <c r="A145" s="148"/>
      <c r="B145" s="214"/>
      <c r="C145" s="226"/>
      <c r="D145" s="191"/>
      <c r="E145" s="229"/>
      <c r="F145" s="591"/>
      <c r="G145" s="228"/>
      <c r="H145" s="218"/>
      <c r="I145" s="219"/>
    </row>
    <row r="146" spans="1:9" s="220" customFormat="1" ht="12">
      <c r="A146" s="148"/>
      <c r="B146" s="214"/>
      <c r="C146" s="226"/>
      <c r="D146" s="191"/>
      <c r="E146" s="227"/>
      <c r="F146" s="591"/>
      <c r="G146" s="228"/>
      <c r="H146" s="218"/>
      <c r="I146" s="219"/>
    </row>
    <row r="147" spans="1:9" s="220" customFormat="1" ht="12">
      <c r="A147" s="148"/>
      <c r="B147" s="214"/>
      <c r="C147" s="226"/>
      <c r="D147" s="191"/>
      <c r="E147" s="227"/>
      <c r="F147" s="591"/>
      <c r="G147" s="228"/>
      <c r="H147" s="218"/>
      <c r="I147" s="219"/>
    </row>
    <row r="148" spans="1:9" s="220" customFormat="1" ht="12">
      <c r="A148" s="148"/>
      <c r="B148" s="214"/>
      <c r="C148" s="226"/>
      <c r="D148" s="191"/>
      <c r="E148" s="227"/>
      <c r="F148" s="591"/>
      <c r="G148" s="228"/>
      <c r="H148" s="218"/>
      <c r="I148" s="219"/>
    </row>
    <row r="149" spans="1:9" s="220" customFormat="1" ht="12">
      <c r="A149" s="148"/>
      <c r="B149" s="214"/>
      <c r="C149" s="226"/>
      <c r="D149" s="191"/>
      <c r="E149" s="227"/>
      <c r="F149" s="591"/>
      <c r="G149" s="228"/>
      <c r="H149" s="218"/>
      <c r="I149" s="219"/>
    </row>
    <row r="150" spans="1:9" s="220" customFormat="1" ht="12">
      <c r="A150" s="148"/>
      <c r="B150" s="214"/>
      <c r="C150" s="226"/>
      <c r="D150" s="191"/>
      <c r="E150" s="227"/>
      <c r="F150" s="591"/>
      <c r="G150" s="228"/>
      <c r="H150" s="218"/>
      <c r="I150" s="219"/>
    </row>
    <row r="151" spans="1:9" s="220" customFormat="1" ht="12">
      <c r="A151" s="148"/>
      <c r="B151" s="214"/>
      <c r="C151" s="226"/>
      <c r="D151" s="191"/>
      <c r="E151" s="227"/>
      <c r="F151" s="591"/>
      <c r="G151" s="228"/>
      <c r="H151" s="218"/>
      <c r="I151" s="219"/>
    </row>
    <row r="152" spans="1:9" s="196" customFormat="1" ht="12">
      <c r="A152" s="148"/>
      <c r="B152" s="212"/>
      <c r="C152" s="190"/>
      <c r="D152" s="200"/>
      <c r="E152" s="192"/>
      <c r="F152" s="588"/>
      <c r="G152" s="193"/>
      <c r="H152" s="194"/>
      <c r="I152" s="195"/>
    </row>
    <row r="153" spans="1:7" ht="12.75">
      <c r="A153" s="148"/>
      <c r="B153" s="230"/>
      <c r="C153" s="231"/>
      <c r="D153" s="203"/>
      <c r="E153" s="204"/>
      <c r="F153" s="592"/>
      <c r="G153" s="232"/>
    </row>
  </sheetData>
  <sheetProtection password="CA50" sheet="1"/>
  <printOptions/>
  <pageMargins left="0.26" right="0.23" top="0.59" bottom="0.6" header="0.31496062992125984" footer="0.31496062992125984"/>
  <pageSetup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117"/>
  <sheetViews>
    <sheetView zoomScalePageLayoutView="0" workbookViewId="0" topLeftCell="A1">
      <selection activeCell="J25" sqref="J25"/>
    </sheetView>
  </sheetViews>
  <sheetFormatPr defaultColWidth="9.00390625" defaultRowHeight="12.75"/>
  <cols>
    <col min="2" max="2" width="74.125" style="0" customWidth="1"/>
    <col min="4" max="4" width="10.75390625" style="0" customWidth="1"/>
    <col min="5" max="5" width="9.125" style="517" customWidth="1"/>
    <col min="6" max="6" width="13.25390625" style="0" bestFit="1" customWidth="1"/>
  </cols>
  <sheetData>
    <row r="1" spans="1:9" ht="18" customHeight="1">
      <c r="A1" s="16" t="s">
        <v>146</v>
      </c>
      <c r="B1" s="17" t="s">
        <v>147</v>
      </c>
      <c r="C1" s="2"/>
      <c r="D1" s="2"/>
      <c r="E1" s="593"/>
      <c r="F1" s="2"/>
      <c r="G1" s="2"/>
      <c r="H1" s="2"/>
      <c r="I1" s="2"/>
    </row>
    <row r="2" spans="1:9" ht="18" customHeight="1">
      <c r="A2" s="16"/>
      <c r="B2" s="17" t="s">
        <v>148</v>
      </c>
      <c r="C2" s="2"/>
      <c r="D2" s="2"/>
      <c r="E2" s="593"/>
      <c r="F2" s="2"/>
      <c r="G2" s="2"/>
      <c r="H2" s="2"/>
      <c r="I2" s="2"/>
    </row>
    <row r="3" spans="1:9" ht="14.25" customHeight="1">
      <c r="A3" s="2"/>
      <c r="B3" s="2"/>
      <c r="C3" s="2"/>
      <c r="D3" s="2"/>
      <c r="E3" s="593"/>
      <c r="F3" s="2"/>
      <c r="G3" s="2"/>
      <c r="H3" s="2"/>
      <c r="I3" s="2"/>
    </row>
    <row r="4" spans="1:9" ht="18" customHeight="1">
      <c r="A4" s="16" t="s">
        <v>149</v>
      </c>
      <c r="B4" s="17" t="s">
        <v>150</v>
      </c>
      <c r="C4" s="2"/>
      <c r="D4" s="2"/>
      <c r="E4" s="593"/>
      <c r="F4" s="2"/>
      <c r="G4" s="2"/>
      <c r="H4" s="2"/>
      <c r="I4" s="2"/>
    </row>
    <row r="5" spans="1:9" ht="14.25" customHeight="1">
      <c r="A5" s="2"/>
      <c r="B5" s="2"/>
      <c r="C5" s="2"/>
      <c r="D5" s="2"/>
      <c r="E5" s="593"/>
      <c r="F5" s="2"/>
      <c r="G5" s="2"/>
      <c r="H5" s="2"/>
      <c r="I5" s="2"/>
    </row>
    <row r="6" spans="1:9" ht="18" customHeight="1">
      <c r="A6" s="16" t="s">
        <v>151</v>
      </c>
      <c r="B6" s="17" t="s">
        <v>152</v>
      </c>
      <c r="C6" s="2"/>
      <c r="D6" s="2"/>
      <c r="E6" s="593"/>
      <c r="F6" s="2"/>
      <c r="G6" s="2"/>
      <c r="H6" s="2"/>
      <c r="I6" s="2"/>
    </row>
    <row r="7" spans="1:9" ht="14.25" customHeight="1">
      <c r="A7" s="2"/>
      <c r="B7" s="2"/>
      <c r="C7" s="2"/>
      <c r="D7" s="2"/>
      <c r="E7" s="593"/>
      <c r="F7" s="2"/>
      <c r="G7" s="2"/>
      <c r="H7" s="2"/>
      <c r="I7" s="2"/>
    </row>
    <row r="8" spans="1:9" ht="14.25" customHeight="1">
      <c r="A8" s="2"/>
      <c r="B8" s="2" t="s">
        <v>153</v>
      </c>
      <c r="C8" s="2"/>
      <c r="D8" s="2"/>
      <c r="E8" s="593"/>
      <c r="F8" s="2"/>
      <c r="G8" s="2"/>
      <c r="H8" s="2"/>
      <c r="I8" s="2"/>
    </row>
    <row r="9" spans="1:2" ht="18">
      <c r="A9" t="s">
        <v>154</v>
      </c>
      <c r="B9" s="19"/>
    </row>
    <row r="11" spans="1:12" ht="30">
      <c r="A11" s="20" t="s">
        <v>155</v>
      </c>
      <c r="B11" s="21"/>
      <c r="C11" s="22"/>
      <c r="D11" s="22"/>
      <c r="E11" s="594"/>
      <c r="F11" s="22"/>
      <c r="G11" s="22"/>
      <c r="H11" s="22"/>
      <c r="I11" s="22"/>
      <c r="J11" s="23"/>
      <c r="K11" s="23"/>
      <c r="L11" s="23"/>
    </row>
    <row r="12" spans="1:9" ht="14.25" customHeight="1">
      <c r="A12" s="2"/>
      <c r="B12" s="2"/>
      <c r="C12" s="2"/>
      <c r="D12" s="2"/>
      <c r="E12" s="593"/>
      <c r="F12" s="2"/>
      <c r="G12" s="2"/>
      <c r="H12" s="2"/>
      <c r="I12" s="2"/>
    </row>
    <row r="13" spans="1:9" ht="18">
      <c r="A13" s="24" t="s">
        <v>156</v>
      </c>
      <c r="B13" s="25"/>
      <c r="C13" s="25"/>
      <c r="D13" s="26"/>
      <c r="E13" s="595"/>
      <c r="F13" s="26"/>
      <c r="G13" s="24"/>
      <c r="H13" s="25"/>
      <c r="I13" s="25"/>
    </row>
    <row r="14" spans="1:9" ht="14.25" customHeight="1">
      <c r="A14" s="2"/>
      <c r="B14" s="2"/>
      <c r="C14" s="2"/>
      <c r="D14" s="2"/>
      <c r="E14" s="593"/>
      <c r="F14" s="2"/>
      <c r="G14" s="2"/>
      <c r="H14" s="2"/>
      <c r="I14" s="2"/>
    </row>
    <row r="15" spans="1:9" ht="14.25" customHeight="1">
      <c r="A15" s="2"/>
      <c r="B15" s="2"/>
      <c r="C15" s="2"/>
      <c r="D15" s="2"/>
      <c r="E15" s="593"/>
      <c r="F15" s="2"/>
      <c r="G15" s="2"/>
      <c r="H15" s="2"/>
      <c r="I15" s="2"/>
    </row>
    <row r="16" spans="1:9" ht="14.25" customHeight="1">
      <c r="A16" s="2"/>
      <c r="B16" s="2"/>
      <c r="C16" s="2"/>
      <c r="D16" s="2"/>
      <c r="E16" s="593"/>
      <c r="F16" s="2"/>
      <c r="G16" s="2"/>
      <c r="H16" s="2"/>
      <c r="I16" s="2"/>
    </row>
    <row r="17" spans="1:10" ht="15.75" customHeight="1">
      <c r="A17" s="27" t="s">
        <v>157</v>
      </c>
      <c r="B17" s="27"/>
      <c r="C17" s="28"/>
      <c r="D17" s="28"/>
      <c r="E17" s="596"/>
      <c r="F17" s="28"/>
      <c r="G17" s="28"/>
      <c r="H17" s="28"/>
      <c r="I17" s="28"/>
      <c r="J17" s="28"/>
    </row>
    <row r="18" spans="1:10" ht="15.75" customHeight="1">
      <c r="A18" s="27"/>
      <c r="B18" s="27"/>
      <c r="C18" s="28"/>
      <c r="D18" s="28"/>
      <c r="E18" s="596"/>
      <c r="F18" s="28"/>
      <c r="G18" s="28"/>
      <c r="H18" s="28"/>
      <c r="I18" s="28"/>
      <c r="J18" s="28"/>
    </row>
    <row r="19" spans="1:8" ht="14.25" customHeight="1">
      <c r="A19" s="29" t="s">
        <v>158</v>
      </c>
      <c r="B19" s="30" t="s">
        <v>159</v>
      </c>
      <c r="C19" s="31" t="s">
        <v>43</v>
      </c>
      <c r="D19" s="45" t="s">
        <v>160</v>
      </c>
      <c r="E19" s="597" t="s">
        <v>161</v>
      </c>
      <c r="F19" s="45" t="s">
        <v>162</v>
      </c>
      <c r="G19" s="32"/>
      <c r="H19" s="32"/>
    </row>
    <row r="20" spans="1:8" ht="14.25" customHeight="1">
      <c r="A20" s="33"/>
      <c r="B20" s="33"/>
      <c r="C20" s="34"/>
      <c r="D20" s="33"/>
      <c r="E20" s="598"/>
      <c r="F20" s="33"/>
      <c r="G20" s="32"/>
      <c r="H20" s="32"/>
    </row>
    <row r="21" spans="1:8" ht="14.25" customHeight="1">
      <c r="A21" s="33"/>
      <c r="B21" s="35" t="s">
        <v>163</v>
      </c>
      <c r="C21" s="34"/>
      <c r="D21" s="33"/>
      <c r="E21" s="598"/>
      <c r="F21" s="33"/>
      <c r="G21" s="32"/>
      <c r="H21" s="32"/>
    </row>
    <row r="22" spans="1:8" ht="14.25" customHeight="1">
      <c r="A22" s="33"/>
      <c r="B22" s="35"/>
      <c r="C22" s="34"/>
      <c r="D22" s="33"/>
      <c r="E22" s="598"/>
      <c r="F22" s="33"/>
      <c r="G22" s="32"/>
      <c r="H22" s="32"/>
    </row>
    <row r="23" spans="1:8" ht="14.25" customHeight="1">
      <c r="A23" s="33"/>
      <c r="B23" s="36" t="s">
        <v>164</v>
      </c>
      <c r="C23" s="34"/>
      <c r="D23" s="33"/>
      <c r="E23" s="598"/>
      <c r="F23" s="33"/>
      <c r="G23" s="32"/>
      <c r="H23" s="32"/>
    </row>
    <row r="24" spans="1:8" ht="14.25" customHeight="1">
      <c r="A24" s="33"/>
      <c r="B24" s="36"/>
      <c r="C24" s="34"/>
      <c r="D24" s="33"/>
      <c r="E24" s="598"/>
      <c r="F24" s="33"/>
      <c r="G24" s="32"/>
      <c r="H24" s="32"/>
    </row>
    <row r="25" spans="1:8" ht="14.25" customHeight="1">
      <c r="A25" s="37" t="s">
        <v>165</v>
      </c>
      <c r="B25" s="274" t="s">
        <v>166</v>
      </c>
      <c r="C25" s="274" t="s">
        <v>64</v>
      </c>
      <c r="D25" s="274">
        <v>1</v>
      </c>
      <c r="E25" s="599">
        <v>0</v>
      </c>
      <c r="F25" s="274">
        <f>PRODUCT(D25:E25)</f>
        <v>0</v>
      </c>
      <c r="G25" s="32"/>
      <c r="H25" s="32"/>
    </row>
    <row r="26" spans="1:8" ht="14.25" customHeight="1">
      <c r="A26" s="37"/>
      <c r="B26" s="274" t="s">
        <v>167</v>
      </c>
      <c r="C26" s="274"/>
      <c r="D26" s="274"/>
      <c r="E26" s="599"/>
      <c r="F26" s="274"/>
      <c r="G26" s="32"/>
      <c r="H26" s="32"/>
    </row>
    <row r="27" spans="1:8" ht="14.25" customHeight="1">
      <c r="A27" s="37"/>
      <c r="B27" s="274" t="s">
        <v>168</v>
      </c>
      <c r="C27" s="274"/>
      <c r="D27" s="274"/>
      <c r="E27" s="599"/>
      <c r="F27" s="274"/>
      <c r="G27" s="32"/>
      <c r="H27" s="32"/>
    </row>
    <row r="28" spans="1:8" ht="14.25" customHeight="1">
      <c r="A28" s="37"/>
      <c r="B28" s="274" t="s">
        <v>169</v>
      </c>
      <c r="C28" s="274"/>
      <c r="D28" s="274"/>
      <c r="E28" s="599"/>
      <c r="F28" s="274"/>
      <c r="G28" s="32"/>
      <c r="H28" s="32"/>
    </row>
    <row r="29" spans="1:8" ht="14.25" customHeight="1">
      <c r="A29" s="33"/>
      <c r="B29" s="274" t="s">
        <v>170</v>
      </c>
      <c r="C29" s="274"/>
      <c r="D29" s="275"/>
      <c r="E29" s="600"/>
      <c r="F29" s="275"/>
      <c r="G29" s="32"/>
      <c r="H29" s="32"/>
    </row>
    <row r="30" spans="1:8" ht="14.25" customHeight="1">
      <c r="A30" s="38" t="s">
        <v>171</v>
      </c>
      <c r="B30" s="274" t="s">
        <v>172</v>
      </c>
      <c r="C30" s="274" t="s">
        <v>64</v>
      </c>
      <c r="D30" s="274">
        <v>2</v>
      </c>
      <c r="E30" s="599">
        <v>0</v>
      </c>
      <c r="F30" s="274">
        <f>PRODUCT(D30:E30)</f>
        <v>0</v>
      </c>
      <c r="G30" s="32"/>
      <c r="H30" s="32"/>
    </row>
    <row r="31" spans="1:8" ht="14.25" customHeight="1">
      <c r="A31" s="38" t="s">
        <v>173</v>
      </c>
      <c r="B31" s="274" t="s">
        <v>174</v>
      </c>
      <c r="C31" s="274" t="s">
        <v>64</v>
      </c>
      <c r="D31" s="274">
        <v>2</v>
      </c>
      <c r="E31" s="599">
        <v>0</v>
      </c>
      <c r="F31" s="274">
        <f>PRODUCT(D31:E31)</f>
        <v>0</v>
      </c>
      <c r="G31" s="32"/>
      <c r="H31" s="32"/>
    </row>
    <row r="32" spans="1:8" ht="14.25" customHeight="1">
      <c r="A32" s="38"/>
      <c r="B32" s="274" t="s">
        <v>175</v>
      </c>
      <c r="C32" s="274"/>
      <c r="D32" s="274"/>
      <c r="E32" s="599"/>
      <c r="F32" s="274"/>
      <c r="G32" s="32"/>
      <c r="H32" s="32"/>
    </row>
    <row r="33" spans="1:8" ht="14.25" customHeight="1">
      <c r="A33" s="39" t="s">
        <v>176</v>
      </c>
      <c r="B33" s="274" t="s">
        <v>177</v>
      </c>
      <c r="C33" s="274" t="s">
        <v>83</v>
      </c>
      <c r="D33" s="274">
        <v>4</v>
      </c>
      <c r="E33" s="599">
        <v>0</v>
      </c>
      <c r="F33" s="274">
        <f aca="true" t="shared" si="0" ref="F33:F45">PRODUCT(D33:E33)</f>
        <v>0</v>
      </c>
      <c r="G33" s="32"/>
      <c r="H33" s="32"/>
    </row>
    <row r="34" spans="1:9" ht="14.25" customHeight="1">
      <c r="A34" s="39" t="s">
        <v>178</v>
      </c>
      <c r="B34" s="274" t="s">
        <v>179</v>
      </c>
      <c r="C34" s="274" t="s">
        <v>64</v>
      </c>
      <c r="D34" s="274">
        <v>2</v>
      </c>
      <c r="E34" s="599">
        <v>0</v>
      </c>
      <c r="F34" s="274">
        <f t="shared" si="0"/>
        <v>0</v>
      </c>
      <c r="G34" s="2"/>
      <c r="H34" s="2"/>
      <c r="I34" s="2"/>
    </row>
    <row r="35" spans="1:9" ht="14.25" customHeight="1">
      <c r="A35" s="39" t="s">
        <v>180</v>
      </c>
      <c r="B35" s="274" t="s">
        <v>181</v>
      </c>
      <c r="C35" s="274" t="s">
        <v>64</v>
      </c>
      <c r="D35" s="274">
        <v>3</v>
      </c>
      <c r="E35" s="599">
        <v>0</v>
      </c>
      <c r="F35" s="274">
        <f t="shared" si="0"/>
        <v>0</v>
      </c>
      <c r="G35" s="2"/>
      <c r="H35" s="2"/>
      <c r="I35" s="2"/>
    </row>
    <row r="36" spans="1:9" ht="14.25" customHeight="1">
      <c r="A36" s="39" t="s">
        <v>182</v>
      </c>
      <c r="B36" s="274" t="s">
        <v>183</v>
      </c>
      <c r="C36" s="274" t="s">
        <v>64</v>
      </c>
      <c r="D36" s="274">
        <v>2</v>
      </c>
      <c r="E36" s="599">
        <v>0</v>
      </c>
      <c r="F36" s="274">
        <f t="shared" si="0"/>
        <v>0</v>
      </c>
      <c r="G36" s="2"/>
      <c r="H36" s="2"/>
      <c r="I36" s="2"/>
    </row>
    <row r="37" spans="1:9" ht="14.25" customHeight="1">
      <c r="A37" s="39" t="s">
        <v>184</v>
      </c>
      <c r="B37" s="274" t="s">
        <v>185</v>
      </c>
      <c r="C37" s="274" t="s">
        <v>64</v>
      </c>
      <c r="D37" s="274">
        <v>3</v>
      </c>
      <c r="E37" s="599">
        <v>0</v>
      </c>
      <c r="F37" s="274">
        <f t="shared" si="0"/>
        <v>0</v>
      </c>
      <c r="G37" s="2"/>
      <c r="H37" s="2"/>
      <c r="I37" s="2"/>
    </row>
    <row r="38" spans="1:9" ht="14.25" customHeight="1">
      <c r="A38" s="39" t="s">
        <v>186</v>
      </c>
      <c r="B38" s="274" t="s">
        <v>187</v>
      </c>
      <c r="C38" s="274" t="s">
        <v>83</v>
      </c>
      <c r="D38" s="274">
        <v>5</v>
      </c>
      <c r="E38" s="599">
        <v>0</v>
      </c>
      <c r="F38" s="274">
        <f t="shared" si="0"/>
        <v>0</v>
      </c>
      <c r="G38" s="2"/>
      <c r="H38" s="2"/>
      <c r="I38" s="2"/>
    </row>
    <row r="39" spans="1:9" ht="14.25" customHeight="1">
      <c r="A39" s="39"/>
      <c r="B39" s="274" t="s">
        <v>188</v>
      </c>
      <c r="C39" s="274" t="s">
        <v>83</v>
      </c>
      <c r="D39" s="274">
        <v>10</v>
      </c>
      <c r="E39" s="599">
        <v>0</v>
      </c>
      <c r="F39" s="274">
        <f t="shared" si="0"/>
        <v>0</v>
      </c>
      <c r="G39" s="2"/>
      <c r="H39" s="2"/>
      <c r="I39" s="2"/>
    </row>
    <row r="40" spans="1:9" ht="14.25" customHeight="1">
      <c r="A40" s="39" t="s">
        <v>189</v>
      </c>
      <c r="B40" s="274" t="s">
        <v>190</v>
      </c>
      <c r="C40" s="274" t="s">
        <v>83</v>
      </c>
      <c r="D40" s="274">
        <v>3</v>
      </c>
      <c r="E40" s="599">
        <v>0</v>
      </c>
      <c r="F40" s="274">
        <f t="shared" si="0"/>
        <v>0</v>
      </c>
      <c r="G40" s="2"/>
      <c r="H40" s="2"/>
      <c r="I40" s="2"/>
    </row>
    <row r="41" spans="1:6" ht="14.25">
      <c r="A41" s="39"/>
      <c r="B41" s="274" t="s">
        <v>191</v>
      </c>
      <c r="C41" s="274" t="s">
        <v>83</v>
      </c>
      <c r="D41" s="274">
        <v>40</v>
      </c>
      <c r="E41" s="599">
        <v>0</v>
      </c>
      <c r="F41" s="274">
        <f t="shared" si="0"/>
        <v>0</v>
      </c>
    </row>
    <row r="42" spans="1:6" ht="14.25">
      <c r="A42" s="39"/>
      <c r="B42" s="274" t="s">
        <v>192</v>
      </c>
      <c r="C42" s="274" t="s">
        <v>83</v>
      </c>
      <c r="D42" s="274">
        <v>20</v>
      </c>
      <c r="E42" s="599">
        <v>0</v>
      </c>
      <c r="F42" s="274">
        <f t="shared" si="0"/>
        <v>0</v>
      </c>
    </row>
    <row r="43" spans="1:6" ht="14.25">
      <c r="A43" s="39" t="s">
        <v>193</v>
      </c>
      <c r="B43" s="274" t="s">
        <v>177</v>
      </c>
      <c r="C43" s="274" t="s">
        <v>64</v>
      </c>
      <c r="D43" s="274">
        <v>2</v>
      </c>
      <c r="E43" s="599">
        <v>0</v>
      </c>
      <c r="F43" s="274">
        <f t="shared" si="0"/>
        <v>0</v>
      </c>
    </row>
    <row r="44" spans="1:6" ht="14.25">
      <c r="A44" s="39" t="s">
        <v>194</v>
      </c>
      <c r="B44" s="274" t="s">
        <v>195</v>
      </c>
      <c r="C44" s="274" t="s">
        <v>123</v>
      </c>
      <c r="D44" s="274">
        <v>25</v>
      </c>
      <c r="E44" s="599">
        <v>0</v>
      </c>
      <c r="F44" s="274">
        <f t="shared" si="0"/>
        <v>0</v>
      </c>
    </row>
    <row r="45" spans="1:6" ht="14.25">
      <c r="A45" s="39" t="s">
        <v>196</v>
      </c>
      <c r="B45" s="274" t="s">
        <v>197</v>
      </c>
      <c r="C45" s="276" t="s">
        <v>123</v>
      </c>
      <c r="D45" s="276">
        <v>50</v>
      </c>
      <c r="E45" s="601">
        <v>0</v>
      </c>
      <c r="F45" s="276">
        <f t="shared" si="0"/>
        <v>0</v>
      </c>
    </row>
    <row r="46" spans="1:6" ht="15">
      <c r="A46" s="33"/>
      <c r="B46" s="274"/>
      <c r="C46" s="274" t="s">
        <v>198</v>
      </c>
      <c r="D46" s="275"/>
      <c r="E46" s="600"/>
      <c r="F46" s="277">
        <f>SUM(F25:F45)</f>
        <v>0</v>
      </c>
    </row>
    <row r="47" spans="1:6" ht="15">
      <c r="A47" s="33"/>
      <c r="B47" s="274"/>
      <c r="C47" s="274" t="s">
        <v>199</v>
      </c>
      <c r="D47" s="275"/>
      <c r="E47" s="600"/>
      <c r="F47" s="607">
        <v>0</v>
      </c>
    </row>
    <row r="48" spans="1:6" ht="14.25">
      <c r="A48" s="33"/>
      <c r="B48" s="274"/>
      <c r="C48" s="278"/>
      <c r="D48" s="279"/>
      <c r="E48" s="602"/>
      <c r="F48" s="274"/>
    </row>
    <row r="49" spans="1:6" ht="15">
      <c r="A49" s="18"/>
      <c r="B49" s="280" t="s">
        <v>200</v>
      </c>
      <c r="C49" s="274"/>
      <c r="D49" s="296"/>
      <c r="E49" s="509"/>
      <c r="F49" s="281"/>
    </row>
    <row r="50" spans="1:6" ht="15">
      <c r="A50" s="18"/>
      <c r="B50" s="280"/>
      <c r="C50" s="274"/>
      <c r="D50" s="296"/>
      <c r="E50" s="509"/>
      <c r="F50" s="281"/>
    </row>
    <row r="51" spans="1:6" ht="14.25">
      <c r="A51" s="18" t="s">
        <v>201</v>
      </c>
      <c r="B51" s="282" t="s">
        <v>202</v>
      </c>
      <c r="C51" s="274" t="s">
        <v>132</v>
      </c>
      <c r="D51" s="283">
        <v>1</v>
      </c>
      <c r="E51" s="603">
        <v>0</v>
      </c>
      <c r="F51" s="274">
        <f>PRODUCT(D51:E51)</f>
        <v>0</v>
      </c>
    </row>
    <row r="52" spans="1:6" ht="14.25">
      <c r="A52" s="18"/>
      <c r="B52" s="282" t="s">
        <v>203</v>
      </c>
      <c r="C52" s="274"/>
      <c r="D52" s="283"/>
      <c r="E52" s="603"/>
      <c r="F52" s="284"/>
    </row>
    <row r="53" spans="1:6" ht="14.25">
      <c r="A53" s="18"/>
      <c r="B53" s="282" t="s">
        <v>204</v>
      </c>
      <c r="C53" s="274"/>
      <c r="D53" s="283"/>
      <c r="E53" s="603"/>
      <c r="F53" s="284"/>
    </row>
    <row r="54" spans="1:6" ht="14.25">
      <c r="A54" s="18"/>
      <c r="B54" s="282" t="s">
        <v>205</v>
      </c>
      <c r="C54" s="274"/>
      <c r="D54" s="283"/>
      <c r="E54" s="603"/>
      <c r="F54" s="284"/>
    </row>
    <row r="55" spans="1:6" ht="14.25">
      <c r="A55" s="18"/>
      <c r="B55" s="282" t="s">
        <v>206</v>
      </c>
      <c r="C55" s="274"/>
      <c r="D55" s="283"/>
      <c r="E55" s="603"/>
      <c r="F55" s="284"/>
    </row>
    <row r="56" spans="1:6" ht="14.25">
      <c r="A56" s="18"/>
      <c r="B56" s="282" t="s">
        <v>207</v>
      </c>
      <c r="C56" s="274"/>
      <c r="D56" s="283"/>
      <c r="E56" s="603"/>
      <c r="F56" s="284"/>
    </row>
    <row r="57" spans="1:6" ht="14.25">
      <c r="A57" s="18"/>
      <c r="B57" s="282" t="s">
        <v>208</v>
      </c>
      <c r="C57" s="274"/>
      <c r="D57" s="283"/>
      <c r="E57" s="603"/>
      <c r="F57" s="284"/>
    </row>
    <row r="58" spans="1:6" ht="14.25">
      <c r="A58" s="18"/>
      <c r="B58" s="282" t="s">
        <v>209</v>
      </c>
      <c r="C58" s="274"/>
      <c r="D58" s="283"/>
      <c r="E58" s="603"/>
      <c r="F58" s="284"/>
    </row>
    <row r="59" spans="1:6" ht="14.25">
      <c r="A59" s="18"/>
      <c r="B59" s="282" t="s">
        <v>210</v>
      </c>
      <c r="C59" s="274"/>
      <c r="D59" s="283"/>
      <c r="E59" s="603"/>
      <c r="F59" s="284"/>
    </row>
    <row r="60" spans="1:6" ht="14.25">
      <c r="A60" s="18"/>
      <c r="B60" s="282" t="s">
        <v>211</v>
      </c>
      <c r="C60" s="274"/>
      <c r="D60" s="283"/>
      <c r="E60" s="603"/>
      <c r="F60" s="284"/>
    </row>
    <row r="61" spans="1:6" ht="14.25">
      <c r="A61" s="18" t="s">
        <v>212</v>
      </c>
      <c r="B61" s="282" t="s">
        <v>177</v>
      </c>
      <c r="C61" s="274" t="s">
        <v>132</v>
      </c>
      <c r="D61" s="283">
        <v>2</v>
      </c>
      <c r="E61" s="603">
        <v>0</v>
      </c>
      <c r="F61" s="274">
        <f aca="true" t="shared" si="1" ref="F61:F74">PRODUCT(D61:E61)</f>
        <v>0</v>
      </c>
    </row>
    <row r="62" spans="1:6" ht="14.25">
      <c r="A62" s="18" t="s">
        <v>213</v>
      </c>
      <c r="B62" s="282" t="s">
        <v>214</v>
      </c>
      <c r="C62" s="274" t="s">
        <v>132</v>
      </c>
      <c r="D62" s="283">
        <v>4</v>
      </c>
      <c r="E62" s="603">
        <v>0</v>
      </c>
      <c r="F62" s="274">
        <f t="shared" si="1"/>
        <v>0</v>
      </c>
    </row>
    <row r="63" spans="1:6" ht="14.25">
      <c r="A63" s="18"/>
      <c r="B63" s="282" t="s">
        <v>215</v>
      </c>
      <c r="C63" s="274"/>
      <c r="D63" s="283"/>
      <c r="E63" s="603"/>
      <c r="F63" s="274"/>
    </row>
    <row r="64" spans="1:6" ht="14.25">
      <c r="A64" s="18" t="s">
        <v>216</v>
      </c>
      <c r="B64" s="282" t="s">
        <v>217</v>
      </c>
      <c r="C64" s="274" t="s">
        <v>132</v>
      </c>
      <c r="D64" s="283">
        <v>2</v>
      </c>
      <c r="E64" s="603">
        <v>0</v>
      </c>
      <c r="F64" s="274">
        <f t="shared" si="1"/>
        <v>0</v>
      </c>
    </row>
    <row r="65" spans="1:6" ht="14.25">
      <c r="A65" s="18"/>
      <c r="B65" s="282" t="s">
        <v>215</v>
      </c>
      <c r="C65" s="274"/>
      <c r="D65" s="283"/>
      <c r="E65" s="603"/>
      <c r="F65" s="274"/>
    </row>
    <row r="66" spans="1:6" ht="14.25">
      <c r="A66" s="18" t="s">
        <v>218</v>
      </c>
      <c r="B66" s="282" t="s">
        <v>219</v>
      </c>
      <c r="C66" s="274" t="s">
        <v>132</v>
      </c>
      <c r="D66" s="283">
        <v>3</v>
      </c>
      <c r="E66" s="603">
        <v>0</v>
      </c>
      <c r="F66" s="274">
        <f t="shared" si="1"/>
        <v>0</v>
      </c>
    </row>
    <row r="67" spans="1:6" ht="14.25">
      <c r="A67" s="18" t="s">
        <v>220</v>
      </c>
      <c r="B67" s="282" t="s">
        <v>221</v>
      </c>
      <c r="C67" s="274" t="s">
        <v>83</v>
      </c>
      <c r="D67" s="283">
        <v>11</v>
      </c>
      <c r="E67" s="603">
        <v>0</v>
      </c>
      <c r="F67" s="274">
        <f t="shared" si="1"/>
        <v>0</v>
      </c>
    </row>
    <row r="68" spans="1:6" ht="14.25">
      <c r="A68" s="18" t="s">
        <v>222</v>
      </c>
      <c r="B68" s="282" t="s">
        <v>223</v>
      </c>
      <c r="C68" s="274" t="s">
        <v>83</v>
      </c>
      <c r="D68" s="283">
        <v>14</v>
      </c>
      <c r="E68" s="603">
        <v>0</v>
      </c>
      <c r="F68" s="274">
        <f t="shared" si="1"/>
        <v>0</v>
      </c>
    </row>
    <row r="69" spans="1:6" ht="14.25">
      <c r="A69" s="42" t="s">
        <v>224</v>
      </c>
      <c r="B69" s="282" t="s">
        <v>225</v>
      </c>
      <c r="C69" s="274" t="s">
        <v>61</v>
      </c>
      <c r="D69" s="283">
        <v>6</v>
      </c>
      <c r="E69" s="603">
        <v>0</v>
      </c>
      <c r="F69" s="274">
        <f t="shared" si="1"/>
        <v>0</v>
      </c>
    </row>
    <row r="70" spans="1:6" ht="14.25">
      <c r="A70" s="18"/>
      <c r="B70" s="282" t="s">
        <v>226</v>
      </c>
      <c r="C70" s="274" t="s">
        <v>61</v>
      </c>
      <c r="D70" s="283">
        <v>1</v>
      </c>
      <c r="E70" s="603">
        <v>0</v>
      </c>
      <c r="F70" s="274">
        <f t="shared" si="1"/>
        <v>0</v>
      </c>
    </row>
    <row r="71" spans="1:6" ht="14.25">
      <c r="A71" s="18" t="s">
        <v>227</v>
      </c>
      <c r="B71" s="282" t="s">
        <v>228</v>
      </c>
      <c r="C71" s="274" t="s">
        <v>132</v>
      </c>
      <c r="D71" s="283">
        <v>1</v>
      </c>
      <c r="E71" s="603">
        <v>0</v>
      </c>
      <c r="F71" s="274">
        <f t="shared" si="1"/>
        <v>0</v>
      </c>
    </row>
    <row r="72" spans="1:6" ht="14.25">
      <c r="A72" s="18"/>
      <c r="B72" s="282" t="s">
        <v>229</v>
      </c>
      <c r="C72" s="274"/>
      <c r="D72" s="283"/>
      <c r="E72" s="603"/>
      <c r="F72" s="274"/>
    </row>
    <row r="73" spans="1:6" ht="14.25">
      <c r="A73" s="18" t="s">
        <v>230</v>
      </c>
      <c r="B73" s="282" t="s">
        <v>195</v>
      </c>
      <c r="C73" s="274" t="s">
        <v>123</v>
      </c>
      <c r="D73" s="283">
        <v>40</v>
      </c>
      <c r="E73" s="603">
        <v>0</v>
      </c>
      <c r="F73" s="274">
        <f t="shared" si="1"/>
        <v>0</v>
      </c>
    </row>
    <row r="74" spans="1:6" ht="14.25">
      <c r="A74" s="18" t="s">
        <v>231</v>
      </c>
      <c r="B74" s="282" t="s">
        <v>252</v>
      </c>
      <c r="C74" s="276" t="s">
        <v>123</v>
      </c>
      <c r="D74" s="285">
        <v>120</v>
      </c>
      <c r="E74" s="604">
        <v>0</v>
      </c>
      <c r="F74" s="276">
        <f t="shared" si="1"/>
        <v>0</v>
      </c>
    </row>
    <row r="75" spans="1:6" ht="15">
      <c r="A75" s="18"/>
      <c r="B75" s="282"/>
      <c r="C75" s="274" t="s">
        <v>198</v>
      </c>
      <c r="D75" s="283"/>
      <c r="E75" s="603"/>
      <c r="F75" s="286">
        <f>SUM(F51:F74)</f>
        <v>0</v>
      </c>
    </row>
    <row r="76" spans="1:6" ht="15">
      <c r="A76" s="18"/>
      <c r="B76" s="282"/>
      <c r="C76" s="274" t="s">
        <v>199</v>
      </c>
      <c r="D76" s="283"/>
      <c r="E76" s="603"/>
      <c r="F76" s="608">
        <v>0</v>
      </c>
    </row>
    <row r="77" spans="1:6" ht="15">
      <c r="A77" s="18"/>
      <c r="B77" s="282"/>
      <c r="C77" s="274"/>
      <c r="D77" s="283"/>
      <c r="E77" s="603"/>
      <c r="F77" s="286"/>
    </row>
    <row r="78" spans="1:6" ht="15">
      <c r="A78" s="18"/>
      <c r="B78" s="280" t="s">
        <v>456</v>
      </c>
      <c r="C78" s="274"/>
      <c r="D78" s="283"/>
      <c r="E78" s="603"/>
      <c r="F78" s="286"/>
    </row>
    <row r="79" spans="1:6" ht="14.25">
      <c r="A79" s="18"/>
      <c r="B79" s="282" t="s">
        <v>459</v>
      </c>
      <c r="C79" s="274" t="s">
        <v>241</v>
      </c>
      <c r="D79" s="283">
        <v>40</v>
      </c>
      <c r="E79" s="603">
        <v>0</v>
      </c>
      <c r="F79" s="274">
        <f>PRODUCT(D79:E79)</f>
        <v>0</v>
      </c>
    </row>
    <row r="80" spans="1:6" ht="14.25">
      <c r="A80" s="18"/>
      <c r="B80" s="282" t="s">
        <v>458</v>
      </c>
      <c r="C80" s="274" t="s">
        <v>88</v>
      </c>
      <c r="D80" s="283">
        <v>1</v>
      </c>
      <c r="E80" s="603">
        <v>0</v>
      </c>
      <c r="F80" s="274">
        <f>PRODUCT(D80:E80)</f>
        <v>0</v>
      </c>
    </row>
    <row r="81" spans="1:6" ht="14.25">
      <c r="A81" s="18"/>
      <c r="B81" s="282"/>
      <c r="C81" s="274"/>
      <c r="D81" s="283"/>
      <c r="E81" s="603"/>
      <c r="F81" s="284"/>
    </row>
    <row r="82" spans="1:6" ht="15">
      <c r="A82" s="18"/>
      <c r="B82" s="280" t="s">
        <v>232</v>
      </c>
      <c r="C82" s="274"/>
      <c r="D82" s="283"/>
      <c r="E82" s="603"/>
      <c r="F82" s="284"/>
    </row>
    <row r="83" spans="1:6" ht="14.25">
      <c r="A83" s="18"/>
      <c r="B83" s="282"/>
      <c r="C83" s="274"/>
      <c r="D83" s="283"/>
      <c r="E83" s="603"/>
      <c r="F83" s="284"/>
    </row>
    <row r="84" spans="1:6" ht="14.25">
      <c r="A84" s="18"/>
      <c r="B84" s="282" t="s">
        <v>233</v>
      </c>
      <c r="C84" s="274" t="s">
        <v>61</v>
      </c>
      <c r="D84" s="283">
        <v>1</v>
      </c>
      <c r="E84" s="603">
        <v>0</v>
      </c>
      <c r="F84" s="274">
        <f>PRODUCT(D84:E84)</f>
        <v>0</v>
      </c>
    </row>
    <row r="85" spans="1:6" ht="14.25">
      <c r="A85" s="18"/>
      <c r="B85" s="282"/>
      <c r="C85" s="274"/>
      <c r="D85" s="283"/>
      <c r="E85" s="603"/>
      <c r="F85" s="284"/>
    </row>
    <row r="86" spans="1:6" ht="15">
      <c r="A86" s="18"/>
      <c r="B86" s="280" t="s">
        <v>234</v>
      </c>
      <c r="C86" s="274"/>
      <c r="D86" s="283"/>
      <c r="E86" s="603"/>
      <c r="F86" s="284"/>
    </row>
    <row r="87" spans="1:6" ht="14.25">
      <c r="A87" s="18"/>
      <c r="B87" s="282"/>
      <c r="C87" s="274"/>
      <c r="D87" s="283"/>
      <c r="E87" s="603"/>
      <c r="F87" s="284"/>
    </row>
    <row r="88" spans="1:6" ht="14.25">
      <c r="A88" s="18"/>
      <c r="B88" s="282" t="s">
        <v>235</v>
      </c>
      <c r="C88" s="274" t="s">
        <v>61</v>
      </c>
      <c r="D88" s="283">
        <v>25</v>
      </c>
      <c r="E88" s="603">
        <v>0</v>
      </c>
      <c r="F88" s="274">
        <f>PRODUCT(D88:E88)</f>
        <v>0</v>
      </c>
    </row>
    <row r="89" spans="1:6" ht="14.25">
      <c r="A89" s="18"/>
      <c r="B89" s="282" t="s">
        <v>236</v>
      </c>
      <c r="C89" s="274"/>
      <c r="D89" s="283"/>
      <c r="E89" s="603"/>
      <c r="F89" s="284"/>
    </row>
    <row r="90" spans="1:6" ht="14.25">
      <c r="A90" s="18"/>
      <c r="B90" s="282" t="s">
        <v>237</v>
      </c>
      <c r="C90" s="274" t="s">
        <v>61</v>
      </c>
      <c r="D90" s="283">
        <v>45</v>
      </c>
      <c r="E90" s="603">
        <v>0</v>
      </c>
      <c r="F90" s="274">
        <f>PRODUCT(D90:E90)</f>
        <v>0</v>
      </c>
    </row>
    <row r="91" spans="1:6" ht="14.25">
      <c r="A91" s="18"/>
      <c r="B91" s="282" t="s">
        <v>238</v>
      </c>
      <c r="C91" s="276"/>
      <c r="D91" s="285"/>
      <c r="E91" s="604"/>
      <c r="F91" s="287"/>
    </row>
    <row r="92" spans="1:6" ht="15">
      <c r="A92" s="18"/>
      <c r="B92" s="282"/>
      <c r="C92" s="274" t="s">
        <v>59</v>
      </c>
      <c r="D92" s="283"/>
      <c r="E92" s="603"/>
      <c r="F92" s="286">
        <f>SUM(F88:F91)</f>
        <v>0</v>
      </c>
    </row>
    <row r="93" spans="1:6" ht="15">
      <c r="A93" s="18"/>
      <c r="B93" s="280"/>
      <c r="C93" s="274"/>
      <c r="D93" s="283"/>
      <c r="E93" s="603"/>
      <c r="F93" s="284"/>
    </row>
    <row r="94" spans="1:6" ht="15">
      <c r="A94" s="18"/>
      <c r="B94" s="280" t="s">
        <v>239</v>
      </c>
      <c r="C94" s="274"/>
      <c r="D94" s="283"/>
      <c r="E94" s="603"/>
      <c r="F94" s="284"/>
    </row>
    <row r="95" spans="1:6" ht="15">
      <c r="A95" s="18"/>
      <c r="B95" s="280"/>
      <c r="C95" s="274"/>
      <c r="D95" s="283"/>
      <c r="E95" s="603"/>
      <c r="F95" s="284"/>
    </row>
    <row r="96" spans="1:6" ht="14.25">
      <c r="A96" s="18"/>
      <c r="B96" s="282" t="s">
        <v>240</v>
      </c>
      <c r="C96" s="274" t="s">
        <v>241</v>
      </c>
      <c r="D96" s="283">
        <v>40</v>
      </c>
      <c r="E96" s="603">
        <v>0</v>
      </c>
      <c r="F96" s="274">
        <f>PRODUCT(D96:E96)</f>
        <v>0</v>
      </c>
    </row>
    <row r="97" spans="1:6" ht="14.25">
      <c r="A97" s="18"/>
      <c r="B97" s="282" t="s">
        <v>242</v>
      </c>
      <c r="C97" s="274" t="s">
        <v>241</v>
      </c>
      <c r="D97" s="283">
        <v>25</v>
      </c>
      <c r="E97" s="603">
        <v>0</v>
      </c>
      <c r="F97" s="274">
        <f>PRODUCT(D97:E97)</f>
        <v>0</v>
      </c>
    </row>
    <row r="98" spans="1:6" ht="14.25">
      <c r="A98" s="18"/>
      <c r="B98" s="282" t="s">
        <v>243</v>
      </c>
      <c r="C98" s="274" t="s">
        <v>241</v>
      </c>
      <c r="D98" s="283">
        <v>25</v>
      </c>
      <c r="E98" s="603">
        <v>0</v>
      </c>
      <c r="F98" s="274">
        <f>PRODUCT(D98:E98)</f>
        <v>0</v>
      </c>
    </row>
    <row r="99" spans="1:6" ht="14.25">
      <c r="A99" s="18"/>
      <c r="B99" s="282" t="s">
        <v>244</v>
      </c>
      <c r="C99" s="276" t="s">
        <v>241</v>
      </c>
      <c r="D99" s="285">
        <v>2</v>
      </c>
      <c r="E99" s="604">
        <v>0</v>
      </c>
      <c r="F99" s="274">
        <f>PRODUCT(D99:E99)</f>
        <v>0</v>
      </c>
    </row>
    <row r="100" spans="1:6" ht="15">
      <c r="A100" s="18"/>
      <c r="B100" s="18"/>
      <c r="C100" s="39" t="s">
        <v>59</v>
      </c>
      <c r="D100" s="51"/>
      <c r="E100" s="605"/>
      <c r="F100" s="53">
        <f>SUM(F96:F99)</f>
        <v>0</v>
      </c>
    </row>
    <row r="101" spans="1:6" ht="14.25">
      <c r="A101" s="18"/>
      <c r="B101" s="18"/>
      <c r="C101" s="39"/>
      <c r="D101" s="51"/>
      <c r="E101" s="605"/>
      <c r="F101" s="49"/>
    </row>
    <row r="102" spans="1:6" ht="15">
      <c r="A102" s="18"/>
      <c r="B102" s="18" t="s">
        <v>251</v>
      </c>
      <c r="C102" s="54" t="s">
        <v>248</v>
      </c>
      <c r="D102" s="51"/>
      <c r="E102" s="605"/>
      <c r="F102" s="52">
        <f>SUM(F46,F75)</f>
        <v>0</v>
      </c>
    </row>
    <row r="103" spans="1:6" ht="15">
      <c r="A103" s="18"/>
      <c r="B103" s="18"/>
      <c r="C103" s="54" t="s">
        <v>249</v>
      </c>
      <c r="D103" s="51"/>
      <c r="E103" s="605"/>
      <c r="F103" s="52">
        <f>SUM(F47,F76)</f>
        <v>0</v>
      </c>
    </row>
    <row r="104" spans="1:6" ht="15">
      <c r="A104" s="18"/>
      <c r="B104" s="18"/>
      <c r="C104" s="54" t="s">
        <v>457</v>
      </c>
      <c r="D104" s="51"/>
      <c r="E104" s="605"/>
      <c r="F104" s="52">
        <f>SUM(F79:F80)</f>
        <v>0</v>
      </c>
    </row>
    <row r="105" spans="1:6" ht="15">
      <c r="A105" s="18"/>
      <c r="B105" s="18"/>
      <c r="C105" s="54" t="s">
        <v>245</v>
      </c>
      <c r="D105" s="51"/>
      <c r="E105" s="605"/>
      <c r="F105" s="52">
        <f>F84</f>
        <v>0</v>
      </c>
    </row>
    <row r="106" spans="1:6" ht="15">
      <c r="A106" s="18"/>
      <c r="B106" s="18"/>
      <c r="C106" s="54" t="s">
        <v>246</v>
      </c>
      <c r="D106" s="51"/>
      <c r="E106" s="605"/>
      <c r="F106" s="52">
        <f>SUM(F88:F90)</f>
        <v>0</v>
      </c>
    </row>
    <row r="107" spans="1:6" ht="15">
      <c r="A107" s="18"/>
      <c r="B107" s="18"/>
      <c r="C107" s="55" t="s">
        <v>247</v>
      </c>
      <c r="D107" s="50"/>
      <c r="E107" s="606"/>
      <c r="F107" s="56">
        <f>F100</f>
        <v>0</v>
      </c>
    </row>
    <row r="108" spans="1:6" ht="24.75" customHeight="1">
      <c r="A108" s="18"/>
      <c r="B108" s="17" t="s">
        <v>250</v>
      </c>
      <c r="C108" s="39"/>
      <c r="F108" s="251">
        <f>SUM(F102:F107)</f>
        <v>0</v>
      </c>
    </row>
    <row r="109" spans="1:6" ht="14.25">
      <c r="A109" s="18"/>
      <c r="B109" s="18"/>
      <c r="C109" s="39"/>
      <c r="F109" s="41"/>
    </row>
    <row r="110" spans="1:6" ht="14.25">
      <c r="A110" s="18"/>
      <c r="B110" s="18"/>
      <c r="C110" s="39"/>
      <c r="F110" s="41"/>
    </row>
    <row r="111" ht="14.25">
      <c r="A111" s="18"/>
    </row>
    <row r="112" ht="15">
      <c r="B112" s="40"/>
    </row>
    <row r="114" ht="12.75">
      <c r="F114" s="43"/>
    </row>
    <row r="115" ht="12.75">
      <c r="F115" s="43"/>
    </row>
    <row r="116" ht="14.25">
      <c r="F116" s="44"/>
    </row>
    <row r="117" ht="14.25">
      <c r="F117" s="44"/>
    </row>
  </sheetData>
  <sheetProtection password="CA50" sheet="1"/>
  <printOptions/>
  <pageMargins left="0.2755905511811024" right="0.2362204724409449" top="0.5905511811023623" bottom="0.5905511811023623" header="0.31496062992125984" footer="0.31496062992125984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1">
      <selection activeCell="F5" sqref="F5"/>
    </sheetView>
  </sheetViews>
  <sheetFormatPr defaultColWidth="9.00390625" defaultRowHeight="12.75"/>
  <cols>
    <col min="1" max="1" width="9.125" style="60" customWidth="1"/>
    <col min="2" max="2" width="30.875" style="59" bestFit="1" customWidth="1"/>
    <col min="3" max="3" width="63.625" style="59" customWidth="1"/>
    <col min="4" max="5" width="6.00390625" style="60" bestFit="1" customWidth="1"/>
    <col min="6" max="6" width="11.25390625" style="609" bestFit="1" customWidth="1"/>
    <col min="7" max="7" width="12.25390625" style="59" bestFit="1" customWidth="1"/>
    <col min="8" max="16384" width="9.125" style="59" customWidth="1"/>
  </cols>
  <sheetData>
    <row r="1" spans="1:2" ht="16.5" thickBot="1">
      <c r="A1" s="58" t="s">
        <v>261</v>
      </c>
      <c r="B1" s="58" t="s">
        <v>307</v>
      </c>
    </row>
    <row r="2" spans="1:7" ht="15">
      <c r="A2" s="61" t="s">
        <v>124</v>
      </c>
      <c r="B2" s="62" t="s">
        <v>262</v>
      </c>
      <c r="C2" s="62" t="s">
        <v>159</v>
      </c>
      <c r="D2" s="63" t="s">
        <v>263</v>
      </c>
      <c r="E2" s="63" t="s">
        <v>75</v>
      </c>
      <c r="F2" s="610" t="s">
        <v>264</v>
      </c>
      <c r="G2" s="62" t="s">
        <v>265</v>
      </c>
    </row>
    <row r="3" spans="1:7" ht="62.25" customHeight="1">
      <c r="A3" s="288">
        <v>1</v>
      </c>
      <c r="B3" s="289" t="s">
        <v>266</v>
      </c>
      <c r="C3" s="289" t="s">
        <v>267</v>
      </c>
      <c r="D3" s="290" t="s">
        <v>61</v>
      </c>
      <c r="E3" s="290">
        <v>29</v>
      </c>
      <c r="F3" s="611">
        <v>0</v>
      </c>
      <c r="G3" s="291">
        <f aca="true" t="shared" si="0" ref="G3:G9">F3*E3</f>
        <v>0</v>
      </c>
    </row>
    <row r="4" spans="1:7" ht="47.25" customHeight="1">
      <c r="A4" s="288">
        <v>2</v>
      </c>
      <c r="B4" s="289" t="s">
        <v>268</v>
      </c>
      <c r="C4" s="289" t="s">
        <v>269</v>
      </c>
      <c r="D4" s="290" t="s">
        <v>61</v>
      </c>
      <c r="E4" s="290">
        <v>15</v>
      </c>
      <c r="F4" s="611">
        <v>0</v>
      </c>
      <c r="G4" s="291">
        <f t="shared" si="0"/>
        <v>0</v>
      </c>
    </row>
    <row r="5" spans="1:7" ht="60" customHeight="1">
      <c r="A5" s="288">
        <v>3</v>
      </c>
      <c r="B5" s="289" t="s">
        <v>270</v>
      </c>
      <c r="C5" s="289" t="s">
        <v>271</v>
      </c>
      <c r="D5" s="290" t="s">
        <v>61</v>
      </c>
      <c r="E5" s="290">
        <v>20</v>
      </c>
      <c r="F5" s="611">
        <v>0</v>
      </c>
      <c r="G5" s="291">
        <f t="shared" si="0"/>
        <v>0</v>
      </c>
    </row>
    <row r="6" spans="1:7" ht="48" customHeight="1">
      <c r="A6" s="288">
        <v>4</v>
      </c>
      <c r="B6" s="289" t="s">
        <v>272</v>
      </c>
      <c r="C6" s="289" t="s">
        <v>273</v>
      </c>
      <c r="D6" s="290" t="s">
        <v>61</v>
      </c>
      <c r="E6" s="290">
        <v>6.5</v>
      </c>
      <c r="F6" s="611">
        <v>0</v>
      </c>
      <c r="G6" s="291">
        <f t="shared" si="0"/>
        <v>0</v>
      </c>
    </row>
    <row r="7" spans="1:7" ht="45" customHeight="1">
      <c r="A7" s="288">
        <v>5</v>
      </c>
      <c r="B7" s="289" t="s">
        <v>274</v>
      </c>
      <c r="C7" s="289" t="s">
        <v>275</v>
      </c>
      <c r="D7" s="290" t="s">
        <v>88</v>
      </c>
      <c r="E7" s="290">
        <v>1</v>
      </c>
      <c r="F7" s="611">
        <v>0</v>
      </c>
      <c r="G7" s="291">
        <f t="shared" si="0"/>
        <v>0</v>
      </c>
    </row>
    <row r="8" spans="1:7" ht="34.5" customHeight="1">
      <c r="A8" s="288">
        <v>6</v>
      </c>
      <c r="B8" s="289" t="s">
        <v>276</v>
      </c>
      <c r="C8" s="289" t="s">
        <v>277</v>
      </c>
      <c r="D8" s="290" t="s">
        <v>88</v>
      </c>
      <c r="E8" s="290">
        <v>3</v>
      </c>
      <c r="F8" s="611">
        <v>0</v>
      </c>
      <c r="G8" s="291">
        <f t="shared" si="0"/>
        <v>0</v>
      </c>
    </row>
    <row r="9" spans="1:7" ht="13.5" thickBot="1">
      <c r="A9" s="292">
        <v>7</v>
      </c>
      <c r="B9" s="293" t="s">
        <v>287</v>
      </c>
      <c r="C9" s="293" t="s">
        <v>278</v>
      </c>
      <c r="D9" s="294" t="s">
        <v>88</v>
      </c>
      <c r="E9" s="294">
        <v>1</v>
      </c>
      <c r="F9" s="612">
        <v>0</v>
      </c>
      <c r="G9" s="295">
        <f t="shared" si="0"/>
        <v>0</v>
      </c>
    </row>
    <row r="10" spans="1:7" ht="15.75" thickBot="1">
      <c r="A10" s="64"/>
      <c r="B10" s="65" t="s">
        <v>279</v>
      </c>
      <c r="C10" s="66" t="s">
        <v>280</v>
      </c>
      <c r="D10" s="67"/>
      <c r="E10" s="67"/>
      <c r="F10" s="613"/>
      <c r="G10" s="68">
        <f>SUM(G3:G9)</f>
        <v>0</v>
      </c>
    </row>
    <row r="12" spans="1:7" ht="16.5" thickBot="1">
      <c r="A12" s="58" t="s">
        <v>281</v>
      </c>
      <c r="B12" s="58" t="s">
        <v>308</v>
      </c>
      <c r="G12" s="69"/>
    </row>
    <row r="13" spans="1:7" ht="15">
      <c r="A13" s="61" t="s">
        <v>124</v>
      </c>
      <c r="B13" s="62" t="s">
        <v>262</v>
      </c>
      <c r="C13" s="62" t="s">
        <v>159</v>
      </c>
      <c r="D13" s="63" t="s">
        <v>263</v>
      </c>
      <c r="E13" s="63" t="s">
        <v>75</v>
      </c>
      <c r="F13" s="610" t="s">
        <v>264</v>
      </c>
      <c r="G13" s="62" t="s">
        <v>265</v>
      </c>
    </row>
    <row r="14" spans="1:7" ht="64.5" customHeight="1">
      <c r="A14" s="288">
        <v>1</v>
      </c>
      <c r="B14" s="289" t="s">
        <v>266</v>
      </c>
      <c r="C14" s="289" t="s">
        <v>267</v>
      </c>
      <c r="D14" s="290" t="s">
        <v>61</v>
      </c>
      <c r="E14" s="290">
        <v>14</v>
      </c>
      <c r="F14" s="611">
        <v>0</v>
      </c>
      <c r="G14" s="291">
        <f>F14*E14</f>
        <v>0</v>
      </c>
    </row>
    <row r="15" spans="1:7" ht="52.5" customHeight="1">
      <c r="A15" s="288">
        <v>2</v>
      </c>
      <c r="B15" s="289" t="s">
        <v>272</v>
      </c>
      <c r="C15" s="289" t="s">
        <v>273</v>
      </c>
      <c r="D15" s="290" t="s">
        <v>61</v>
      </c>
      <c r="E15" s="290">
        <v>12</v>
      </c>
      <c r="F15" s="611">
        <v>0</v>
      </c>
      <c r="G15" s="291">
        <f>F15*E15</f>
        <v>0</v>
      </c>
    </row>
    <row r="16" spans="1:7" ht="35.25" customHeight="1">
      <c r="A16" s="288">
        <v>3</v>
      </c>
      <c r="B16" s="289" t="s">
        <v>276</v>
      </c>
      <c r="C16" s="289" t="s">
        <v>277</v>
      </c>
      <c r="D16" s="290" t="s">
        <v>88</v>
      </c>
      <c r="E16" s="290">
        <v>3</v>
      </c>
      <c r="F16" s="611">
        <v>0</v>
      </c>
      <c r="G16" s="291">
        <f>F16*E16</f>
        <v>0</v>
      </c>
    </row>
    <row r="17" spans="1:7" ht="13.5" thickBot="1">
      <c r="A17" s="292">
        <v>4</v>
      </c>
      <c r="B17" s="293" t="s">
        <v>287</v>
      </c>
      <c r="C17" s="293" t="s">
        <v>278</v>
      </c>
      <c r="D17" s="294" t="s">
        <v>88</v>
      </c>
      <c r="E17" s="294">
        <v>1</v>
      </c>
      <c r="F17" s="612">
        <v>0</v>
      </c>
      <c r="G17" s="295">
        <f>F17*E17</f>
        <v>0</v>
      </c>
    </row>
    <row r="18" spans="1:7" ht="15.75" thickBot="1">
      <c r="A18" s="64"/>
      <c r="B18" s="65" t="s">
        <v>279</v>
      </c>
      <c r="C18" s="66" t="s">
        <v>282</v>
      </c>
      <c r="D18" s="67"/>
      <c r="E18" s="67"/>
      <c r="F18" s="613"/>
      <c r="G18" s="68">
        <f>SUM(G14:G17)</f>
        <v>0</v>
      </c>
    </row>
    <row r="19" spans="2:7" ht="15">
      <c r="B19" s="70"/>
      <c r="G19" s="71"/>
    </row>
    <row r="20" ht="15.75" thickBot="1">
      <c r="A20" s="72" t="s">
        <v>283</v>
      </c>
    </row>
    <row r="21" spans="1:7" ht="15.75" thickBot="1">
      <c r="A21" s="73"/>
      <c r="B21" s="249" t="s">
        <v>284</v>
      </c>
      <c r="C21" s="74"/>
      <c r="D21" s="75"/>
      <c r="E21" s="75"/>
      <c r="F21" s="614"/>
      <c r="G21" s="250">
        <f>G10+G18</f>
        <v>0</v>
      </c>
    </row>
    <row r="23" ht="15">
      <c r="B23" s="70" t="s">
        <v>285</v>
      </c>
    </row>
    <row r="24" spans="2:7" ht="12.75">
      <c r="B24" s="59" t="s">
        <v>286</v>
      </c>
      <c r="G24" s="69"/>
    </row>
    <row r="26" ht="12.75">
      <c r="G26" s="69"/>
    </row>
    <row r="27" ht="12.75">
      <c r="G27" s="69"/>
    </row>
    <row r="28" ht="12.75">
      <c r="G28" s="76"/>
    </row>
  </sheetData>
  <sheetProtection password="CA50" sheet="1"/>
  <printOptions/>
  <pageMargins left="0.26" right="0.23" top="0.59" bottom="0.6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Pc</cp:lastModifiedBy>
  <cp:lastPrinted>2023-03-23T08:04:41Z</cp:lastPrinted>
  <dcterms:created xsi:type="dcterms:W3CDTF">1997-01-24T11:07:25Z</dcterms:created>
  <dcterms:modified xsi:type="dcterms:W3CDTF">2023-05-04T14:15:42Z</dcterms:modified>
  <cp:category/>
  <cp:version/>
  <cp:contentType/>
  <cp:contentStatus/>
</cp:coreProperties>
</file>