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tW2uk1AmDNCft7hj0bOlyPYx0xBTZv2PCHbgtDmOT6gESJI+eiprB7exj/9d/v4pnt7NKxDMHg9dgh80IiqS+Q==" workbookSpinCount="100000" workbookSaltValue="syasmWUY6xHVLSnxQEPBMQ==" lockStructure="1"/>
  <bookViews>
    <workbookView xWindow="0" yWindow="0" windowWidth="25600" windowHeight="10070" tabRatio="810" activeTab="2"/>
  </bookViews>
  <sheets>
    <sheet name="Krycí list" sheetId="8" r:id="rId1"/>
    <sheet name="Rekapitulace stavby" sheetId="1" r:id="rId2"/>
    <sheet name="SO 01 - Stavební a konstr..." sheetId="2" r:id="rId3"/>
    <sheet name="SO 03 - Elektroinstalace" sheetId="3" r:id="rId4"/>
    <sheet name="SO 05 - Vzduchotechnika" sheetId="4" r:id="rId5"/>
    <sheet name="SO 06 - Zdravotně technic..." sheetId="5" r:id="rId6"/>
    <sheet name="SO 07 - Grafika" sheetId="6" r:id="rId7"/>
    <sheet name="OST - Ostatní a vedlejší ..." sheetId="7" r:id="rId8"/>
  </sheets>
  <definedNames>
    <definedName name="_xlnm._FilterDatabase" localSheetId="7" hidden="1">'OST - Ostatní a vedlejší ...'!$C$116:$K$156</definedName>
    <definedName name="_xlnm._FilterDatabase" localSheetId="2" hidden="1">'SO 01 - Stavební a konstr...'!$C$130:$K$695</definedName>
    <definedName name="_xlnm._FilterDatabase" localSheetId="3" hidden="1">'SO 03 - Elektroinstalace'!$C$119:$K$219</definedName>
    <definedName name="_xlnm._FilterDatabase" localSheetId="4" hidden="1">'SO 05 - Vzduchotechnika'!$C$115:$K$241</definedName>
    <definedName name="_xlnm._FilterDatabase" localSheetId="5" hidden="1">'SO 06 - Zdravotně technic...'!$C$112:$K$141</definedName>
    <definedName name="_xlnm._FilterDatabase" localSheetId="6" hidden="1">'SO 07 - Grafika'!$C$110:$K$133</definedName>
    <definedName name="_xlnm.Print_Area" localSheetId="0">'Krycí list'!$A$1:$N$63</definedName>
    <definedName name="_xlnm.Print_Area" localSheetId="7">'OST - Ostatní a vedlejší ...'!$C$4:$J$70,'OST - Ostatní a vedlejší ...'!$C$76:$J$98,'OST - Ostatní a vedlejší ...'!$C$104:$K$156</definedName>
    <definedName name="_xlnm.Print_Area" localSheetId="1">'Rekapitulace stavby'!$D$4:$AO$76,'Rekapitulace stavby'!$C$82:$AQ$101</definedName>
    <definedName name="_xlnm.Print_Area" localSheetId="2">'SO 01 - Stavební a konstr...'!$C$4:$J$69,'SO 01 - Stavební a konstr...'!$C$75:$J$112,'SO 01 - Stavební a konstr...'!$C$118:$K$695</definedName>
    <definedName name="_xlnm.Print_Area" localSheetId="3">'SO 03 - Elektroinstalace'!$C$4:$J$69,'SO 03 - Elektroinstalace'!$C$75:$J$101,'SO 03 - Elektroinstalace'!$C$107:$K$219</definedName>
    <definedName name="_xlnm.Print_Area" localSheetId="4">'SO 05 - Vzduchotechnika'!$C$4:$J$69,'SO 05 - Vzduchotechnika'!$C$75:$J$97,'SO 05 - Vzduchotechnika'!$C$103:$K$241</definedName>
    <definedName name="_xlnm.Print_Area" localSheetId="5">'SO 06 - Zdravotně technic...'!$C$4:$J$69,'SO 06 - Zdravotně technic...'!$C$75:$J$94,'SO 06 - Zdravotně technic...'!$C$100:$K$141</definedName>
    <definedName name="_xlnm.Print_Area" localSheetId="6">'SO 07 - Grafika'!$C$4:$J$69,'SO 07 - Grafika'!$C$75:$J$92,'SO 07 - Grafika'!$C$98:$K$133</definedName>
    <definedName name="_xlnm.Print_Titles" localSheetId="1">'Rekapitulace stavby'!$92:$92</definedName>
    <definedName name="_xlnm.Print_Titles" localSheetId="2">'SO 01 - Stavební a konstr...'!$130:$130</definedName>
    <definedName name="_xlnm.Print_Titles" localSheetId="3">'SO 03 - Elektroinstalace'!$119:$119</definedName>
    <definedName name="_xlnm.Print_Titles" localSheetId="4">'SO 05 - Vzduchotechnika'!$115:$115</definedName>
    <definedName name="_xlnm.Print_Titles" localSheetId="5">'SO 06 - Zdravotně technic...'!$112:$112</definedName>
    <definedName name="_xlnm.Print_Titles" localSheetId="6">'SO 07 - Grafika'!$110:$110</definedName>
    <definedName name="_xlnm.Print_Titles" localSheetId="7">'OST - Ostatní a vedlejší ...'!$116:$116</definedName>
  </definedNames>
  <calcPr calcId="162913"/>
</workbook>
</file>

<file path=xl/sharedStrings.xml><?xml version="1.0" encoding="utf-8"?>
<sst xmlns="http://schemas.openxmlformats.org/spreadsheetml/2006/main" count="10153" uniqueCount="1841">
  <si>
    <t>Export Komplet</t>
  </si>
  <si>
    <t/>
  </si>
  <si>
    <t>2.0</t>
  </si>
  <si>
    <t>False</t>
  </si>
  <si>
    <t>{da79adb6-6fd9-49f3-8114-3797f45b149d}</t>
  </si>
  <si>
    <t>&gt;&gt;  skryté sloupce  &lt;&lt;</t>
  </si>
  <si>
    <t>0,01</t>
  </si>
  <si>
    <t>21</t>
  </si>
  <si>
    <t>15</t>
  </si>
  <si>
    <t>REKAPITULACE STAVBY</t>
  </si>
  <si>
    <t>v ---  níže se nacházejí doplnkové a pomocné údaje k sestavám  --- v</t>
  </si>
  <si>
    <t>0,001</t>
  </si>
  <si>
    <t>Kód:</t>
  </si>
  <si>
    <t>2023-13</t>
  </si>
  <si>
    <t>Stavba:</t>
  </si>
  <si>
    <t>VŠE Coworkingové centrum</t>
  </si>
  <si>
    <t>KSO:</t>
  </si>
  <si>
    <t>801 3</t>
  </si>
  <si>
    <t>CC-CZ:</t>
  </si>
  <si>
    <t>126</t>
  </si>
  <si>
    <t>Místo:</t>
  </si>
  <si>
    <t>nám. W. Churchilla 1938/4, 130 67 Praha 3 - Žižkov</t>
  </si>
  <si>
    <t>Datum:</t>
  </si>
  <si>
    <t>CZ-CPV:</t>
  </si>
  <si>
    <t>45000000-7</t>
  </si>
  <si>
    <t>CZ-CPA:</t>
  </si>
  <si>
    <t>41.00.28</t>
  </si>
  <si>
    <t>Zadavatel:</t>
  </si>
  <si>
    <t>IČ:</t>
  </si>
  <si>
    <t>61384399</t>
  </si>
  <si>
    <t>Vysoká škola ekonomická v Praze</t>
  </si>
  <si>
    <t>DIČ:</t>
  </si>
  <si>
    <t>CZ61384399</t>
  </si>
  <si>
    <t>Zhotovitel:</t>
  </si>
  <si>
    <t>Projektant:</t>
  </si>
  <si>
    <t>24811343</t>
  </si>
  <si>
    <t>Studio Atelier AS, s.r.o.</t>
  </si>
  <si>
    <t>CZ24811343</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</si>
  <si>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</si>
  <si>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</si>
  <si>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</si>
  <si>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</si>
  <si>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</si>
  <si>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</si>
  <si>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</si>
  <si>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</si>
  <si>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</si>
  <si>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</si>
  <si>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</si>
  <si>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</si>
  <si>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</si>
  <si>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</si>
  <si>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</si>
  <si>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</si>
  <si>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</si>
  <si>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</si>
  <si>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</si>
  <si>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</si>
  <si>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</si>
  <si>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</si>
  <si>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</si>
  <si>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</si>
  <si>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</si>
  <si>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</si>
  <si>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</si>
  <si>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</si>
  <si>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</si>
  <si>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</si>
  <si>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</si>
  <si>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</si>
  <si>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</si>
  <si>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</si>
  <si>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</si>
  <si>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</si>
  <si>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</si>
  <si>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</si>
  <si>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</si>
  <si>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</si>
  <si>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</si>
  <si>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</si>
  <si>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</si>
  <si>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</si>
  <si>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</si>
  <si>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</si>
  <si>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</si>
  <si>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</si>
  <si>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</si>
  <si>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Stavební a konstrukční část</t>
  </si>
  <si>
    <t>STA</t>
  </si>
  <si>
    <t>1</t>
  </si>
  <si>
    <t>{67dc87cc-2e9e-4667-ac4a-004f92b4ab53}</t>
  </si>
  <si>
    <t>2</t>
  </si>
  <si>
    <t>SO 03</t>
  </si>
  <si>
    <t>Elektroinstalace</t>
  </si>
  <si>
    <t>{bdcc87a0-50c0-4823-b582-20c344f4519e}</t>
  </si>
  <si>
    <t>SO 05</t>
  </si>
  <si>
    <t>Vzduchotechnika</t>
  </si>
  <si>
    <t>{7a39c24e-3f13-4870-b8c1-878e20df77db}</t>
  </si>
  <si>
    <t>SO 06</t>
  </si>
  <si>
    <t>Zdravotně technické instalace</t>
  </si>
  <si>
    <t>{69d8d092-769f-4955-be84-7923dcd430d2}</t>
  </si>
  <si>
    <t>SO 07</t>
  </si>
  <si>
    <t>Grafika</t>
  </si>
  <si>
    <t>{fa977e97-57dd-44ba-94bb-3faaf78f2f6e}</t>
  </si>
  <si>
    <t>OST</t>
  </si>
  <si>
    <t>Ostatní a vedlejší náklady</t>
  </si>
  <si>
    <t>{a2ea1661-972c-4b4b-8387-084c3884780d}</t>
  </si>
  <si>
    <t>KRYCÍ LIST SOUPISU PRACÍ</t>
  </si>
  <si>
    <t>Objekt:</t>
  </si>
  <si>
    <t>SO 01 - Stavební a konstrukční část</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</si>
  <si>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</si>
  <si>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</si>
  <si>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</si>
  <si>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</si>
  <si>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</si>
  <si>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</si>
  <si>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</si>
  <si>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</si>
  <si>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</si>
  <si>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</si>
  <si>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</si>
  <si>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</si>
  <si>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</si>
  <si>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714 - Akustická a protiotřesová opatření</t>
  </si>
  <si>
    <t xml:space="preserve">    725 - Zdravotechnika - zařizovací předměty</t>
  </si>
  <si>
    <t xml:space="preserve">    741 - Elektroinstalace - silnoproud</t>
  </si>
  <si>
    <t xml:space="preserve">    761 - Konstrukce prosvětlovací</t>
  </si>
  <si>
    <t xml:space="preserve">    761R - Konstrukce stínící</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</si>
  <si>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</si>
  <si>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</si>
  <si>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</si>
  <si>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</si>
  <si>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</si>
  <si>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</si>
  <si>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</si>
  <si>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</si>
  <si>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</si>
  <si>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</si>
  <si>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</si>
  <si>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</si>
  <si>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</si>
  <si>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</si>
  <si>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</si>
  <si>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</si>
  <si>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</si>
  <si>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</si>
  <si>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</si>
  <si>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</si>
  <si>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</si>
  <si>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</si>
  <si>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</si>
  <si>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</si>
  <si>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</si>
  <si>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</si>
  <si>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</si>
  <si>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</si>
  <si>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317944323</t>
  </si>
  <si>
    <t>Válcované nosníky dodatečně osazované do připravených otvorů bez zazdění hlav č. 14 až 22</t>
  </si>
  <si>
    <t>t</t>
  </si>
  <si>
    <t>CS ÚRS 2023 01</t>
  </si>
  <si>
    <t>4</t>
  </si>
  <si>
    <t>-2069930082</t>
  </si>
  <si>
    <t>Online PSC</t>
  </si>
  <si>
    <t>https://podminky.urs.cz/item/CS_URS_2023_01/317944323</t>
  </si>
  <si>
    <t>VV</t>
  </si>
  <si>
    <t>IPN 180, hmotnost: 21,90 kg/m</t>
  </si>
  <si>
    <t>zastropení niky rozvaděče</t>
  </si>
  <si>
    <t>0,026</t>
  </si>
  <si>
    <t>Součet</t>
  </si>
  <si>
    <t>342272225</t>
  </si>
  <si>
    <t>Příčky z pórobetonových tvárnic hladkých na tenké maltové lože objemová hmotnost do 500 kg/m3, tloušťka příčky 100 mm</t>
  </si>
  <si>
    <t>m2</t>
  </si>
  <si>
    <t>-2096803581</t>
  </si>
  <si>
    <t>https://podminky.urs.cz/item/CS_URS_2023_01/342272225</t>
  </si>
  <si>
    <t>311272311</t>
  </si>
  <si>
    <t>Zdivo z pórobetonových tvárnic na tenké maltové lože, tl. zdiva 375 mm pevnost tvárnic do P2, objemová hmotnost do 450 kg/m3 hladkých</t>
  </si>
  <si>
    <t>-1127994696</t>
  </si>
  <si>
    <t>https://podminky.urs.cz/item/CS_URS_2023_01/311272311</t>
  </si>
  <si>
    <t>výplň nadpraží dveří - tl stěny 750 mm</t>
  </si>
  <si>
    <t>3*2</t>
  </si>
  <si>
    <t>zdivo - tl stěny 750 mm</t>
  </si>
  <si>
    <t>7*2</t>
  </si>
  <si>
    <t>Vodorovné konstrukce</t>
  </si>
  <si>
    <t>411354203R</t>
  </si>
  <si>
    <t>Plech trapézových tl 0,75 mm</t>
  </si>
  <si>
    <t>147931761</t>
  </si>
  <si>
    <t xml:space="preserve">Zastropení niky rozvaděče </t>
  </si>
  <si>
    <t>1,20</t>
  </si>
  <si>
    <t>5</t>
  </si>
  <si>
    <t>413941123</t>
  </si>
  <si>
    <t>Osazování ocelových válcovaných nosníků ve stropech I nebo IE nebo U nebo UE nebo L č. 14 až 22 nebo výšky přes 120 do 220 mm</t>
  </si>
  <si>
    <t>640917809</t>
  </si>
  <si>
    <t>https://podminky.urs.cz/item/CS_URS_2023_01/413941123</t>
  </si>
  <si>
    <t>6</t>
  </si>
  <si>
    <t>M</t>
  </si>
  <si>
    <t>13010720</t>
  </si>
  <si>
    <t>ocel profilová jakost S235JR (11 375) průřez I (IPN) 180</t>
  </si>
  <si>
    <t>8</t>
  </si>
  <si>
    <t>-1577368957</t>
  </si>
  <si>
    <t>0,386*1,15 'Přepočtené koeficientem množství</t>
  </si>
  <si>
    <t>7</t>
  </si>
  <si>
    <t>783314203</t>
  </si>
  <si>
    <t>Základní antikorozní nátěr zámečnických konstrukcí jednonásobný syntetický samozákladující</t>
  </si>
  <si>
    <t>16</t>
  </si>
  <si>
    <t>-862359567</t>
  </si>
  <si>
    <t>https://podminky.urs.cz/item/CS_URS_2023_01/783314203</t>
  </si>
  <si>
    <t>Úpravy povrchů, podlahy a osazování výplní</t>
  </si>
  <si>
    <t>631311115</t>
  </si>
  <si>
    <t>Mazanina z betonu prostého bez zvýšených nároků na prostředí tl. přes 50 do 80 mm tř. C 20/25</t>
  </si>
  <si>
    <t>m3</t>
  </si>
  <si>
    <t>531269907</t>
  </si>
  <si>
    <t>https://podminky.urs.cz/item/CS_URS_2023_01/631311115</t>
  </si>
  <si>
    <t>P</t>
  </si>
  <si>
    <t>Poznámka k položce:
vč. bednění, obvodového dilatačního pásku</t>
  </si>
  <si>
    <t>118,40*0,05</t>
  </si>
  <si>
    <t>Mezisoučet</t>
  </si>
  <si>
    <t>Zastropení niky rozvaděče</t>
  </si>
  <si>
    <t>0,06</t>
  </si>
  <si>
    <t>9</t>
  </si>
  <si>
    <t>631319171</t>
  </si>
  <si>
    <t>Příplatek k cenám mazanin za stržení povrchu spodní vrstvy mazaniny latí před vložením výztuže nebo pletiva pro tl. obou vrstev mazaniny přes 50 do 80 mm</t>
  </si>
  <si>
    <t>878122426</t>
  </si>
  <si>
    <t>https://podminky.urs.cz/item/CS_URS_2023_01/631319171</t>
  </si>
  <si>
    <t>10</t>
  </si>
  <si>
    <t>631362021</t>
  </si>
  <si>
    <t>Výztuž mazanin ze svařovaných sítí z drátů typu KARI</t>
  </si>
  <si>
    <t>-472608037</t>
  </si>
  <si>
    <t>https://podminky.urs.cz/item/CS_URS_2023_01/631362021</t>
  </si>
  <si>
    <t>KARI síť 6/150/150</t>
  </si>
  <si>
    <t>Hmotnost: 3,033 kg/m2</t>
  </si>
  <si>
    <t>118,40*(3,033/1000)*1,15</t>
  </si>
  <si>
    <t>0,004</t>
  </si>
  <si>
    <t>11</t>
  </si>
  <si>
    <t>612142001</t>
  </si>
  <si>
    <t>Potažení vnitřních ploch pletivem v ploše nebo pruzích, na plném podkladu sklovláknitým vtlačením do tmelu stěn</t>
  </si>
  <si>
    <t>706364251</t>
  </si>
  <si>
    <t>https://podminky.urs.cz/item/CS_URS_2023_01/612142001</t>
  </si>
  <si>
    <t>12</t>
  </si>
  <si>
    <t>612341121</t>
  </si>
  <si>
    <t>Omítka sádrová nebo vápenosádrová vnitřních ploch nanášená ručně jednovrstvá, tloušťky do 10 mm hladká svislých konstrukcí stěn</t>
  </si>
  <si>
    <t>1034424073</t>
  </si>
  <si>
    <t>https://podminky.urs.cz/item/CS_URS_2023_01/612341121</t>
  </si>
  <si>
    <t>13</t>
  </si>
  <si>
    <t>612311111</t>
  </si>
  <si>
    <t>Omítka vápenná vnitřních ploch nanášená ručně jednovrstvá hrubá, tloušťky do 20 mm zatřená svislých konstrukcí stěn</t>
  </si>
  <si>
    <t>853238838</t>
  </si>
  <si>
    <t>https://podminky.urs.cz/item/CS_URS_2023_01/612311111</t>
  </si>
  <si>
    <t>14</t>
  </si>
  <si>
    <t>612311141</t>
  </si>
  <si>
    <t>Omítka vápenná vnitřních ploch nanášená ručně dvouvrstvá štuková, tloušťky jádrové omítky do 20 mm a tloušťky štuku do 3 mm svislých konstrukcí stěn</t>
  </si>
  <si>
    <t>1740520757</t>
  </si>
  <si>
    <t>https://podminky.urs.cz/item/CS_URS_2023_01/612311141</t>
  </si>
  <si>
    <t>612311191</t>
  </si>
  <si>
    <t>Omítka vápenná vnitřních ploch nanášená ručně Příplatek k cenám za každých dalších i započatých 5 mm tloušťky jádrové omítky přes 10 mm stěn</t>
  </si>
  <si>
    <t>-786022309</t>
  </si>
  <si>
    <t>https://podminky.urs.cz/item/CS_URS_2023_01/612311191</t>
  </si>
  <si>
    <t>vyrovnání nerovností podkladu tl 10 mm</t>
  </si>
  <si>
    <t>230,7*2</t>
  </si>
  <si>
    <t>611311141</t>
  </si>
  <si>
    <t>Omítka vápenná vnitřních ploch nanášená ručně dvouvrstvá štuková, tloušťky jádrové omítky do 10 mm a tloušťky štuku do 3 mm vodorovných konstrukcí stropů rovných</t>
  </si>
  <si>
    <t>-297963939</t>
  </si>
  <si>
    <t>https://podminky.urs.cz/item/CS_URS_2023_01/611311141</t>
  </si>
  <si>
    <t>17</t>
  </si>
  <si>
    <t>611311191</t>
  </si>
  <si>
    <t>Omítka vápenná vnitřních ploch nanášená ručně Příplatek k cenám za každých dalších i započatých 5 mm tloušťky jádrové omítky přes 10 mm stropů</t>
  </si>
  <si>
    <t>-1505048199</t>
  </si>
  <si>
    <t>https://podminky.urs.cz/item/CS_URS_2023_01/611311191</t>
  </si>
  <si>
    <t>68,6*2</t>
  </si>
  <si>
    <t>Ostatní konstrukce a práce, bourání</t>
  </si>
  <si>
    <t>18</t>
  </si>
  <si>
    <t>962081131</t>
  </si>
  <si>
    <t>Bourání zdiva příček nebo vybourání otvorů ze skleněných tvárnic, tl. do 100 mm</t>
  </si>
  <si>
    <t>-1184027089</t>
  </si>
  <si>
    <t>https://podminky.urs.cz/item/CS_URS_2023_01/962081131</t>
  </si>
  <si>
    <t>44,10</t>
  </si>
  <si>
    <t>toalety</t>
  </si>
  <si>
    <t>19</t>
  </si>
  <si>
    <t>964072211R</t>
  </si>
  <si>
    <t>Vybourání válcovaných nosníků</t>
  </si>
  <si>
    <t>kpl</t>
  </si>
  <si>
    <t>1945371473</t>
  </si>
  <si>
    <t>Bouraní stávajících překladů nad otvorem</t>
  </si>
  <si>
    <t>20</t>
  </si>
  <si>
    <t>971033361</t>
  </si>
  <si>
    <t>Vybourání otvorů ve zdivu základovém nebo nadzákladovém z cihel, tvárnic, příčkovek z cihel pálených na maltu vápennou nebo vápenocementovou plochy do 0,09 m2, tl. do 600 mm</t>
  </si>
  <si>
    <t>kus</t>
  </si>
  <si>
    <t>-711277498</t>
  </si>
  <si>
    <t>https://podminky.urs.cz/item/CS_URS_2023_01/971033361</t>
  </si>
  <si>
    <t>971033431</t>
  </si>
  <si>
    <t>Vybourání otvorů ve zdivu základovém nebo nadzákladovém z cihel, tvárnic, příčkovek z cihel pálených na maltu vápennou nebo vápenocementovou plochy do 0,25 m2, tl. do 150 mm</t>
  </si>
  <si>
    <t>1422077757</t>
  </si>
  <si>
    <t>https://podminky.urs.cz/item/CS_URS_2023_01/971033431</t>
  </si>
  <si>
    <t>22</t>
  </si>
  <si>
    <t>971033461</t>
  </si>
  <si>
    <t>Vybourání otvorů ve zdivu základovém nebo nadzákladovém z cihel, tvárnic, příčkovek z cihel pálených na maltu vápennou nebo vápenocementovou plochy do 0,25 m2, tl. do 600 mm</t>
  </si>
  <si>
    <t>1114985340</t>
  </si>
  <si>
    <t>https://podminky.urs.cz/item/CS_URS_2023_01/971033461</t>
  </si>
  <si>
    <t>plochy do 0,9 m2</t>
  </si>
  <si>
    <t>plochy do 0,25 m2</t>
  </si>
  <si>
    <t>23</t>
  </si>
  <si>
    <t>971033541</t>
  </si>
  <si>
    <t>Vybourání otvorů ve zdivu základovém nebo nadzákladovém z cihel, tvárnic, příčkovek z cihel pálených na maltu vápennou nebo vápenocementovou plochy do 1 m2, tl. do 300 mm</t>
  </si>
  <si>
    <t>1814779340</t>
  </si>
  <si>
    <t>https://podminky.urs.cz/item/CS_URS_2023_01/971033541</t>
  </si>
  <si>
    <t>(0,4*0,30)*2</t>
  </si>
  <si>
    <t>24</t>
  </si>
  <si>
    <t>971033631</t>
  </si>
  <si>
    <t>Vybourání otvorů ve zdivu základovém nebo nadzákladovém z cihel, tvárnic, příčkovek z cihel pálených na maltu vápennou nebo vápenocementovou plochy do 4 m2, tl. do 150 mm</t>
  </si>
  <si>
    <t>-917736202</t>
  </si>
  <si>
    <t>https://podminky.urs.cz/item/CS_URS_2023_01/971033631</t>
  </si>
  <si>
    <t>2*1</t>
  </si>
  <si>
    <t>25</t>
  </si>
  <si>
    <t>973031336R</t>
  </si>
  <si>
    <t>Vysekání výklenků nebo kapes ve zdivu z cihel na maltu vápennou nebo vápenocementovou kapes, plochy do 0,16 m2, hl. do 600 mm</t>
  </si>
  <si>
    <t>-516879141</t>
  </si>
  <si>
    <t>26</t>
  </si>
  <si>
    <t>968062456</t>
  </si>
  <si>
    <t>Vybourání dřevěných rámů oken s křídly, dveřních zárubní, vrat, stěn, ostění nebo obkladů dveřních zárubní, plochy přes 2 m2</t>
  </si>
  <si>
    <t>-900724639</t>
  </si>
  <si>
    <t>https://podminky.urs.cz/item/CS_URS_2023_01/968062456</t>
  </si>
  <si>
    <t>2*2</t>
  </si>
  <si>
    <t>27</t>
  </si>
  <si>
    <t>965042141</t>
  </si>
  <si>
    <t>Bourání mazanin betonových nebo z litého asfaltu tl. do 100 mm, plochy přes 4 m2</t>
  </si>
  <si>
    <t>1871897248</t>
  </si>
  <si>
    <t>https://podminky.urs.cz/item/CS_URS_2023_01/965042141</t>
  </si>
  <si>
    <t>odstranění podkladu pod stávající dlažbou - chodba</t>
  </si>
  <si>
    <t>28</t>
  </si>
  <si>
    <t>965049111</t>
  </si>
  <si>
    <t>Bourání mazanin Příplatek k cenám za bourání mazanin betonových se svařovanou sítí, tl. do 100 mm</t>
  </si>
  <si>
    <t>-1920818873</t>
  </si>
  <si>
    <t>https://podminky.urs.cz/item/CS_URS_2023_01/965049111</t>
  </si>
  <si>
    <t>29</t>
  </si>
  <si>
    <t>R-pol 9-001</t>
  </si>
  <si>
    <t>Příplatek za prostupy stávající ocel konstrukcí</t>
  </si>
  <si>
    <t>-650735473</t>
  </si>
  <si>
    <t>30</t>
  </si>
  <si>
    <t>R-pol 9-002</t>
  </si>
  <si>
    <t>D+M požární ucpávky</t>
  </si>
  <si>
    <t>-158497380</t>
  </si>
  <si>
    <t>31</t>
  </si>
  <si>
    <t>953943212</t>
  </si>
  <si>
    <t>Osazování drobných kovových předmětů kotvených do stěny skříně pro hasicí přístroj</t>
  </si>
  <si>
    <t>234215248</t>
  </si>
  <si>
    <t>https://podminky.urs.cz/item/CS_URS_2023_01/953943212</t>
  </si>
  <si>
    <t>32</t>
  </si>
  <si>
    <t>44983131</t>
  </si>
  <si>
    <t>skříňka na RHP</t>
  </si>
  <si>
    <t>315408898</t>
  </si>
  <si>
    <t>33</t>
  </si>
  <si>
    <t>R-pol 9-003</t>
  </si>
  <si>
    <t>D+M hasící přístroj s hasící schopností 21A práškový</t>
  </si>
  <si>
    <t>ks</t>
  </si>
  <si>
    <t>-280850660</t>
  </si>
  <si>
    <t>34</t>
  </si>
  <si>
    <t>R-pol 9-004</t>
  </si>
  <si>
    <t>D+M značení únikových cest</t>
  </si>
  <si>
    <t>64861574</t>
  </si>
  <si>
    <t>35</t>
  </si>
  <si>
    <t>R-pol 9-005</t>
  </si>
  <si>
    <t>Přesun ovládacích tlačítek k požární roletě</t>
  </si>
  <si>
    <t>957264653</t>
  </si>
  <si>
    <t>36</t>
  </si>
  <si>
    <t>R-pol 9-006</t>
  </si>
  <si>
    <t>Úprava stávajícího podkladového násypu do roviny</t>
  </si>
  <si>
    <t>39272611</t>
  </si>
  <si>
    <t>mimo stávající chodby</t>
  </si>
  <si>
    <t>432,90</t>
  </si>
  <si>
    <t>37</t>
  </si>
  <si>
    <t>949101111</t>
  </si>
  <si>
    <t>Lešení pomocné pracovní pro objekty pozemních staveb pro zatížení do 150 kg/m2, o výšce lešeňové podlahy do 1,9 m</t>
  </si>
  <si>
    <t>273012316</t>
  </si>
  <si>
    <t>https://podminky.urs.cz/item/CS_URS_2023_01/949101111</t>
  </si>
  <si>
    <t>38</t>
  </si>
  <si>
    <t>952901114</t>
  </si>
  <si>
    <t>Vyčištění budov nebo objektů před předáním do užívání budov bytové nebo občanské výstavby, světlé výšky podlaží přes 4 m</t>
  </si>
  <si>
    <t>-380041904</t>
  </si>
  <si>
    <t>https://podminky.urs.cz/item/CS_URS_2023_01/952901114</t>
  </si>
  <si>
    <t>997</t>
  </si>
  <si>
    <t>Přesun sutě</t>
  </si>
  <si>
    <t>39</t>
  </si>
  <si>
    <t>997013217</t>
  </si>
  <si>
    <t>Vnitrostaveništní doprava suti a vybouraných hmot vodorovně do 50 m svisle ručně pro budovy a haly výšky přes 21 do 24 m</t>
  </si>
  <si>
    <t>-308567700</t>
  </si>
  <si>
    <t>https://podminky.urs.cz/item/CS_URS_2023_01/997013217</t>
  </si>
  <si>
    <t>40</t>
  </si>
  <si>
    <t>997013219</t>
  </si>
  <si>
    <t>Vnitrostaveništní doprava suti a vybouraných hmot vodorovně do 50 m Příplatek k cenám -3111 až -3217 za zvětšenou vodorovnou dopravu přes vymezenou dopravní vzdálenost za každých dalších i započatých 10 m</t>
  </si>
  <si>
    <t>-21028798</t>
  </si>
  <si>
    <t>https://podminky.urs.cz/item/CS_URS_2023_01/997013219</t>
  </si>
  <si>
    <t>56,8*16</t>
  </si>
  <si>
    <t>41</t>
  </si>
  <si>
    <t>997013501</t>
  </si>
  <si>
    <t>Odvoz suti a vybouraných hmot na skládku nebo meziskládku se složením, na vzdálenost do 1 km</t>
  </si>
  <si>
    <t>-157666343</t>
  </si>
  <si>
    <t>https://podminky.urs.cz/item/CS_URS_2023_01/997013501</t>
  </si>
  <si>
    <t>42</t>
  </si>
  <si>
    <t>997013509</t>
  </si>
  <si>
    <t>Odvoz suti a vybouraných hmot na skládku nebo meziskládku se složením, na vzdálenost Příplatek k ceně za každý další i započatý 1 km přes 1 km</t>
  </si>
  <si>
    <t>506840207</t>
  </si>
  <si>
    <t>https://podminky.urs.cz/item/CS_URS_2023_01/997013509</t>
  </si>
  <si>
    <t>56,8*15</t>
  </si>
  <si>
    <t>43</t>
  </si>
  <si>
    <t>R-pol 997-001</t>
  </si>
  <si>
    <t>Manipulace, odstranění a likvidace stávajícího nábytku</t>
  </si>
  <si>
    <t>1238000594</t>
  </si>
  <si>
    <t>likvidace stávajících policových regálů</t>
  </si>
  <si>
    <t>44</t>
  </si>
  <si>
    <t>997013631</t>
  </si>
  <si>
    <t>Poplatek za uložení stavebního odpadu na skládce (skládkovné) směsného stavebního a demoličního zatříděného do Katalogu odpadů pod kódem 17 09 04</t>
  </si>
  <si>
    <t>-480432225</t>
  </si>
  <si>
    <t>https://podminky.urs.cz/item/CS_URS_2023_01/997013631</t>
  </si>
  <si>
    <t>998</t>
  </si>
  <si>
    <t>Přesun hmot</t>
  </si>
  <si>
    <t>45</t>
  </si>
  <si>
    <t>998018003</t>
  </si>
  <si>
    <t>Přesun hmot pro budovy občanské výstavby, bydlení, výrobu a služby ruční - bez užití mechanizace vodorovná dopravní vzdálenost do 100 m pro budovy s jakoukoliv nosnou konstrukcí výšky přes 12 do 24 m</t>
  </si>
  <si>
    <t>120273359</t>
  </si>
  <si>
    <t>https://podminky.urs.cz/item/CS_URS_2023_01/998018003</t>
  </si>
  <si>
    <t>46</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</si>
  <si>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</si>
  <si>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</si>
  <si>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-2110463067</t>
  </si>
  <si>
    <t>https://podminky.urs.cz/item/CS_URS_2023_01/998018011</t>
  </si>
  <si>
    <t>PSV</t>
  </si>
  <si>
    <t>Práce a dodávky PSV</t>
  </si>
  <si>
    <t>714</t>
  </si>
  <si>
    <t>Akustická a protiotřesová opatření</t>
  </si>
  <si>
    <t>47</t>
  </si>
  <si>
    <t>R-pol 714-001</t>
  </si>
  <si>
    <t>Montáž akustického podhledu tl. 100 mm - vč. všech syst. detailů, roštu, lišt, kotvení, spojovacího a pomocného materiálu</t>
  </si>
  <si>
    <t>1808394664</t>
  </si>
  <si>
    <t>velká studovna</t>
  </si>
  <si>
    <t>150</t>
  </si>
  <si>
    <t>48</t>
  </si>
  <si>
    <t>R-pol 714-002</t>
  </si>
  <si>
    <t>akustický podhled tl. 100 mm</t>
  </si>
  <si>
    <t>-2017790487</t>
  </si>
  <si>
    <t>150*1,1 'Přepočtené koeficientem množství</t>
  </si>
  <si>
    <t>49</t>
  </si>
  <si>
    <t>R-pol 714-003</t>
  </si>
  <si>
    <t>Montáž akustického podhledu tl. 80 mm - vč. všech syst. detailů, roštu, lišt, kotvení, spojovacího a pomocného materiálu</t>
  </si>
  <si>
    <t>1997926794</t>
  </si>
  <si>
    <t>malá studovna</t>
  </si>
  <si>
    <t>50</t>
  </si>
  <si>
    <t>R-pol 714-004</t>
  </si>
  <si>
    <t>akustický podhled tl. 80 mm</t>
  </si>
  <si>
    <t>153033557</t>
  </si>
  <si>
    <t>50*1,1 'Přepočtené koeficientem množství</t>
  </si>
  <si>
    <t>51</t>
  </si>
  <si>
    <t>R-pol 714-005</t>
  </si>
  <si>
    <t>Montáž akustického podhledu tl. 50 mm - vč. všech syst. detailů, roštu, lišt, kotvení, spojovacího a pomocného materiálu</t>
  </si>
  <si>
    <t>-1626423158</t>
  </si>
  <si>
    <t>52</t>
  </si>
  <si>
    <t>R-pol 714-006</t>
  </si>
  <si>
    <t>akustický podhled tl. 50 mm (malá studovna)</t>
  </si>
  <si>
    <t>1469342242</t>
  </si>
  <si>
    <t>20*1,1 'Přepočtené koeficientem množství</t>
  </si>
  <si>
    <t>53</t>
  </si>
  <si>
    <t>R-pol 714-007</t>
  </si>
  <si>
    <t>akustický podhled tl. 50 mm (jednací místnost)</t>
  </si>
  <si>
    <t>-1462761899</t>
  </si>
  <si>
    <t>jednací místnost</t>
  </si>
  <si>
    <t>30*1,1 'Přepočtené koeficientem množství</t>
  </si>
  <si>
    <t>54</t>
  </si>
  <si>
    <t>R-pol 714-008</t>
  </si>
  <si>
    <t>Montáž akustického obkladu tl. 100 mm - vč. všech syst. detailů, roštu, lišt, kotvení, spojovacího a pomocného materiálu</t>
  </si>
  <si>
    <t>-144265597</t>
  </si>
  <si>
    <t>65</t>
  </si>
  <si>
    <t>55</t>
  </si>
  <si>
    <t>R-pol 714-009</t>
  </si>
  <si>
    <t>akustický obklad tl. 100 mm</t>
  </si>
  <si>
    <t>-550018956</t>
  </si>
  <si>
    <t>88*1,1 'Přepočtené koeficientem množství</t>
  </si>
  <si>
    <t>56</t>
  </si>
  <si>
    <t>R-pol 714-010</t>
  </si>
  <si>
    <t>D+M ultra hladká akustická omítka stěn</t>
  </si>
  <si>
    <t>-345687984</t>
  </si>
  <si>
    <t>57</t>
  </si>
  <si>
    <t>R-pol 714-011</t>
  </si>
  <si>
    <t>D+M ultra hladká akustická omítka stropů</t>
  </si>
  <si>
    <t>-558546272</t>
  </si>
  <si>
    <t>58</t>
  </si>
  <si>
    <t>998714203</t>
  </si>
  <si>
    <t>Přesun hmot pro akustická a protiotřesová opatření stanovený procentní sazbou (%) z ceny vodorovná dopravní vzdálenost do 50 m v objektech výšky přes 12 do 24 m</t>
  </si>
  <si>
    <t>%</t>
  </si>
  <si>
    <t>1081931067</t>
  </si>
  <si>
    <t>https://podminky.urs.cz/item/CS_URS_2023_01/998714203</t>
  </si>
  <si>
    <t>725</t>
  </si>
  <si>
    <t>Zdravotechnika - zařizovací předměty</t>
  </si>
  <si>
    <t>59</t>
  </si>
  <si>
    <t>725210821</t>
  </si>
  <si>
    <t>Demontáž umyvadel bez výtokových armatur umyvadel</t>
  </si>
  <si>
    <t>soubor</t>
  </si>
  <si>
    <t>-428195806</t>
  </si>
  <si>
    <t>https://podminky.urs.cz/item/CS_URS_2023_01/725210821</t>
  </si>
  <si>
    <t>60</t>
  </si>
  <si>
    <t>725820802</t>
  </si>
  <si>
    <t>Demontáž baterií stojánkových do 1 otvoru</t>
  </si>
  <si>
    <t>382841741</t>
  </si>
  <si>
    <t>https://podminky.urs.cz/item/CS_URS_2023_01/725820802</t>
  </si>
  <si>
    <t>61</t>
  </si>
  <si>
    <t>R-pol 725-001</t>
  </si>
  <si>
    <t>Zaslepení stávajících vývodů ZTI</t>
  </si>
  <si>
    <t>-358714413</t>
  </si>
  <si>
    <t>741</t>
  </si>
  <si>
    <t>Elektroinstalace - silnoproud</t>
  </si>
  <si>
    <t>62</t>
  </si>
  <si>
    <t>741210201R</t>
  </si>
  <si>
    <t>Montáž skříňky rozváděče do 200 kg</t>
  </si>
  <si>
    <t>-535903055</t>
  </si>
  <si>
    <t>63</t>
  </si>
  <si>
    <t>R-pol 741-001</t>
  </si>
  <si>
    <t>oceloplechová skříň s ostěním DR k rozvaděči R2, dolní část dveří perforovaná pro přívod vzduchu, požární odolnost EW 60 DP1 nebo EI 30 DP1-S, rozměr 625x2055 mm, vč. finální povrchové úpravy</t>
  </si>
  <si>
    <t>-1363438475</t>
  </si>
  <si>
    <t>64</t>
  </si>
  <si>
    <t>R-pol 741-002</t>
  </si>
  <si>
    <t>Demontáž elektroinstalace (osvetlění, vypínače, zásuvka atd.)</t>
  </si>
  <si>
    <t>1757850949</t>
  </si>
  <si>
    <t>R-pol 741-003</t>
  </si>
  <si>
    <t xml:space="preserve">Přesun strukturované kabeláže pod oknem v Malé studovně pod povrchové lišty </t>
  </si>
  <si>
    <t>-252064695</t>
  </si>
  <si>
    <t>761</t>
  </si>
  <si>
    <t>Konstrukce prosvětlovací</t>
  </si>
  <si>
    <t>66</t>
  </si>
  <si>
    <t>R-pol 761-001</t>
  </si>
  <si>
    <t>D+M vnitřní celoskleněné  jednokřídlé otevíravé dveře osazené v Al rámu, rozměr 1060x2270 mm, požár. od. EW30DP3-C, bezp. čiré sklo, ozn S01</t>
  </si>
  <si>
    <t>828761081</t>
  </si>
  <si>
    <t>Poznámka k položce:
- viz. tab. skleněných kcí
- vč. všech syst. detailů, rámu, lišt, křídel, kování, povrchové úpravy, pomocného a spojovacího materiálu</t>
  </si>
  <si>
    <t>67</t>
  </si>
  <si>
    <t>R-pol 761-002</t>
  </si>
  <si>
    <t>D+M vnitřní celoskleněná pevná příčka osazená v Al rámu, požární odolnost EI45,rozměr 1665x2270 mm, bezp. čiré sklo, ozn. S02</t>
  </si>
  <si>
    <t>-188118037</t>
  </si>
  <si>
    <t>Poznámka k položce:
- viz. tab. skleněných kcí
- vč. všech syst. detailů, rámu, lišt, kování, povrchové úpravy, pomocného a spojovacího materiálu</t>
  </si>
  <si>
    <t>68</t>
  </si>
  <si>
    <t>R-pol 761-003</t>
  </si>
  <si>
    <t>D+M vnitřní celoskleněné  dvoukřídlé otevíravé dveře osazené v Al rámu, rozměr 2100x2270 mm, požár. od. EW30DP3-C, bezp. čiré sklo, ozn. S03</t>
  </si>
  <si>
    <t>1896871447</t>
  </si>
  <si>
    <t>69</t>
  </si>
  <si>
    <t>R-pol 761-004</t>
  </si>
  <si>
    <t>D+M vnitřní celoskleněná pevná příčka osazená v Al rámu, požární odolnost EI 45, rozměr 2100x2270 mm, bezp. čiré sklo, ozn. S04</t>
  </si>
  <si>
    <t>199657163</t>
  </si>
  <si>
    <t>70</t>
  </si>
  <si>
    <t>R-pol 761-005</t>
  </si>
  <si>
    <t>D+M vnitřní celoskleněná pevná příčka s jednokřídlými otevíravými dveřmi, příčka a dveře osazeny v Al rámu, rozměr 1700x2270 mm, požár. od. EW30DP3-C, bezp. čiré sklo, ozn. ozn S05</t>
  </si>
  <si>
    <t>1320818164</t>
  </si>
  <si>
    <t>71</t>
  </si>
  <si>
    <t>R-pol 761-006</t>
  </si>
  <si>
    <t>D+M vnitřní celoskleněná pevná příčka s jednokřídlými otevíravými dveřmi, příčka a dveře osazeny v Al rámu, rozměr 4280x2270 mm, bezp. čiré sklo, ozn. S06</t>
  </si>
  <si>
    <t>647616683</t>
  </si>
  <si>
    <t>72</t>
  </si>
  <si>
    <t>R-pol 761-007</t>
  </si>
  <si>
    <t>D+M vnitřní celoskleněná pevná příčka s jednokřídlými otevíravými dveřmi, příčka a dveře osazeny v Al rámu, rozměr 4295x2270 mm, bezp. čiré sklo, ozn. S07</t>
  </si>
  <si>
    <t>-295112287</t>
  </si>
  <si>
    <t>73</t>
  </si>
  <si>
    <t>R-pol 761-008</t>
  </si>
  <si>
    <t>D+M vnitřní celoskleněná pevná příčka s jednokřídlými otevíravými dveřmi, příčka a dveře osazeny v Al rámu, rozměr 4850x2270 mm, bezp. čiré sklo, ozn. S08</t>
  </si>
  <si>
    <t>-500481754</t>
  </si>
  <si>
    <t>74</t>
  </si>
  <si>
    <t>R-pol 761-009</t>
  </si>
  <si>
    <t>D+M vnitřní celoskleněné  dvoukřídlé otevíravé dveře osazené v Al rámu, požár. od. EW30DP3-C, rozměr 1800x2270 mm, bezp. čiré sklo, ozn. S09</t>
  </si>
  <si>
    <t>-1041042093</t>
  </si>
  <si>
    <t>75</t>
  </si>
  <si>
    <t>998761203</t>
  </si>
  <si>
    <t>Přesun hmot pro konstrukce prosvětlovací stanovený procentní sazbou (%) z ceny vodorovná dopravní vzdálenost do 50 m v objektech výšky přes 12 do 24 m</t>
  </si>
  <si>
    <t>-45858013</t>
  </si>
  <si>
    <t>https://podminky.urs.cz/item/CS_URS_2023_01/998761203</t>
  </si>
  <si>
    <t>761R</t>
  </si>
  <si>
    <t>Konstrukce stínící</t>
  </si>
  <si>
    <t>76</t>
  </si>
  <si>
    <t>R-pol 761R-001</t>
  </si>
  <si>
    <t>D+M zastínění screeny, propustnost 50 %, šedý, rozměr 3950 x 2350 mm</t>
  </si>
  <si>
    <t>1685580146</t>
  </si>
  <si>
    <t>Poznámka k položce:
- vč. rolet
- Velká studovna : 8x
- Malá studovna : 3x
- Jednačky : 3x
- Pozn.: Rozměry oken a otvorů oken je nutné před objednáním přesně zaměřit</t>
  </si>
  <si>
    <t>77</t>
  </si>
  <si>
    <t>R-pol 761R-002</t>
  </si>
  <si>
    <t>D+M zastínění screeny, propustnost 50 %, šedý, rozměr 2000 x 2350 mm</t>
  </si>
  <si>
    <t>-1897862026</t>
  </si>
  <si>
    <t>Poznámka k položce:
- vč. rolet
- Velká studovna : 1x
- Pozn.: Rozměry oken a otvorů oken je nutné před objednáním přesně zaměřit</t>
  </si>
  <si>
    <t>78</t>
  </si>
  <si>
    <t>R-pol 761R-003</t>
  </si>
  <si>
    <t>D+M zastínění screeny, zatemňující 95 %, šedý, rozměr 3950 x 2350 mm</t>
  </si>
  <si>
    <t>1860588069</t>
  </si>
  <si>
    <t>Poznámka k položce:
- vč. rolet
- Velká studovna : 2x
- Malá studovna : 2x
- Pozn.: Rozměry oken a otvorů oken je nutné před objednáním přesně zaměřit</t>
  </si>
  <si>
    <t>79</t>
  </si>
  <si>
    <t>R-pol 761R-004</t>
  </si>
  <si>
    <t>D+M dělící závěsy se závažím, neprůhledný, šedivý, rozměr 6500 x 2300 mm</t>
  </si>
  <si>
    <t>352559689</t>
  </si>
  <si>
    <t>Poznámka k položce:
- vč. kolejnice závěsu, ocelová montovaná na příhr.kci  8x - 6,6bm 
- dělící závěs ... : délka místnosti - 2x 3250/2300mm
- délka při nařasení 2x závěsu/na šířku místnosti  ... : 2x 6500/2300mm
- Velká studovna : 8x (2x 6500/2300mm)
- Velká studovna celkem : 16x 6500/2300mm
- Pozn.: Rozměry pro dělící závěsy (výška pod ocelový nosník) je potřeba přeměřit u každého nosníku zvlášť</t>
  </si>
  <si>
    <t>80</t>
  </si>
  <si>
    <t>998761R203</t>
  </si>
  <si>
    <t>1285296697</t>
  </si>
  <si>
    <t>762</t>
  </si>
  <si>
    <t>Konstrukce tesařské</t>
  </si>
  <si>
    <t>81</t>
  </si>
  <si>
    <t>762081150</t>
  </si>
  <si>
    <t>Hoblování hraněného řeziva přímo na staveništi ve staveništní dílně</t>
  </si>
  <si>
    <t>-1763630345</t>
  </si>
  <si>
    <t>https://podminky.urs.cz/item/CS_URS_2023_01/762081150</t>
  </si>
  <si>
    <t xml:space="preserve">velká studovna     </t>
  </si>
  <si>
    <t>11*0,10*0,14</t>
  </si>
  <si>
    <t xml:space="preserve">jednací místnosti  </t>
  </si>
  <si>
    <t>29*0,14*0,18</t>
  </si>
  <si>
    <t>82</t>
  </si>
  <si>
    <t>762512261R</t>
  </si>
  <si>
    <t>Podlahové konstrukce podkladové montáž roštu podkladového</t>
  </si>
  <si>
    <t>m</t>
  </si>
  <si>
    <t>2111063717</t>
  </si>
  <si>
    <t>83</t>
  </si>
  <si>
    <t>60512130</t>
  </si>
  <si>
    <t>hranol stavební řezivo průřezu do 224cm2 do dl 6m</t>
  </si>
  <si>
    <t>863410811</t>
  </si>
  <si>
    <t>0,154*1,15 'Přepočtené koeficientem množství</t>
  </si>
  <si>
    <t>84</t>
  </si>
  <si>
    <t>60512135</t>
  </si>
  <si>
    <t>hranol stavební řezivo průřezu do 288cm2 do dl 6m</t>
  </si>
  <si>
    <t>1618874028</t>
  </si>
  <si>
    <t>0,731*1,15 'Přepočtené koeficientem množství</t>
  </si>
  <si>
    <t>85</t>
  </si>
  <si>
    <t>762595001R</t>
  </si>
  <si>
    <t>Spojovací prostředky nosných konstrukcí hřebíky, vruty</t>
  </si>
  <si>
    <t>656153406</t>
  </si>
  <si>
    <t>763</t>
  </si>
  <si>
    <t>Konstrukce suché výstavby</t>
  </si>
  <si>
    <t>86</t>
  </si>
  <si>
    <t>763131821</t>
  </si>
  <si>
    <t>Demontáž podhledu nebo samostatného požárního předělu ze sádrokartonových desek s nosnou konstrukcí dvouvrstvou z ocelových profilů, opláštění jednoduché</t>
  </si>
  <si>
    <t>-746548682</t>
  </si>
  <si>
    <t>https://podminky.urs.cz/item/CS_URS_2023_01/763131821</t>
  </si>
  <si>
    <t>demontáž podhledu jednačky</t>
  </si>
  <si>
    <t>87</t>
  </si>
  <si>
    <t>763101814</t>
  </si>
  <si>
    <t>Vyřezání otvoru v sádrokartonové desce v příčkách nebo v předsazených stěnách s jednoduchým opláštěním velikosti otvoru přes 0,05 do 0,10 m2</t>
  </si>
  <si>
    <t>-2116581032</t>
  </si>
  <si>
    <t>https://podminky.urs.cz/item/CS_URS_2023_01/763101814</t>
  </si>
  <si>
    <t>Prostupy VZT průměr 300mm</t>
  </si>
  <si>
    <t>88</t>
  </si>
  <si>
    <t>763101815</t>
  </si>
  <si>
    <t>Vyřezání otvoru v sádrokartonové desce v příčkách nebo v předsazených stěnách s jednoduchým opláštěním velikosti otvoru přes 0,10 do 0,25 m2</t>
  </si>
  <si>
    <t>420252810</t>
  </si>
  <si>
    <t>https://podminky.urs.cz/item/CS_URS_2023_01/763101815</t>
  </si>
  <si>
    <t xml:space="preserve"> Prostupy VZT průměr 450mm</t>
  </si>
  <si>
    <t>89</t>
  </si>
  <si>
    <t>763111313</t>
  </si>
  <si>
    <t>Příčka ze sádrokartonových desek s nosnou konstrukcí z jednoduchých ocelových profilů UW, CW jednoduše opláštěná deskou standardní A tl. 12,5 mm, příčka tl. 100 mm, profil 75, bez izolace, EI do 30</t>
  </si>
  <si>
    <t>1912655166</t>
  </si>
  <si>
    <t>https://podminky.urs.cz/item/CS_URS_2023_01/763111313</t>
  </si>
  <si>
    <t>90</t>
  </si>
  <si>
    <t>763111417R1</t>
  </si>
  <si>
    <t>Příčka ze sádrokartonových desek s nosnou konstrukcí z jednoduchých ocelových profilů UW, CW opláštěná deskami standardními A tl. 1 x 12,5 mm s izolací tl 130 mm, EI 90, příčka tl. 150 mm, profil 100, Rw do 61 dB</t>
  </si>
  <si>
    <t>-1918512270</t>
  </si>
  <si>
    <t>23,50</t>
  </si>
  <si>
    <t>nadpraží vstupů do jednacích místností</t>
  </si>
  <si>
    <t>10,50</t>
  </si>
  <si>
    <t>91</t>
  </si>
  <si>
    <t>763111417R2</t>
  </si>
  <si>
    <t>Příčka ze sádrokartonových desek s nosnou konstrukcí z jednoduchých ocelových profilů UW, CW opláštěná deskami standardními A tl. 1 x 12,5 mm bez TI, příčka tl. 150 mm, profil 100</t>
  </si>
  <si>
    <t>65538708</t>
  </si>
  <si>
    <t>32,10</t>
  </si>
  <si>
    <t xml:space="preserve">kuchyňka </t>
  </si>
  <si>
    <t>8,50</t>
  </si>
  <si>
    <t>92</t>
  </si>
  <si>
    <t>763431031</t>
  </si>
  <si>
    <t>Montáž podhledu minerálního včetně zavěšeného roštu skrytého s panely vyjímatelnými jakékoliv velikosti panelů</t>
  </si>
  <si>
    <t>1524482463</t>
  </si>
  <si>
    <t>https://podminky.urs.cz/item/CS_URS_2023_01/763431031</t>
  </si>
  <si>
    <t>93</t>
  </si>
  <si>
    <t>63126331</t>
  </si>
  <si>
    <t>panel akustický povrch velice porézní skelná tkanina hrana zatřená skrytá αw=0,90 A2-s1,d0 skrytý rastr bílý tl 40mm</t>
  </si>
  <si>
    <t>1231477317</t>
  </si>
  <si>
    <t>26*1,05 'Přepočtené koeficientem množství</t>
  </si>
  <si>
    <t>94</t>
  </si>
  <si>
    <t>763131731R1</t>
  </si>
  <si>
    <t>Podhled minerální ostatní práce a konstrukce na minerálních podhledech čelo pro pohled</t>
  </si>
  <si>
    <t>589406300</t>
  </si>
  <si>
    <t>95</t>
  </si>
  <si>
    <t>763131411</t>
  </si>
  <si>
    <t>Podhled ze sádrokartonových desek dvouvrstvá zavěšená spodní konstrukce z ocelových profilů CD, UD jednoduše opláštěná deskou standardní A, tl. 12,5 mm, bez izolace</t>
  </si>
  <si>
    <t>374428730</t>
  </si>
  <si>
    <t>https://podminky.urs.cz/item/CS_URS_2023_01/763131411</t>
  </si>
  <si>
    <t>96</t>
  </si>
  <si>
    <t>763111763R</t>
  </si>
  <si>
    <t xml:space="preserve">Příplatek k cenám za zahuštění profilů podhledu ze sádrokartonových desek </t>
  </si>
  <si>
    <t>367981731</t>
  </si>
  <si>
    <t>Zesílená zavěšená nosná kce pro preforovaný plech</t>
  </si>
  <si>
    <t>97</t>
  </si>
  <si>
    <t>763131714</t>
  </si>
  <si>
    <t>Podhled ze sádrokartonových desek ostatní práce a konstrukce na podhledech ze sádrokartonových desek základní penetrační nátěr</t>
  </si>
  <si>
    <t>-327801770</t>
  </si>
  <si>
    <t>https://podminky.urs.cz/item/CS_URS_2023_01/763131714</t>
  </si>
  <si>
    <t>98</t>
  </si>
  <si>
    <t>763131731R2</t>
  </si>
  <si>
    <t>Podhled ze sádrokartonových desek ostatní práce a konstrukce na podhledech ze sádrokartonových desek čelo pr pohledy tl. 12,5 mm</t>
  </si>
  <si>
    <t>-25848338</t>
  </si>
  <si>
    <t>99</t>
  </si>
  <si>
    <t>763131771</t>
  </si>
  <si>
    <t>Podhled ze sádrokartonových desek Příplatek k cenám za rovinnost kvality speciální tmelení kvality Q3</t>
  </si>
  <si>
    <t>-1880990956</t>
  </si>
  <si>
    <t>https://podminky.urs.cz/item/CS_URS_2023_01/763131771</t>
  </si>
  <si>
    <t>100</t>
  </si>
  <si>
    <t>998763403</t>
  </si>
  <si>
    <t>Přesun hmot pro konstrukce montované z desek stanovený procentní sazbou (%) z ceny vodorovná dopravní vzdálenost do 50 m v objektech výšky přes 12 do 24 m</t>
  </si>
  <si>
    <t>572773202</t>
  </si>
  <si>
    <t>https://podminky.urs.cz/item/CS_URS_2023_01/998763403</t>
  </si>
  <si>
    <t>766</t>
  </si>
  <si>
    <t>Konstrukce truhlářské</t>
  </si>
  <si>
    <t>101</t>
  </si>
  <si>
    <t>762511847</t>
  </si>
  <si>
    <t>Demontáž podlahové konstrukce podkladové z dřevoštěpkových desek jednovrstvých šroubovaných na sraz, tloušťka desky přes 15 mm</t>
  </si>
  <si>
    <t>-821893634</t>
  </si>
  <si>
    <t>https://podminky.urs.cz/item/CS_URS_2023_01/762511847</t>
  </si>
  <si>
    <t>velká studovna - 2xDTD</t>
  </si>
  <si>
    <t>285,50</t>
  </si>
  <si>
    <t>mimo stávající chodby - 2xDTD</t>
  </si>
  <si>
    <t>102</t>
  </si>
  <si>
    <t>762511247</t>
  </si>
  <si>
    <t>Podlahové konstrukce podkladové z dřevoštěpkových desek OSB jednovrstvých šroubovaných na sraz, tloušťky desky 25 mm</t>
  </si>
  <si>
    <t>2062031634</t>
  </si>
  <si>
    <t>https://podminky.urs.cz/item/CS_URS_2023_01/762511247</t>
  </si>
  <si>
    <t>2x OSB deska tl. 25mm</t>
  </si>
  <si>
    <t>427,30*2</t>
  </si>
  <si>
    <t>103</t>
  </si>
  <si>
    <t>570645590</t>
  </si>
  <si>
    <t>latě 40/60mm</t>
  </si>
  <si>
    <t>0,80</t>
  </si>
  <si>
    <t>104</t>
  </si>
  <si>
    <t>762083111</t>
  </si>
  <si>
    <t>Impregnace řeziva máčením proti dřevokaznému hmyzu a houbám, třída ohrožení 1 a 2 (dřevo v interiéru)</t>
  </si>
  <si>
    <t>-1336054669</t>
  </si>
  <si>
    <t>https://podminky.urs.cz/item/CS_URS_2023_01/762083111</t>
  </si>
  <si>
    <t>105</t>
  </si>
  <si>
    <t>766417211</t>
  </si>
  <si>
    <t>Montáž obložení stěn rošt podkladový</t>
  </si>
  <si>
    <t>-492842646</t>
  </si>
  <si>
    <t>https://podminky.urs.cz/item/CS_URS_2023_01/766417211</t>
  </si>
  <si>
    <t>0,80/(0,040*0,060)</t>
  </si>
  <si>
    <t>106</t>
  </si>
  <si>
    <t>60514101</t>
  </si>
  <si>
    <t>řezivo jehličnaté lať 10-25cm2</t>
  </si>
  <si>
    <t>-1930800849</t>
  </si>
  <si>
    <t>0,8*0,00264 'Přepočtené koeficientem množství</t>
  </si>
  <si>
    <t>107</t>
  </si>
  <si>
    <t>762195000</t>
  </si>
  <si>
    <t>Spojovací prostředky stěn a příček hřebíky, svory, fixační prkna</t>
  </si>
  <si>
    <t>-1266666541</t>
  </si>
  <si>
    <t>https://podminky.urs.cz/item/CS_URS_2023_01/762195000</t>
  </si>
  <si>
    <t>108</t>
  </si>
  <si>
    <t>R-pol 766-001</t>
  </si>
  <si>
    <t>D+M jednokřídlé dveře (L), rozměr 800x1970 mm, křídlo plné, dřevěné, otvíravé, kopie stávajících dveří, zárubeň ocelová bez prahu, kování kopie stávajícího, ozn. D01/L - vč. všech syst. detailů, kování, záruně, křídla, spojovacího a pomocného materiálu</t>
  </si>
  <si>
    <t>225130435</t>
  </si>
  <si>
    <t>109</t>
  </si>
  <si>
    <t>R-pol 766-002</t>
  </si>
  <si>
    <t>D+M designový obklad MDF + HPL tl.18mm, včetně plast. ABS, přírodní dub, formát 600/1135 mm</t>
  </si>
  <si>
    <t>1577731110</t>
  </si>
  <si>
    <t xml:space="preserve">Poznámka k položce:
barevnost bude upřesněna a určena architektem na stavbě </t>
  </si>
  <si>
    <t>110</t>
  </si>
  <si>
    <t>762810032</t>
  </si>
  <si>
    <t>Záklop stropů z dřevoštěpkových desek OSB šroubovaných na rošt na sraz, tloušťky desky 12 mm</t>
  </si>
  <si>
    <t>495019045</t>
  </si>
  <si>
    <t>https://podminky.urs.cz/item/CS_URS_2023_01/762810032</t>
  </si>
  <si>
    <t>podklad pro trapézový plech</t>
  </si>
  <si>
    <t>111</t>
  </si>
  <si>
    <t>998766203</t>
  </si>
  <si>
    <t>Přesun hmot pro konstrukce truhlářské stanovený procentní sazbou (%) z ceny vodorovná dopravní vzdálenost do 50 m v objektech výšky přes 12 do 24 m</t>
  </si>
  <si>
    <t>1444046678</t>
  </si>
  <si>
    <t>https://podminky.urs.cz/item/CS_URS_2023_01/998766203</t>
  </si>
  <si>
    <t>767</t>
  </si>
  <si>
    <t>Konstrukce zámečnické</t>
  </si>
  <si>
    <t>112</t>
  </si>
  <si>
    <t>767584522R</t>
  </si>
  <si>
    <t>Montáž kovových podhledů, na nosný rošt do betonové konstrukce</t>
  </si>
  <si>
    <t>-973937918</t>
  </si>
  <si>
    <t>Poznámka k položce:
vč. kotvení, lišt, dilatace, pomocného a spojovacího materiálu</t>
  </si>
  <si>
    <t>Montáž děrovaného plechu</t>
  </si>
  <si>
    <t>113</t>
  </si>
  <si>
    <t>R-pol 767-001</t>
  </si>
  <si>
    <t xml:space="preserve">děrovaný plech ocelový </t>
  </si>
  <si>
    <t>-277249108</t>
  </si>
  <si>
    <t>114</t>
  </si>
  <si>
    <t>767995111</t>
  </si>
  <si>
    <t>Montáž ostatních atypických zámečnických konstrukcí hmotnosti do 5 kg</t>
  </si>
  <si>
    <t>kg</t>
  </si>
  <si>
    <t>-1744154867</t>
  </si>
  <si>
    <t>https://podminky.urs.cz/item/CS_URS_2023_01/767995111</t>
  </si>
  <si>
    <t>osazení L profil 60x60x8 mm, hmotnost : 7,09 kg/m</t>
  </si>
  <si>
    <t>7,09*0,50</t>
  </si>
  <si>
    <t>115</t>
  </si>
  <si>
    <t>1622179822</t>
  </si>
  <si>
    <t>L profil 60x60x8, hmotnost 7,09 kg/m</t>
  </si>
  <si>
    <t>0,50*7,09</t>
  </si>
  <si>
    <t>116</t>
  </si>
  <si>
    <t>13010426</t>
  </si>
  <si>
    <t>úhelník ocelový rovnostranný jakost S235JR (11 375) 60x60x8mm</t>
  </si>
  <si>
    <t>-1494484233</t>
  </si>
  <si>
    <t>0,50*(7,09/1000)*1,15</t>
  </si>
  <si>
    <t>0,004*1,15 'Přepočtené koeficientem množství</t>
  </si>
  <si>
    <t>117</t>
  </si>
  <si>
    <t>R-pol 767-004</t>
  </si>
  <si>
    <t>Příplatek za úpravu čela podhledu z děrovaného plechu - ohnutí</t>
  </si>
  <si>
    <t>1072248831</t>
  </si>
  <si>
    <t>118</t>
  </si>
  <si>
    <t>767425321R</t>
  </si>
  <si>
    <t>Montáž plechových kazetových obkladů, šířky kazet přes 400 mm</t>
  </si>
  <si>
    <t>411151582</t>
  </si>
  <si>
    <t xml:space="preserve">Poznámka k položce:
- vč. kotvení, lišt, dilatace, pomocného a spojovacího materiálu
- kotveno ve všech rozích </t>
  </si>
  <si>
    <t>Montáž plechových kazet</t>
  </si>
  <si>
    <t>119</t>
  </si>
  <si>
    <t>R-pol 767-002</t>
  </si>
  <si>
    <t>plechové obdélníky 600/1135 mm</t>
  </si>
  <si>
    <t>-185475463</t>
  </si>
  <si>
    <t>120</t>
  </si>
  <si>
    <t>767415112R</t>
  </si>
  <si>
    <t>Montáž obkladu tvarovaným plechem</t>
  </si>
  <si>
    <t>-894187751</t>
  </si>
  <si>
    <t>Montáž trapézového plechu</t>
  </si>
  <si>
    <t>121</t>
  </si>
  <si>
    <t>R-pol 767-003</t>
  </si>
  <si>
    <t>obklad z trapézového plechu</t>
  </si>
  <si>
    <t>315645615</t>
  </si>
  <si>
    <t>122</t>
  </si>
  <si>
    <t>767627101</t>
  </si>
  <si>
    <t>Ostatní práce a doplňky při montáži oken a stěn krycích ocelových lišt oboustranně šroubováním</t>
  </si>
  <si>
    <t>1525687146</t>
  </si>
  <si>
    <t>https://podminky.urs.cz/item/CS_URS_2023_01/767627101</t>
  </si>
  <si>
    <t>ukončující lišta okolo trapéz plechu</t>
  </si>
  <si>
    <t>123</t>
  </si>
  <si>
    <t>59036250R</t>
  </si>
  <si>
    <t>lišta ukončovací k trapézovému plechu</t>
  </si>
  <si>
    <t>41671268</t>
  </si>
  <si>
    <t>45*1,05 'Přepočtené koeficientem množství</t>
  </si>
  <si>
    <t>124</t>
  </si>
  <si>
    <t>767491001R</t>
  </si>
  <si>
    <t>Montáž kovového perforovaného plechu na nosný rošt stěn do zdiva nebo betonu</t>
  </si>
  <si>
    <t>-1658011340</t>
  </si>
  <si>
    <t>125</t>
  </si>
  <si>
    <t>R-pol 767-005</t>
  </si>
  <si>
    <t xml:space="preserve">Obklad z perforovaného svislá stěna   </t>
  </si>
  <si>
    <t>-774093895</t>
  </si>
  <si>
    <t>12,10</t>
  </si>
  <si>
    <t>998767203</t>
  </si>
  <si>
    <t>Přesun hmot pro zámečnické konstrukce stanovený procentní sazbou (%) z ceny vodorovná dopravní vzdálenost do 50 m v objektech výšky přes 12 do 24 m</t>
  </si>
  <si>
    <t>-2131464091</t>
  </si>
  <si>
    <t>https://podminky.urs.cz/item/CS_URS_2023_01/998767203</t>
  </si>
  <si>
    <t>771</t>
  </si>
  <si>
    <t>Podlahy z dlaždic</t>
  </si>
  <si>
    <t>127</t>
  </si>
  <si>
    <t>771573810</t>
  </si>
  <si>
    <t>Demontáž podlah z dlaždic keramických lepených</t>
  </si>
  <si>
    <t>1558751598</t>
  </si>
  <si>
    <t>https://podminky.urs.cz/item/CS_URS_2023_01/771573810</t>
  </si>
  <si>
    <t>128</t>
  </si>
  <si>
    <t>771121011</t>
  </si>
  <si>
    <t>Příprava podkladu před provedením dlažby nátěr penetrační na podlahu</t>
  </si>
  <si>
    <t>1884330186</t>
  </si>
  <si>
    <t>https://podminky.urs.cz/item/CS_URS_2023_01/771121011</t>
  </si>
  <si>
    <t>129</t>
  </si>
  <si>
    <t>771151012</t>
  </si>
  <si>
    <t>Příprava podkladu před provedením dlažby samonivelační stěrka min.pevnosti 20 MPa, tloušťky přes 3 do 5 mm</t>
  </si>
  <si>
    <t>-38283770</t>
  </si>
  <si>
    <t>https://podminky.urs.cz/item/CS_URS_2023_01/771151012</t>
  </si>
  <si>
    <t>130</t>
  </si>
  <si>
    <t>771574223</t>
  </si>
  <si>
    <t>Montáž podlah z dlaždic keramických lepených flexibilním lepidlem maloformátových reliéfních nebo z dekorů přes 9 do 12 ks/m2</t>
  </si>
  <si>
    <t>-1308824003</t>
  </si>
  <si>
    <t>https://podminky.urs.cz/item/CS_URS_2023_01/771574223</t>
  </si>
  <si>
    <t>Poznámka k položce:
vč. rohových a ukončovacích lišt, silikonování hran a rohů, atd.</t>
  </si>
  <si>
    <t>131</t>
  </si>
  <si>
    <t>59761607</t>
  </si>
  <si>
    <t>dlažba keramická hutná reliéfní do interiéru přes 9 do 12ks/m2</t>
  </si>
  <si>
    <t>-974400288</t>
  </si>
  <si>
    <t>118,4*1,1 'Přepočtené koeficientem množství</t>
  </si>
  <si>
    <t>132</t>
  </si>
  <si>
    <t>771474114</t>
  </si>
  <si>
    <t>Montáž soklů z dlaždic keramických lepených flexibilním lepidlem rovných, výšky přes 120 do 150 mm</t>
  </si>
  <si>
    <t>-1646218094</t>
  </si>
  <si>
    <t>https://podminky.urs.cz/item/CS_URS_2023_01/771474114</t>
  </si>
  <si>
    <t>133</t>
  </si>
  <si>
    <t>59761416R</t>
  </si>
  <si>
    <t>sokl-dlažba keramická hutná reliéfní do interiéru 300x150mm</t>
  </si>
  <si>
    <t>122125899</t>
  </si>
  <si>
    <t>186,087*1,15 'Přepočtené koeficientem množství</t>
  </si>
  <si>
    <t>134</t>
  </si>
  <si>
    <t>998771203</t>
  </si>
  <si>
    <t>Přesun hmot pro podlahy z dlaždic stanovený procentní sazbou (%) z ceny vodorovná dopravní vzdálenost do 50 m v objektech výšky přes 12 do 24 m</t>
  </si>
  <si>
    <t>-308585880</t>
  </si>
  <si>
    <t>https://podminky.urs.cz/item/CS_URS_2023_01/998771203</t>
  </si>
  <si>
    <t>776</t>
  </si>
  <si>
    <t>Podlahy povlakové</t>
  </si>
  <si>
    <t>135</t>
  </si>
  <si>
    <t>776201811</t>
  </si>
  <si>
    <t>Demontáž povlakových podlahovin lepených ručně bez podložky</t>
  </si>
  <si>
    <t>-883700981</t>
  </si>
  <si>
    <t>https://podminky.urs.cz/item/CS_URS_2023_01/776201811</t>
  </si>
  <si>
    <t>koberec</t>
  </si>
  <si>
    <t>ostatní povlakové podlahoviny lepené bez podložky</t>
  </si>
  <si>
    <t>385</t>
  </si>
  <si>
    <t>136</t>
  </si>
  <si>
    <t>776121112</t>
  </si>
  <si>
    <t>Příprava podkladu penetrace vodou ředitelná podlah</t>
  </si>
  <si>
    <t>1727437093</t>
  </si>
  <si>
    <t>https://podminky.urs.cz/item/CS_URS_2023_01/776121112</t>
  </si>
  <si>
    <t>lepení textilních pásů</t>
  </si>
  <si>
    <t>160</t>
  </si>
  <si>
    <t>lepení vinylových pásů</t>
  </si>
  <si>
    <t>270</t>
  </si>
  <si>
    <t>137</t>
  </si>
  <si>
    <t>776141112</t>
  </si>
  <si>
    <t>Příprava podkladu vyrovnání samonivelační stěrkou podlah min.pevnosti 20 MPa, tloušťky přes 3 do 5 mm</t>
  </si>
  <si>
    <t>1337157181</t>
  </si>
  <si>
    <t>https://podminky.urs.cz/item/CS_URS_2023_01/776141112</t>
  </si>
  <si>
    <t>138</t>
  </si>
  <si>
    <t>776211111</t>
  </si>
  <si>
    <t>Montáž textilních podlahovin lepením pásů standardních</t>
  </si>
  <si>
    <t>-1943047343</t>
  </si>
  <si>
    <t>https://podminky.urs.cz/item/CS_URS_2023_01/776211111</t>
  </si>
  <si>
    <t>139</t>
  </si>
  <si>
    <t>-1642040329</t>
  </si>
  <si>
    <t>160*1,1 'Přepočtené koeficientem množství</t>
  </si>
  <si>
    <t>140</t>
  </si>
  <si>
    <t>776221111</t>
  </si>
  <si>
    <t>Montáž podlahovin z PVC lepením standardním lepidlem z pásů standardních</t>
  </si>
  <si>
    <t>-1169064661</t>
  </si>
  <si>
    <t>https://podminky.urs.cz/item/CS_URS_2023_01/776221111</t>
  </si>
  <si>
    <t>141</t>
  </si>
  <si>
    <t>-2099837636</t>
  </si>
  <si>
    <t>270*1,1 'Přepočtené koeficientem množství</t>
  </si>
  <si>
    <t>142</t>
  </si>
  <si>
    <t>776411112</t>
  </si>
  <si>
    <t>Montáž soklíků lepením obvodových, výšky přes 80 do 100 mm</t>
  </si>
  <si>
    <t>-1515003877</t>
  </si>
  <si>
    <t>https://podminky.urs.cz/item/CS_URS_2023_01/776411112</t>
  </si>
  <si>
    <t>143</t>
  </si>
  <si>
    <t>28411010R</t>
  </si>
  <si>
    <t>lišta soklová kobercová 20x100mm</t>
  </si>
  <si>
    <t>1033038046</t>
  </si>
  <si>
    <t>25*1,1 'Přepočtené koeficientem množství</t>
  </si>
  <si>
    <t>144</t>
  </si>
  <si>
    <t>776421311</t>
  </si>
  <si>
    <t>Montáž lišt přechodových samolepících</t>
  </si>
  <si>
    <t>960653745</t>
  </si>
  <si>
    <t>https://podminky.urs.cz/item/CS_URS_2023_01/776421311</t>
  </si>
  <si>
    <t>145</t>
  </si>
  <si>
    <t>59054130</t>
  </si>
  <si>
    <t>profil přechodový nerezový samolepící 35mm</t>
  </si>
  <si>
    <t>1279055760</t>
  </si>
  <si>
    <t>25*1,02 'Přepočtené koeficientem množství</t>
  </si>
  <si>
    <t>146</t>
  </si>
  <si>
    <t>651560576</t>
  </si>
  <si>
    <t>147</t>
  </si>
  <si>
    <t>28411010</t>
  </si>
  <si>
    <t>lišta soklová PVC 20x100mm</t>
  </si>
  <si>
    <t>-1223081216</t>
  </si>
  <si>
    <t>55*1,1 'Přepočtené koeficientem množství</t>
  </si>
  <si>
    <t>148</t>
  </si>
  <si>
    <t>776421312</t>
  </si>
  <si>
    <t>Montáž lišt přechodových šroubovaných</t>
  </si>
  <si>
    <t>30359827</t>
  </si>
  <si>
    <t>https://podminky.urs.cz/item/CS_URS_2023_01/776421312</t>
  </si>
  <si>
    <t>149</t>
  </si>
  <si>
    <t>Rpol 553-001</t>
  </si>
  <si>
    <t>skrytý T profil vložený do podlahy</t>
  </si>
  <si>
    <t>498842468</t>
  </si>
  <si>
    <t>přechod koberec / PVC</t>
  </si>
  <si>
    <t>12*1,085 'Přepočtené koeficientem množství</t>
  </si>
  <si>
    <t>998776203</t>
  </si>
  <si>
    <t>Přesun hmot pro podlahy povlakové stanovený procentní sazbou (%) z ceny vodorovná dopravní vzdálenost do 50 m v objektech výšky přes 12 do 24 m</t>
  </si>
  <si>
    <t>-375103666</t>
  </si>
  <si>
    <t>https://podminky.urs.cz/item/CS_URS_2023_01/998776203</t>
  </si>
  <si>
    <t>781</t>
  </si>
  <si>
    <t>Dokončovací práce - obklady</t>
  </si>
  <si>
    <t>151</t>
  </si>
  <si>
    <t>781473810</t>
  </si>
  <si>
    <t>Demontáž obkladů z dlaždic keramických lepených</t>
  </si>
  <si>
    <t>-987806949</t>
  </si>
  <si>
    <t>https://podminky.urs.cz/item/CS_URS_2023_01/781473810</t>
  </si>
  <si>
    <t>783</t>
  </si>
  <si>
    <t>Dokončovací práce - nátěry</t>
  </si>
  <si>
    <t>152</t>
  </si>
  <si>
    <t>783101403</t>
  </si>
  <si>
    <t>Příprava podkladu truhlářských konstrukcí před provedením nátěru oprášení</t>
  </si>
  <si>
    <t>-1955226783</t>
  </si>
  <si>
    <t>https://podminky.urs.cz/item/CS_URS_2023_01/783101403</t>
  </si>
  <si>
    <t>153</t>
  </si>
  <si>
    <t>783114101</t>
  </si>
  <si>
    <t>Základní nátěr truhlářských konstrukcí jednonásobný syntetický</t>
  </si>
  <si>
    <t>-1531472958</t>
  </si>
  <si>
    <t>https://podminky.urs.cz/item/CS_URS_2023_01/783114101</t>
  </si>
  <si>
    <t>154</t>
  </si>
  <si>
    <t>783117101</t>
  </si>
  <si>
    <t>Krycí nátěr truhlářských konstrukcí jednonásobný syntetický</t>
  </si>
  <si>
    <t>-187625691</t>
  </si>
  <si>
    <t>https://podminky.urs.cz/item/CS_URS_2023_01/783117101</t>
  </si>
  <si>
    <t>155</t>
  </si>
  <si>
    <t>783314201</t>
  </si>
  <si>
    <t>Základní antikorozní nátěr zámečnických konstrukcí jednonásobný syntetický standardní</t>
  </si>
  <si>
    <t>-361622243</t>
  </si>
  <si>
    <t>https://podminky.urs.cz/item/CS_URS_2023_01/783314201</t>
  </si>
  <si>
    <t>IPN 180 - zastropení niky rozvaděče</t>
  </si>
  <si>
    <t>(0,18*2+0,082*2)*1,20</t>
  </si>
  <si>
    <t xml:space="preserve">L profil 60x60x8 - zastropení niky rozvaděče </t>
  </si>
  <si>
    <t>0,06*4*0,5</t>
  </si>
  <si>
    <t>156</t>
  </si>
  <si>
    <t>R-pol 783-001</t>
  </si>
  <si>
    <t>Odstranšní  nátěrů suchým otryskáním ocelové konstrukce</t>
  </si>
  <si>
    <t>-1552075605</t>
  </si>
  <si>
    <t>157</t>
  </si>
  <si>
    <t>783301311</t>
  </si>
  <si>
    <t>Příprava podkladu zámečnických konstrukcí před provedením nátěru odmaštění odmašťovačem vodou ředitelným</t>
  </si>
  <si>
    <t>456788002</t>
  </si>
  <si>
    <t>https://podminky.urs.cz/item/CS_URS_2023_01/783301311</t>
  </si>
  <si>
    <t>158</t>
  </si>
  <si>
    <t>783314101</t>
  </si>
  <si>
    <t>Základní nátěr zámečnických konstrukcí jednonásobný syntetický</t>
  </si>
  <si>
    <t>-623199708</t>
  </si>
  <si>
    <t>https://podminky.urs.cz/item/CS_URS_2023_01/783314101</t>
  </si>
  <si>
    <t>159</t>
  </si>
  <si>
    <t>783315101</t>
  </si>
  <si>
    <t>Mezinátěr zámečnických konstrukcí jednonásobný syntetický standardní</t>
  </si>
  <si>
    <t>-1485881729</t>
  </si>
  <si>
    <t>https://podminky.urs.cz/item/CS_URS_2023_01/783315101</t>
  </si>
  <si>
    <t>dvojnásobný nátěr</t>
  </si>
  <si>
    <t>219*2</t>
  </si>
  <si>
    <t>R-pol 783-002</t>
  </si>
  <si>
    <t>-133624936</t>
  </si>
  <si>
    <t>161</t>
  </si>
  <si>
    <t>R-pol 783-003</t>
  </si>
  <si>
    <t>-1436532640</t>
  </si>
  <si>
    <t>162</t>
  </si>
  <si>
    <t>R-pol 783-004</t>
  </si>
  <si>
    <t>1535217729</t>
  </si>
  <si>
    <t>163</t>
  </si>
  <si>
    <t>R-pol 783-005</t>
  </si>
  <si>
    <t>470415742</t>
  </si>
  <si>
    <t>164</t>
  </si>
  <si>
    <t>R-pol 783-006</t>
  </si>
  <si>
    <t>-1098539127</t>
  </si>
  <si>
    <t>165</t>
  </si>
  <si>
    <t>R-pol 783-007</t>
  </si>
  <si>
    <t>230976133</t>
  </si>
  <si>
    <t>166</t>
  </si>
  <si>
    <t>783317101</t>
  </si>
  <si>
    <t>Krycí nátěr (email) zámečnických konstrukcí jednonásobný syntetický standardní</t>
  </si>
  <si>
    <t>-903667519</t>
  </si>
  <si>
    <t>https://podminky.urs.cz/item/CS_URS_2023_01/783317101</t>
  </si>
  <si>
    <t>784</t>
  </si>
  <si>
    <t>Dokončovací práce - malby a tapety</t>
  </si>
  <si>
    <t>167</t>
  </si>
  <si>
    <t>784181133</t>
  </si>
  <si>
    <t>Penetrace podkladu jednonásobná fungicidní akrylátová bezbarvá v místnostech výšky přes 3,80 do 5,00 m</t>
  </si>
  <si>
    <t>-1318590332</t>
  </si>
  <si>
    <t>https://podminky.urs.cz/item/CS_URS_2023_01/784181133</t>
  </si>
  <si>
    <t>966,40</t>
  </si>
  <si>
    <t>odečet SDK konstrukcí</t>
  </si>
  <si>
    <t>"SDK podhled"-80,20</t>
  </si>
  <si>
    <t>"SDK příčka tl. 100 mm"-6</t>
  </si>
  <si>
    <t>"SDK příčka tl. 150 mm (bez TI)"-40,60</t>
  </si>
  <si>
    <t>"SDK příčka tl. 150 mm (vč. TI)"-34,00</t>
  </si>
  <si>
    <t>168</t>
  </si>
  <si>
    <t>784211103</t>
  </si>
  <si>
    <t>Malby z malířských směsí oděruvzdorných za mokra dvojnásobné, bílé za mokra oděruvzdorné výborně v místnostech výšky přes 3,80 do 5,00 m</t>
  </si>
  <si>
    <t>493450987</t>
  </si>
  <si>
    <t>https://podminky.urs.cz/item/CS_URS_2023_01/784211103</t>
  </si>
  <si>
    <t>Poznámka k položce:
Malby antibakteriální a omyvatelné</t>
  </si>
  <si>
    <t>stěny - malba bílá</t>
  </si>
  <si>
    <t>291</t>
  </si>
  <si>
    <t>stropy - malba zelená</t>
  </si>
  <si>
    <t>311,40</t>
  </si>
  <si>
    <t>stropy - malba bílá</t>
  </si>
  <si>
    <t>akustické obklady, stěna - malba zelená</t>
  </si>
  <si>
    <t>akustické podhledy, strop - malba zelená</t>
  </si>
  <si>
    <t>250</t>
  </si>
  <si>
    <t>169</t>
  </si>
  <si>
    <t>784211163</t>
  </si>
  <si>
    <t>Malby z malířských směsí oděruvzdorných za mokra Příplatek k cenám dvojnásobných maleb za provádění barevné malby tónované na tónovacích automatech, v odstínu středně sytém</t>
  </si>
  <si>
    <t>-820148020</t>
  </si>
  <si>
    <t>https://podminky.urs.cz/item/CS_URS_2023_01/784211163</t>
  </si>
  <si>
    <t>SO 03 - Elektroinstalace</t>
  </si>
  <si>
    <t>D1 - ELEKTROINSTALACE</t>
  </si>
  <si>
    <t xml:space="preserve">    D2 - SILNOPROUD</t>
  </si>
  <si>
    <t xml:space="preserve">      D3 - KABELY</t>
  </si>
  <si>
    <t xml:space="preserve">      D4 - ROZVADĚČ R1</t>
  </si>
  <si>
    <t xml:space="preserve">      D5 - ZÁSUVKY, SPÍNAČE, KRABICE, ELEKTROINSTALAČNÍ MATERIÁL</t>
  </si>
  <si>
    <t xml:space="preserve">      D6 - SVÍTIDLA, STROPNÍ VÝVODY</t>
  </si>
  <si>
    <t xml:space="preserve">      D7 - OSTATNÍ</t>
  </si>
  <si>
    <t xml:space="preserve">    D8 - SLABOPROUD</t>
  </si>
  <si>
    <t xml:space="preserve">      D9 - DATOVÉ ROZVODY + WIFI</t>
  </si>
  <si>
    <t xml:space="preserve">      D10 - OSTATNÍ</t>
  </si>
  <si>
    <t xml:space="preserve">    D11 - PŘESUN HMOT</t>
  </si>
  <si>
    <t>D1</t>
  </si>
  <si>
    <t>ELEKTROINSTALACE</t>
  </si>
  <si>
    <t>D2</t>
  </si>
  <si>
    <t>SILNOPROUD</t>
  </si>
  <si>
    <t>D3</t>
  </si>
  <si>
    <t>KABELY</t>
  </si>
  <si>
    <t>R-pol EL-00001</t>
  </si>
  <si>
    <t>Kabel CYKY-J 4x16mm2</t>
  </si>
  <si>
    <t>-2015336840</t>
  </si>
  <si>
    <t>R-pol EL-00002</t>
  </si>
  <si>
    <t>Kabel CYKY-J 5x4mm2</t>
  </si>
  <si>
    <t>-1505936413</t>
  </si>
  <si>
    <t>R-pol EL-00003</t>
  </si>
  <si>
    <t>Kabel CYKY-J 5x2,5mm2</t>
  </si>
  <si>
    <t>1455917152</t>
  </si>
  <si>
    <t>R-pol EL-00004</t>
  </si>
  <si>
    <t>Kabel CYKY-J 3x2,5mm2</t>
  </si>
  <si>
    <t>1924109475</t>
  </si>
  <si>
    <t>1560</t>
  </si>
  <si>
    <t>napájení venkovní jednotky (souběžně s vedením chladiva)</t>
  </si>
  <si>
    <t>R-pol EL-00005</t>
  </si>
  <si>
    <t>Kabel CYKY-J 3x1,5mm2</t>
  </si>
  <si>
    <t>459436649</t>
  </si>
  <si>
    <t>R-pol EL-00006</t>
  </si>
  <si>
    <t>Kabel CYKY-O 3x1,5mm2</t>
  </si>
  <si>
    <t>-232918409</t>
  </si>
  <si>
    <t>R-pol EL-00007</t>
  </si>
  <si>
    <t>Kabel CYA 4 (H07V-K 4) žž</t>
  </si>
  <si>
    <t>42912444</t>
  </si>
  <si>
    <t>R-pol EL-00008</t>
  </si>
  <si>
    <t>Kabel CYA 6 (H07V-K 6) žž</t>
  </si>
  <si>
    <t>-1820428164</t>
  </si>
  <si>
    <t>R-pol EL-00009</t>
  </si>
  <si>
    <t>Kabel CYA 10 (H07V-K 10) žž</t>
  </si>
  <si>
    <t>2000462365</t>
  </si>
  <si>
    <t>R-pol EL-00082</t>
  </si>
  <si>
    <t>Komunikační kabel mezi venkovní a vnitřní jednotkou 4x1,5mm2</t>
  </si>
  <si>
    <t>363975378</t>
  </si>
  <si>
    <t>Poznámka k položce:
souběžně s vedením chladiva</t>
  </si>
  <si>
    <t>R-pol EL-00010</t>
  </si>
  <si>
    <t>Kabelový žlab 250/250 vč. příslušenství</t>
  </si>
  <si>
    <t>-764995592</t>
  </si>
  <si>
    <t>R-pol EL-00011</t>
  </si>
  <si>
    <t>Kabelový žlab 50/50 vč. příslušenství</t>
  </si>
  <si>
    <t>1719001393</t>
  </si>
  <si>
    <t>R-pol EL-00012</t>
  </si>
  <si>
    <t>Skříň hlavního pospojení (HOP)</t>
  </si>
  <si>
    <t>-345016958</t>
  </si>
  <si>
    <t>R-pol EL-00013</t>
  </si>
  <si>
    <t>Skupinový držák pro kabeláž vč. kotevního vrutu</t>
  </si>
  <si>
    <t>-443662445</t>
  </si>
  <si>
    <t>R-pol EL-00014</t>
  </si>
  <si>
    <t>Kabelová příchytka jednostranná vč. kotevního vrutu</t>
  </si>
  <si>
    <t>1819118362</t>
  </si>
  <si>
    <t>R-pol EL-00015</t>
  </si>
  <si>
    <t>Materiál pro uchycení a spojení, kabelové spojky, smršťovací bužírky, pásky, označovací materiál apod.</t>
  </si>
  <si>
    <t>849696373</t>
  </si>
  <si>
    <t>R-pol EL-00016</t>
  </si>
  <si>
    <t>PRAFlaDur-O 2x1,5 P-60R, kabel s funkční integritou při požáru (reproduktory)</t>
  </si>
  <si>
    <t>-1608036498</t>
  </si>
  <si>
    <t>R-pol EL-00017</t>
  </si>
  <si>
    <t>PRAFlaDur-O 2x1,5 P-60R, kabel s funkční integritou při požáru (nouzové osvětlení)</t>
  </si>
  <si>
    <t>-643464661</t>
  </si>
  <si>
    <t>D4</t>
  </si>
  <si>
    <t>ROZVADĚČ R1</t>
  </si>
  <si>
    <t>R-pol EL-00018</t>
  </si>
  <si>
    <t>Rozvodnice zapuštěná, 4x33 modulů</t>
  </si>
  <si>
    <t>634673752</t>
  </si>
  <si>
    <t>R-pol EL-00019</t>
  </si>
  <si>
    <t>Přepěťová ochrana třídy B+C – 3xFLP-B+C</t>
  </si>
  <si>
    <t>1719310315</t>
  </si>
  <si>
    <t>R-pol EL-00020</t>
  </si>
  <si>
    <t>Hlavní vypínač QM 80/3, 80A</t>
  </si>
  <si>
    <t>-1373718110</t>
  </si>
  <si>
    <t>R-pol EL-00021</t>
  </si>
  <si>
    <t>3f. proudový chránič FI40-4p/0,03, 40A/0,03A</t>
  </si>
  <si>
    <t>-1459352451</t>
  </si>
  <si>
    <t>R-pol EL-00022</t>
  </si>
  <si>
    <t>Třífázový jistič B16/3, 16A</t>
  </si>
  <si>
    <t>-1922438338</t>
  </si>
  <si>
    <t>R-pol EL-00023</t>
  </si>
  <si>
    <t>Jednofázový jistič 16/1, 16A</t>
  </si>
  <si>
    <t>534317666</t>
  </si>
  <si>
    <t>napájení venkovní jednotky</t>
  </si>
  <si>
    <t>R-pol EL-00024</t>
  </si>
  <si>
    <t>Jednofázový jistič B10/1, 10A</t>
  </si>
  <si>
    <t>366141131</t>
  </si>
  <si>
    <t>R-pol EL-00025</t>
  </si>
  <si>
    <t>Třífázový jistič B25/3, 25A</t>
  </si>
  <si>
    <t>-990395554</t>
  </si>
  <si>
    <t>R-pol EL-00026</t>
  </si>
  <si>
    <t>Drobný materiál/příslušenství (nulový můstek, svorky, hřeben, atd…)</t>
  </si>
  <si>
    <t>1137917039</t>
  </si>
  <si>
    <t>D5</t>
  </si>
  <si>
    <t>ZÁSUVKY, SPÍNAČE, KRABICE, ELEKTROINSTALAČNÍ MATERIÁL</t>
  </si>
  <si>
    <t>R-pol EL-00027</t>
  </si>
  <si>
    <t>Vypínač jednopólový pod omítku, řaz.1, IP20, komplet</t>
  </si>
  <si>
    <t>1603467457</t>
  </si>
  <si>
    <t>R-pol EL-00028</t>
  </si>
  <si>
    <t>Vypínač schodišťový pod omítku, řaz.6, IP20, komplet</t>
  </si>
  <si>
    <t>1740267963</t>
  </si>
  <si>
    <t>R-pol EL-00029</t>
  </si>
  <si>
    <t>Dvojzásuvka 16A pod omítku, 230V, IP20</t>
  </si>
  <si>
    <t>949177400</t>
  </si>
  <si>
    <t>R-pol EL-00030</t>
  </si>
  <si>
    <t>Zásuvka jednoduchá pod omítku, 16A, 230V, IP20</t>
  </si>
  <si>
    <t>-933838434</t>
  </si>
  <si>
    <t>R-pol EL-00031</t>
  </si>
  <si>
    <t>Podlahová krabice, modulů 8 (zásuvky silové/datová; 2/3)</t>
  </si>
  <si>
    <t>1125561162</t>
  </si>
  <si>
    <t>R-pol EL-00032</t>
  </si>
  <si>
    <t>Podlahová krabice, modulů 4 (zásuvky silové/datová; 2/0)</t>
  </si>
  <si>
    <t>-154831549</t>
  </si>
  <si>
    <t>R-pol EL-00033</t>
  </si>
  <si>
    <t>Ostatní drobný elektroinstalační materiál</t>
  </si>
  <si>
    <t>2057529323</t>
  </si>
  <si>
    <t>D6</t>
  </si>
  <si>
    <t>SVÍTIDLA, STROPNÍ VÝVODY</t>
  </si>
  <si>
    <t>R-pol EL-00034</t>
  </si>
  <si>
    <t>Stropní svítidlo (vývod)</t>
  </si>
  <si>
    <t>971300504</t>
  </si>
  <si>
    <t>R-pol EL-00035</t>
  </si>
  <si>
    <t>LED pásek</t>
  </si>
  <si>
    <t>-1346151767</t>
  </si>
  <si>
    <t>R-pol EL-00036</t>
  </si>
  <si>
    <t>Nástěnné svítidlo - lampa (vývod)</t>
  </si>
  <si>
    <t>1552246801</t>
  </si>
  <si>
    <t>R-pol EL-00037</t>
  </si>
  <si>
    <t>Nouzové svítidlo</t>
  </si>
  <si>
    <t>149855697</t>
  </si>
  <si>
    <t>R-pol EL-00038</t>
  </si>
  <si>
    <t>686852233</t>
  </si>
  <si>
    <t>R-pol EL-00039</t>
  </si>
  <si>
    <t>Úniková cesta</t>
  </si>
  <si>
    <t>-483055738</t>
  </si>
  <si>
    <t>R-pol EL-00040</t>
  </si>
  <si>
    <t>A Závěsné přisazené, LED svítidlo</t>
  </si>
  <si>
    <t>-1398774091</t>
  </si>
  <si>
    <t>R-pol EL-00041</t>
  </si>
  <si>
    <t>Poplatek za recyklaci svítidel dle zákona</t>
  </si>
  <si>
    <t>546387020</t>
  </si>
  <si>
    <t>R-pol EL-00042</t>
  </si>
  <si>
    <t>B Recessed, LED aluminium</t>
  </si>
  <si>
    <t>1843192563</t>
  </si>
  <si>
    <t>R-pol EL-00043</t>
  </si>
  <si>
    <t>C přisazené, LED svítidlo</t>
  </si>
  <si>
    <t>1395168427</t>
  </si>
  <si>
    <t>D7</t>
  </si>
  <si>
    <t>OSTATNÍ</t>
  </si>
  <si>
    <t>R-pol EL-00044</t>
  </si>
  <si>
    <t>Stavební přípomoce (silnoproud)</t>
  </si>
  <si>
    <t>-1602828596</t>
  </si>
  <si>
    <t>R-pol EL-00045</t>
  </si>
  <si>
    <t>Drobný materiál (hmoždinky, šrouby, sádra, atd..) (silnoproud)</t>
  </si>
  <si>
    <t>-126161276</t>
  </si>
  <si>
    <t>D8</t>
  </si>
  <si>
    <t>SLABOPROUD</t>
  </si>
  <si>
    <t>D9</t>
  </si>
  <si>
    <t>DATOVÉ ROZVODY + WIFI</t>
  </si>
  <si>
    <t>R-pol EL-00046</t>
  </si>
  <si>
    <t>Zásuvka strukturované kabeláže pod omítku (2xRJ45), IP20, komplet</t>
  </si>
  <si>
    <t>-608109446</t>
  </si>
  <si>
    <t>R-pol EL-00047</t>
  </si>
  <si>
    <t>Zásuvka strukturované kabeláže pod omítku (1xRJ45), IP20, komplet</t>
  </si>
  <si>
    <t>-1291615014</t>
  </si>
  <si>
    <t>R-pol EL-00048</t>
  </si>
  <si>
    <t>Zásuvka strukturované kabeláže pod omítku (3xRJ45), IP20, komplet</t>
  </si>
  <si>
    <t>-1627062590</t>
  </si>
  <si>
    <t>R-pol EL-00049</t>
  </si>
  <si>
    <t>1416442178</t>
  </si>
  <si>
    <t>R-pol EL-00050</t>
  </si>
  <si>
    <t>RACK RUA-AS6" 12U - nástěný 12U (rozměry 600x400x640) (šxvxh)</t>
  </si>
  <si>
    <t>-448738357</t>
  </si>
  <si>
    <t>R-pol EL-00051</t>
  </si>
  <si>
    <t>Kabel HDMI HDMI 2.1, M/M, 8K@60Hz, fiber kabel</t>
  </si>
  <si>
    <t>-301021837</t>
  </si>
  <si>
    <t>R-pol EL-00052</t>
  </si>
  <si>
    <t>Kabel UTP cat.6a</t>
  </si>
  <si>
    <t>1019681416</t>
  </si>
  <si>
    <t>R-pol EL-00056</t>
  </si>
  <si>
    <t>RACK / Patch panel, 24 port, UTP, cat6a</t>
  </si>
  <si>
    <t>-588263474</t>
  </si>
  <si>
    <t>R-pol EL-00059</t>
  </si>
  <si>
    <t>-1905781710</t>
  </si>
  <si>
    <t>R-pol EL-00060</t>
  </si>
  <si>
    <t>641396760</t>
  </si>
  <si>
    <t>R-pol EL-00062</t>
  </si>
  <si>
    <t>895913766</t>
  </si>
  <si>
    <t>R-pol EL-00063</t>
  </si>
  <si>
    <t>RACK / Police do RACK 19", perforace, 1U, 250 mm</t>
  </si>
  <si>
    <t>1833799707</t>
  </si>
  <si>
    <t>R-pol EL-00064</t>
  </si>
  <si>
    <t>RACK / Zásuvka nástěná  230V</t>
  </si>
  <si>
    <t>-1691906831</t>
  </si>
  <si>
    <t>R-pol EL-00065</t>
  </si>
  <si>
    <t>RACK / Prodlužovací přívod 19" (1U, 230VAC, 8 zásuvek) vč. ochrany proti přepětí</t>
  </si>
  <si>
    <t>-2072229978</t>
  </si>
  <si>
    <t>R-pol EL-00066</t>
  </si>
  <si>
    <t>-478063488</t>
  </si>
  <si>
    <t>R-pol EL-00067</t>
  </si>
  <si>
    <t>Nouzový zvukový systém - reproduktory</t>
  </si>
  <si>
    <t>-160770808</t>
  </si>
  <si>
    <t>R-pol EL-00068</t>
  </si>
  <si>
    <t>požárně odolné příchytky vč. kotvení</t>
  </si>
  <si>
    <t>-1664336199</t>
  </si>
  <si>
    <t>R-pol EL-00069</t>
  </si>
  <si>
    <t>požárně odolné příchytky</t>
  </si>
  <si>
    <t>1682631701</t>
  </si>
  <si>
    <t>R-pol EL-00070</t>
  </si>
  <si>
    <t>Optický kabel Solarix 12 vláken</t>
  </si>
  <si>
    <t>1848271423</t>
  </si>
  <si>
    <t>R-pol EL-00071</t>
  </si>
  <si>
    <t>Konektor SC/APC</t>
  </si>
  <si>
    <t>-264329050</t>
  </si>
  <si>
    <t>R-pol EL-00072</t>
  </si>
  <si>
    <t>Kabel SYKFY 25x2x0,5</t>
  </si>
  <si>
    <t>673985539</t>
  </si>
  <si>
    <t>R-pol EL-00073</t>
  </si>
  <si>
    <t>661912078</t>
  </si>
  <si>
    <t>R-pol EL-00074</t>
  </si>
  <si>
    <t>-1349253186</t>
  </si>
  <si>
    <t>R-pol EL-00075</t>
  </si>
  <si>
    <t>Protizákmitová ochrana na zámky</t>
  </si>
  <si>
    <t>898829616</t>
  </si>
  <si>
    <t>R-pol EL-00076</t>
  </si>
  <si>
    <t>Osvětlení RACKu - LED pásek vč. dveřního vypínače</t>
  </si>
  <si>
    <t>-1953876845</t>
  </si>
  <si>
    <t>D10</t>
  </si>
  <si>
    <t>R-pol EL-00077</t>
  </si>
  <si>
    <t>Stavební přípomoce (slaboproud)</t>
  </si>
  <si>
    <t>691671026</t>
  </si>
  <si>
    <t>R-pol EL-00078</t>
  </si>
  <si>
    <t>Drobný materiál (slaboproud)</t>
  </si>
  <si>
    <t>1362981972</t>
  </si>
  <si>
    <t>R-pol EL-00079</t>
  </si>
  <si>
    <t>Naprogramování, uvedení do provozu (slaboproud)</t>
  </si>
  <si>
    <t>-2015397072</t>
  </si>
  <si>
    <t>D11</t>
  </si>
  <si>
    <t>PŘESUN HMOT</t>
  </si>
  <si>
    <t>R-pol EL-00080</t>
  </si>
  <si>
    <t>Přesun hmot pro silnoproud stanovený procentní sazbou (%) z ceny vodorovná dopravní vzdálenost do 50 m v objektech výšky přes 12 do 24 m</t>
  </si>
  <si>
    <t>-1057192979</t>
  </si>
  <si>
    <t>R-pol EL-00081</t>
  </si>
  <si>
    <t>Přesun hmot pro slaboproud stanovený procentní sazbou (%) z ceny vodorovná dopravní vzdálenost do 50 m v objektech výšky přes 12 do 24 m</t>
  </si>
  <si>
    <t>-402012880</t>
  </si>
  <si>
    <t>SO 05 - Vzduchotechnika</t>
  </si>
  <si>
    <t>D1 - VZDUCHOTECHNIKA</t>
  </si>
  <si>
    <t xml:space="preserve">    D2 - VĚTRÁNÍ</t>
  </si>
  <si>
    <t xml:space="preserve">    D3 - KLIMATIZACE STUDOVNY A JEDNACÍCH MÍSTNOSTÍ</t>
  </si>
  <si>
    <t xml:space="preserve">    D4 - KLIMATIZACE VÍCEÚČELOVÉHO SÁLU</t>
  </si>
  <si>
    <t xml:space="preserve">    D5 - KLIMATIZACE MaR rozvaděče</t>
  </si>
  <si>
    <t xml:space="preserve">    D6 - OSTATNÍ</t>
  </si>
  <si>
    <t xml:space="preserve">    VZT 05 - PŘESUN HMOT</t>
  </si>
  <si>
    <t>VZDUCHOTECHNIKA</t>
  </si>
  <si>
    <t>VĚTRÁNÍ</t>
  </si>
  <si>
    <t>R-pol VZT-00001</t>
  </si>
  <si>
    <t>VZT jednotka přívod/odvod 2500/2200 m3/h</t>
  </si>
  <si>
    <t>-837998840</t>
  </si>
  <si>
    <t>Poznámka k položce:
Externí tlak přívod/odvod: 300/300 Pa
Rozměry: 1620 x 678 x 2562 mm
Hmotnost: 404 kg
Jednotka ve vnitřním podstropmín provedení.
Přívod vzduchu
Klapka 
filtr F7
deskový rekuperátor 
ohřívač vodní - 8,36 kW
chladič přímý výpar – 2 okruhy, R410A, celkem 14 kW
přívodní ventilátor 
Odvodní část
klapka 
filtr M5
deskový rekuperátor 
odtahový ventilátor</t>
  </si>
  <si>
    <t>R-pol VZT-00002</t>
  </si>
  <si>
    <t>VZT jednotka přívod/odvod 3500/3200 m3/h</t>
  </si>
  <si>
    <t>-1746609010</t>
  </si>
  <si>
    <t>Poznámka k položce:
Externí tlak přívod/odvod: 300/300 Pa
Rozměry: 1620 x 835 x 2719 mm
Hmotnost: 471 kg
Jednotka ve vnitřním podstropmín provedení.
Přívod vzduchu
klapka 
filtr F7
deskový rekuperátor 
ohřívač vodní - 9,43 kW
chladič přímý výpar – 2 okruhy, R410A, celkem 20 kW
přívodní ventilátor 
Odvodní část
Klapka 
filtr M5
deskový rekuperátor 
odtahový ventilátor</t>
  </si>
  <si>
    <t>R-pol VZT-00003</t>
  </si>
  <si>
    <t>Venkovní kondenzační jednotka</t>
  </si>
  <si>
    <t>-362476865</t>
  </si>
  <si>
    <t>Poznámka k položce:
funkce chlazení nebo topení
chladící výkon: 7,1 kW (3,3-8,1) kW                                                                                                                                                                                                                                            topný výkon: 7,6 kW (3,5-10,2 kW) 
hladina akustického tlaku dB(A) chlazení/topení: 47/49   
Chladivo R410A                                                                                                           Včetně:                                                                                                                                připojovacího rozhranní umožňující připojení venkovních kondenzačích jednotek jako zdroj chladu k větrací jednotce  master + slave+ ovladač</t>
  </si>
  <si>
    <t>R-pol VZT-00004</t>
  </si>
  <si>
    <t>-1025171134</t>
  </si>
  <si>
    <t>Poznámka k položce:
funkce chlazení nebo topení
chladící výkon: 9,5 kW (4,9-11,4) kW                                                                                                                                                                                                                                            topný výkon: 11,2 kW (4,5-14 kW) 
hladina akustického tlaku dB(A) chlazení/topení: 49/51   
chladivo R410A                                                                                                           Včetně:                                                                                                                                připojovacího rozhranní umožňující připojení venkovních kondenzačích jednotek jako zdroj chladu k větrací jednotce  master + slave+ ovladač</t>
  </si>
  <si>
    <t>R-pol VZT-00005</t>
  </si>
  <si>
    <t>Řídící elektronika - komunikační převodník pro venkovní jednotku přímého výparu do VZT</t>
  </si>
  <si>
    <t>-445793597</t>
  </si>
  <si>
    <t>R-pol VZT-00006</t>
  </si>
  <si>
    <t>Konzole stojanová, volně stavitelná, ocelová, žárově pozinkovaná, pro venkovní jednotky, dlaždice, protisklutová pryž</t>
  </si>
  <si>
    <t>-701542750</t>
  </si>
  <si>
    <t>Poznámka k položce:
alt. lze nahradit - pryžové podstavce pod venkovní jednotku - dle zvyklostí montážní firmy</t>
  </si>
  <si>
    <t>R-pol VZT-00007</t>
  </si>
  <si>
    <t>Vedení chladiva - rozvody potrubí mědi</t>
  </si>
  <si>
    <t>bm</t>
  </si>
  <si>
    <t>73280129</t>
  </si>
  <si>
    <t>Poznámka k položce:
Pro rozvod chladiva je použito chladírenských Cu rozvodů s minimální tloušťkou stěny 0,8 mm a s kvalitní izolací s tloušťkou stěny izolace min. 10 mm a to odděleně pro kapalinu a plyn. Izalace bude ve venkovním prostředí opatřena ochranou proti UV záření. Potrubí ve venkovním prostředí bude uloženo v ocelových pozinkovaných žlabech. Potrubí je vč. tvarových kusů, propojovacího kabelu. 10/16</t>
  </si>
  <si>
    <t>R-pol VZT-00008</t>
  </si>
  <si>
    <t>Regulační (uzavírací) klapka do čytřhranného potrubí na servopohon za VZT jednotku, vč.servopohonu -  230V, rozměr: 600x630 mm</t>
  </si>
  <si>
    <t>-208032830</t>
  </si>
  <si>
    <t>R-pol VZT-00009</t>
  </si>
  <si>
    <t>Regulační (uzavírací) klapka do čytřhranného potrubí na servopohon za VZT jednotku, vč.servopohonu -  230V, rozměr: 600x450 mm</t>
  </si>
  <si>
    <t>2011106500</t>
  </si>
  <si>
    <t>R-pol VZT-00010</t>
  </si>
  <si>
    <t>Čtyřhranná výustka do kruhového potrubí, rozměr: 525x125 mm</t>
  </si>
  <si>
    <t>-618883388</t>
  </si>
  <si>
    <t>Poznámka k položce:
přívodní s nastavitelnými lamelami, Al provedení, s regulací, dvouřadá + RAL dle požadavků investora</t>
  </si>
  <si>
    <t>R-pol VZT-00011</t>
  </si>
  <si>
    <t>-2044363067</t>
  </si>
  <si>
    <t>Poznámka k položce:
odvodní s nastavitelnými lamelami, Al provedení, s regulací, dvouřadá + RAL dle požadavků investora</t>
  </si>
  <si>
    <t>R-pol VZT-00012</t>
  </si>
  <si>
    <t>Čtyřhranná výustka do SDK podhledu, rozměr: 525x125 mm</t>
  </si>
  <si>
    <t>1793101948</t>
  </si>
  <si>
    <t>Poznámka k položce:
přívodní s nastavitelnými lamelami, Al provedení, s regulací, dvouřadá + RAL dle požadavků investota</t>
  </si>
  <si>
    <t>R-pol VZT-00013</t>
  </si>
  <si>
    <t>-1913822470</t>
  </si>
  <si>
    <t>R-pol VZT-00014</t>
  </si>
  <si>
    <t>Přeslechový tlumič hluku - ohebná hadice hadice s tepelnou-hlukovou izolací, rozměr: ø 225 mm</t>
  </si>
  <si>
    <t>-45626090</t>
  </si>
  <si>
    <t>R-pol VZT-00015</t>
  </si>
  <si>
    <t>Přeslechový tlumič hluku - ohebná hadice hadice s tepelnou-hlukovou izolací, rozměr: ø 250 mm</t>
  </si>
  <si>
    <t>-1276788666</t>
  </si>
  <si>
    <t>R-pol VZT-00016</t>
  </si>
  <si>
    <t>Tlumič hluku - buňkový, vč. potrubí, rozměr: 600x500x1500 mm</t>
  </si>
  <si>
    <t>1430127199</t>
  </si>
  <si>
    <t>Poznámka k položce:
Pozn.: přesný návrh tlumičů hluku -dle zvolené VZT jednotky, tak aby byly dodrženy požadované hygienické limity hluku</t>
  </si>
  <si>
    <t>R-pol VZT-00017</t>
  </si>
  <si>
    <t>Tlumič hluku - buňkový, vč. potrubí, rozměr: 600x500x2000 mm</t>
  </si>
  <si>
    <t>-1805022445</t>
  </si>
  <si>
    <t>R-pol VZT-00018</t>
  </si>
  <si>
    <t>Tlumič hluku - buňkový, vč. potrubí, rozměr: 800x500x1500 mm</t>
  </si>
  <si>
    <t>1926140692</t>
  </si>
  <si>
    <t>R-pol VZT-00019</t>
  </si>
  <si>
    <t>Regulační klapka do čytřhranného potrubí, ruční, rozměr: 600x630 mm</t>
  </si>
  <si>
    <t>1572911703</t>
  </si>
  <si>
    <t>R-pol VZT-00020</t>
  </si>
  <si>
    <t>Regulační klapka do čytřhranného potrubí, ruční, rozměr: 450x450 mm</t>
  </si>
  <si>
    <t>844376863</t>
  </si>
  <si>
    <t>R-pol VZT-00021</t>
  </si>
  <si>
    <t>Čidlo CO2 - nástěnné, pro řízené větrání dle koncentrace škodlivin CO2</t>
  </si>
  <si>
    <t>973493236</t>
  </si>
  <si>
    <t>R-pol VZT-00022</t>
  </si>
  <si>
    <t>Regulační klapka netěsná do kruhového potrubí se servopohonem 230V, ON/OFF, rozměr: ø225 mm</t>
  </si>
  <si>
    <t>1461058668</t>
  </si>
  <si>
    <t>R-pol VZT-00023</t>
  </si>
  <si>
    <t>Regulační klapka netěsná do kruhového potrubí se servopohonem 230V, ON/OFF, rozměr: ø315 mm</t>
  </si>
  <si>
    <t>-1165466966</t>
  </si>
  <si>
    <t>R-pol VZT-00024</t>
  </si>
  <si>
    <t>Regulační klapka netěsná do kruhového potrubí se servopohonem 230V, ON/OFF, rozměr: ø355 mm</t>
  </si>
  <si>
    <t>7613390</t>
  </si>
  <si>
    <t>R-pol VZT-00025</t>
  </si>
  <si>
    <t>Regulační klapka do kruhového potrubí, ruční, rozměr: ø180 mm</t>
  </si>
  <si>
    <t>-422722258</t>
  </si>
  <si>
    <t>R-pol VZT-00026</t>
  </si>
  <si>
    <t>Regulační klapka do kruhového potrubí, ruční, rozměr: ø250 mm</t>
  </si>
  <si>
    <t>1684949820</t>
  </si>
  <si>
    <t>R-pol VZT-00027</t>
  </si>
  <si>
    <t>Regulační klapka do kruhového potrubí, ruční, rozměr: ø315 mm</t>
  </si>
  <si>
    <t>-858822200</t>
  </si>
  <si>
    <t>R-pol VZT-00028</t>
  </si>
  <si>
    <t>Regulační klapka do kruhového potrubí, ruční, rozměr: ø355 mm</t>
  </si>
  <si>
    <t>-1280271491</t>
  </si>
  <si>
    <t>R-pol VZT-00029</t>
  </si>
  <si>
    <t>Čtyřhranné potrubí z ocelového pozinkovaného plechu, těsnost minimálně B dle ČSN EN 13779, vč. tvarovek</t>
  </si>
  <si>
    <t>1245902586</t>
  </si>
  <si>
    <t>R-pol VZT-00030</t>
  </si>
  <si>
    <t>Tepelné izolace čtyřhranného potrubí, tepelná izolace kamenná vata tl. 40mm, AL polep/oplechování</t>
  </si>
  <si>
    <t>1137228437</t>
  </si>
  <si>
    <t>R-pol VZT-00031</t>
  </si>
  <si>
    <t>Kruhové sprirálně vinuté potrubí z ocelového pozinkovaného plechu, vč. 30% tvarovek, rozměr: ø 180 mm</t>
  </si>
  <si>
    <t>2098478233</t>
  </si>
  <si>
    <t>R-pol VZT-00032</t>
  </si>
  <si>
    <t>Kruhové sprirálně vinuté potrubí z ocelového pozinkovaného plechu, vč. 30% tvarovek, rozměr: ø 200 mm</t>
  </si>
  <si>
    <t>2021798706</t>
  </si>
  <si>
    <t>R-pol VZT-00033</t>
  </si>
  <si>
    <t>Kruhové sprirálně vinuté potrubí z ocelového pozinkovaného plechu, vč. 30% tvarovek, rozměr: ø 225 mm</t>
  </si>
  <si>
    <t>-15315156</t>
  </si>
  <si>
    <t>R-pol VZT-00034</t>
  </si>
  <si>
    <t>Kruhové sprirálně vinuté potrubí z ocelového pozinkovaného plechu, vč. 30% tvarovek, rozměr: ø 250 mm</t>
  </si>
  <si>
    <t>1320045094</t>
  </si>
  <si>
    <t>R-pol VZT-00035</t>
  </si>
  <si>
    <t>Kruhové sprirálně vinuté potrubí z ocelového pozinkovaného plechu, vč. 30% tvarovek, rozměr: ø 280 mm</t>
  </si>
  <si>
    <t>553118067</t>
  </si>
  <si>
    <t>R-pol VZT-00036</t>
  </si>
  <si>
    <t>Kruhové sprirálně vinuté potrubí z ocelového pozinkovaného plechu, vč. 30% tvarovek, rozměr: ø 315 mm</t>
  </si>
  <si>
    <t>-886865802</t>
  </si>
  <si>
    <t>R-pol VZT-00037</t>
  </si>
  <si>
    <t>Kruhové sprirálně vinuté potrubí z ocelového pozinkovaného plechu, vč. 30% tvarovek, rozměr: ø 355 mm</t>
  </si>
  <si>
    <t>1079618989</t>
  </si>
  <si>
    <t>R-pol VZT-00038</t>
  </si>
  <si>
    <t>Tepelná a hluková izolace - minerální vata s AL polepem Tloušťka: 40 mm</t>
  </si>
  <si>
    <t>977061290</t>
  </si>
  <si>
    <t>R-pol VZT-00039</t>
  </si>
  <si>
    <t>Povrchová úprava veškerého viditelného VZT potrubí</t>
  </si>
  <si>
    <t>21213516</t>
  </si>
  <si>
    <t>Poznámka k položce:
Povrchová úprava veškerých pohledových prvků VZT, potrubí, distr. elementy, klapky, vyústky a jiné. Opatřeno nátěrem RAL dle požadavku architekta projektu.</t>
  </si>
  <si>
    <t>R-pol VZT-00040</t>
  </si>
  <si>
    <t>Opravy nátěru rozvodů VZT po montáži VZT, a ostatních profesí</t>
  </si>
  <si>
    <t>-842613574</t>
  </si>
  <si>
    <t>R-pol VZT-00041</t>
  </si>
  <si>
    <t>Kompletní závěsy a uchycení větracích kanálů:</t>
  </si>
  <si>
    <t>-866771847</t>
  </si>
  <si>
    <t>Poznámka k položce:
galvanicky pozinkovaný upevňovací systém, 
závitové tyče M8, M10, M12
montážní profily (rozměry odpovídající hmotnosti kanálů), 
spojovací a montážní materiál (pozinkované šrouby, matice, podložky, hmoždinky pro velkou zátěž, pozinkované nátrubky, ozdobné nýty, šrouby a jiné montážní příslušenství).
pryžové nebo gumové díly pro uložení kanálů na závěsy (nesmí být uložen kov na kov!).
krytky pro zakončení montážních profilů
montáž musí být provedena dle technologických předpisů výrobce</t>
  </si>
  <si>
    <t>R-pol VZT-00042</t>
  </si>
  <si>
    <t>Systém MaR pro VZT</t>
  </si>
  <si>
    <t>1501765791</t>
  </si>
  <si>
    <t>Poznámka k položce:
ovládání obou VZT jednotek
ovládání klapek
reakce na čidla CO2
regulace přímého výparu
regulace směšování přívodu ÚT</t>
  </si>
  <si>
    <t>R-pol VZT-00043</t>
  </si>
  <si>
    <t>PPK - protipožární klapky, odolnost EI 30, napojení na ústřednu EPS, zazdívací do konstrukce, rozměr: ø 250 mm</t>
  </si>
  <si>
    <t>-1450533372</t>
  </si>
  <si>
    <t>R-pol VZT-00044</t>
  </si>
  <si>
    <t>PPK - protipožární klapky, odolnost EI 30, napojení na ústřednu EPS, zazdívací do konstrukce, rozměr: ø 315 mm</t>
  </si>
  <si>
    <t>1303926057</t>
  </si>
  <si>
    <t>R-pol VZT-00045</t>
  </si>
  <si>
    <t>PPK - protipožární klapky, odolnost EI 30, napojení na ústřednu EPS, zazdívací do konstrukce, rozměr: ø 355 mm</t>
  </si>
  <si>
    <t>1523599585</t>
  </si>
  <si>
    <t>KLIMATIZACE STUDOVNY A JEDNACÍCH MÍSTNOSTÍ</t>
  </si>
  <si>
    <t>R-pol VZT-00046</t>
  </si>
  <si>
    <t>Venkovní klimatizační  jednotka VRF (VRV) systém</t>
  </si>
  <si>
    <t>100713807</t>
  </si>
  <si>
    <t>Poznámka k položce:
funkce chlazení/topení
chladící výkon: 22,4 kW                                                                                                 
el. příkon chlazení : 4,47 kW                                                                                            
el. poud chlazení : 7,5 A                                                                                                        
topný výkon: 25 kW
el. příkon topení : 4,97 kW  
el. poud topení : 8,6 A                                                                                                   
EER=5,01, COP=5,03                                                                                                             
napětí: 400 V                                                                                                                        
3+N, 50 Hz
chladivo R410a, systém s proměnným průtokem chladiva                                                                                                                                                                                                            
hladina ak. tlaku 58 dB(A) ve vzdálenosti 1 m od venkovní jednotky                                                                                                                                                                                                                                                                                                                         
Včetně příslušenství:
propojovací kit</t>
  </si>
  <si>
    <t>R-pol VZT-00047</t>
  </si>
  <si>
    <t>Vnitřní kazetová jednotka</t>
  </si>
  <si>
    <t>-659065504</t>
  </si>
  <si>
    <t>Poznámka k položce:
nominální chladící výkon: 3,6 kW                                                                                    
nominální topný výkon: 4,0 kW
el. příkon: 0,03 kW                                                                                                           
el. poud chlazení : 0,32 A   
napětí: 230 V
1, 50 Hz                                                                                                                            
Včetně příslušenství:
kabelové dálkové ovládání</t>
  </si>
  <si>
    <t>R-pol VZT-00048</t>
  </si>
  <si>
    <t>-722641241</t>
  </si>
  <si>
    <t>Poznámka k položce:
nominální chladící výkon: 4,5 kW                                                                                
nominální topný výkon: 5,0 kW
el. příkon: 0,03 kW                                                                                                           
el. poud chlazení : 0,32 A   
napětí: 230 V
1, 50 Hz                                                                                                                                 
Včetně příslušenství:
kabelové dálkové ovládání</t>
  </si>
  <si>
    <t>R-pol VZT-00049</t>
  </si>
  <si>
    <t>Konzole stojanová, ocelová, žárově pozinkovaná, pro venkovní jednotky</t>
  </si>
  <si>
    <t>1805350454</t>
  </si>
  <si>
    <t>R-pol VZT-00050</t>
  </si>
  <si>
    <t>Vedení chladiva - rozvody potrubí mědi, potrubí ø 6,35 mm</t>
  </si>
  <si>
    <t>-1295111798</t>
  </si>
  <si>
    <t>Poznámka k položce:
Pro rozvod chladiva je použito chladírenských Cu rozvodů s minimální tloušťkou stěny 0,8 mm a s kvalitní izolací s tloušťkou stěny izolace min. 10 mm a to odděleně pro kapalinu a plyn. Izalace bude ve vemkovním prostředí opatřena ochranou proti UV záření. Potrubí ve venkovním prostředí bude uloženo v ocelových pozinkovaných žlabech. Potrubí je vč. tvarových kusů, propojovacího kabelu, doplnění chladiva.</t>
  </si>
  <si>
    <t>R-pol VZT-00051</t>
  </si>
  <si>
    <t>Vedení chladiva - rozvody potrubí mědi, potrubí ø 9,52 mm</t>
  </si>
  <si>
    <t>-119984187</t>
  </si>
  <si>
    <t>R-pol VZT-00052</t>
  </si>
  <si>
    <t>Vedení chladiva - rozvody potrubí mědi, potrubí ø 12,7 mm</t>
  </si>
  <si>
    <t>-1452816860</t>
  </si>
  <si>
    <t>R-pol VZT-00053</t>
  </si>
  <si>
    <t>Vedení chladiva - rozvody potrubí mědi, potrubí ø 15,88 mm</t>
  </si>
  <si>
    <t>-760933983</t>
  </si>
  <si>
    <t>R-pol VZT-00054</t>
  </si>
  <si>
    <t>Vedení chladiva - rozvody potrubí mědi, potrubí ø 22,2 mm</t>
  </si>
  <si>
    <t>14410028</t>
  </si>
  <si>
    <t>R-pol VZT-00055</t>
  </si>
  <si>
    <t>Kompletní závěsy a uchycení potrubí</t>
  </si>
  <si>
    <t>-1083270245</t>
  </si>
  <si>
    <t>Poznámka k položce:
galvanicky pozinkovaný upevňovací systém, 
závitové tyče M8, M10, M12
montážní profily (rozměry odpovídající hmotnosti potrubí vč.izolace), 
spojovací a montážní materiál (pozinkované šrouby, matice, podložky, hmoždinky pro velkou zátěž, pozinkované nátrubky, ozdobné nýty, šrouby a jiné montážní příslušenství).
pryžové nebo gumové díly pro uložení kanálů na závěsy (nesmí být uložen kov na kov!).
krytky pro zakončení montážních profilů
montáž musí být provedena dle technologických předpisů výrobce</t>
  </si>
  <si>
    <t>R-pol VZT-00056</t>
  </si>
  <si>
    <t>MaR - klimatizace</t>
  </si>
  <si>
    <t>-1284603949</t>
  </si>
  <si>
    <t>KLIMATIZACE VÍCEÚČELOVÉHO SÁLU</t>
  </si>
  <si>
    <t>R-pol VZT-00057</t>
  </si>
  <si>
    <t>-679780507</t>
  </si>
  <si>
    <t>Poznámka k položce:
funkce chlazení/topení
chladící výkon: 28 kW                                                                                                   
el. příkon chlazení : 6,55 kW                                                                                            
el. poud chlazení : 11A                                                                                                        
topný výkon: 31,5 kW
el. příkon topení : 7 kW  
el. poud topení : 11,8 A                                                                                                   
EER=4,27, COP=4,350                                                                                                              
napětí: 400 V                                                                                                                        
3+N, 50 Hz
chladivo R410a, systém s proměnným průtokem chladiva                                                                                                                                                                                                            
hladina ak. tlaku 60 dB(A) ve vzdálenosti 1 m od venkovní jednotky                                                                                                                                                                                                                                                                                                                         
Včetně příslušenství:
propojovací kit</t>
  </si>
  <si>
    <t>R-pol VZT-00058</t>
  </si>
  <si>
    <t>1482939637</t>
  </si>
  <si>
    <t>Poznámka k položce:
nominální chladící výkon: 3,6 kW                                                                                
nominální topný výkon: 4,0 kW
el. příkon: 0,03 kW                                                                                                           
el. poud chlazení : 0,32 A   
napětí: 230 V
1, 50 Hz                                                                                                                            
Včetně příslušenství:
kabelové dálkové ovládání</t>
  </si>
  <si>
    <t>R-pol VZT-00059</t>
  </si>
  <si>
    <t>1285997504</t>
  </si>
  <si>
    <t>R-pol VZT-00060</t>
  </si>
  <si>
    <t>-1162093122</t>
  </si>
  <si>
    <t>R-pol VZT-00061</t>
  </si>
  <si>
    <t>-1463852695</t>
  </si>
  <si>
    <t>R-pol VZT-00062</t>
  </si>
  <si>
    <t>1270710662</t>
  </si>
  <si>
    <t>R-pol VZT-00063</t>
  </si>
  <si>
    <t>-1044319525</t>
  </si>
  <si>
    <t>R-pol VZT-00064</t>
  </si>
  <si>
    <t>Vedení chladiva - rozvody potrubí mědi, potrubí ø 19,05 mm</t>
  </si>
  <si>
    <t>2003793168</t>
  </si>
  <si>
    <t>R-pol VZT-00065</t>
  </si>
  <si>
    <t>-1349128474</t>
  </si>
  <si>
    <t>R-pol VZT-00066</t>
  </si>
  <si>
    <t>1390719054</t>
  </si>
  <si>
    <t>Poznámka k položce:
galvanicky pozinkovaný upevňovací systém, 
závitové tyče M8, M10, M12
montážní profily (rozměry odpovídající hmotnosti potrubí vč.izolace), 
spojovací a montážní materiál (pozinkované šrouby, matice, podložky, 
hmoždinky pro velkou zátěž, pozinkované nátrubky, ozdobné nýty, šrouby a jiné montážní příslušenství).
pryžové nebo gumové díly pro uložení kanálů na závěsy (nesmí být uložen kov na kov!).
krytky pro zakončení montážních profilů
montáž musí být provedena dle technologických předpisů výrobce</t>
  </si>
  <si>
    <t>R-pol VZT-00067</t>
  </si>
  <si>
    <t>MaR - klimatizace (s výstupem na počítač, síťová aplikace, možnost vzdálené správy)</t>
  </si>
  <si>
    <t>-972809393</t>
  </si>
  <si>
    <t>KLIMATIZACE MaR rozvaděče</t>
  </si>
  <si>
    <t>R-pol VZT-00068</t>
  </si>
  <si>
    <t>Venkovní/vnitřní nástěnná klimatizační jednotka</t>
  </si>
  <si>
    <t>1771053187</t>
  </si>
  <si>
    <t>Poznámka k položce:
typ PKA-M 50LAL2 / PUZ-ZM35VKA2, celkový/citelný chl. výkon (kW) 3,6/3,1 kW
speciální klimatizační jednotka pro technické místnosti
vysoký přenos citelného tepla
chladivo R32
Venkovní jednotka:
MAX DÉLKA VEDENÍ CHLADIVA.: 50m
MAX. MOŽNÉ PŘEVÝŠENÍ.: 30m
AUTO RESTART
KONTROLA ÚNIKU CHLADIVA
VYHŘÍVÁNÍ KOMPRESORU NA ZIMU
VÝKON chladicí (kW).: 1,6-4,5
HLADINA AKUSTICKÉHO TLAKU (dB(A)): Chlazení / topení 44/46 
PRACOVNÍ ROZSAH TEPLOT: -15 ~ +46 °C
SEER.: 6,4
el. příkon chlazení.: 0,837 kW
provozní el. proud chlazení/topení.: 3,17/3,35 A
napětí.: 230 V
1, 50 Hz
Vnitřní nástěnná jednotka:
VÝKON celkový/citelný chladicí výkon (kW).: 3,6/3,1
HLADINA AKUSTICKÉHO TLAKU (dB(A)).: N/S/V - 34/40/43
ROZMĚR: 898/249/295 mm
MIN. TEPLOTA CHLAZENÍ.: +14 °C
napětí.: 230 V
1, 50 Hz</t>
  </si>
  <si>
    <t>R-pol VZT-00069</t>
  </si>
  <si>
    <t>Vedení chladiva od venkovní jednotky k vnitřní, předizolovaný pár Cu potrubí, 6/12mm</t>
  </si>
  <si>
    <t>-1437850120</t>
  </si>
  <si>
    <t>R-pol VZT-00070</t>
  </si>
  <si>
    <t>Nástěnný ovladač kabelový, PAR-41 MAA</t>
  </si>
  <si>
    <t>-2060398783</t>
  </si>
  <si>
    <t>R-pol VZT-00071</t>
  </si>
  <si>
    <t>Elektrické zapojení, kabeláž, zapojení do elektrické sítě</t>
  </si>
  <si>
    <t>374919560</t>
  </si>
  <si>
    <t>R-pol VZT-00072</t>
  </si>
  <si>
    <t>Napuštění systému chladivem, tlaková zkouška, zkouška těsnosti</t>
  </si>
  <si>
    <t>-1343942384</t>
  </si>
  <si>
    <t>R-pol VZT-00073</t>
  </si>
  <si>
    <t>Čerpadlo pro odvod kondenzátu z klimatizační jednotky, zaústění do kanalizačního potrubí, zápachová uzávěrka</t>
  </si>
  <si>
    <t>-342499837</t>
  </si>
  <si>
    <t>R-pol VZT-00074</t>
  </si>
  <si>
    <t>Konstrukce pro umístění venkovní jednotky</t>
  </si>
  <si>
    <t>462535874</t>
  </si>
  <si>
    <t>R-pol VZT-00075</t>
  </si>
  <si>
    <t>Centrální systém MaR pro klimatizaci a vzduchotechniku</t>
  </si>
  <si>
    <t>1695394053</t>
  </si>
  <si>
    <t>Poznámka k položce:
řízení přes počítač, licence</t>
  </si>
  <si>
    <t>R-pol VZT-00076</t>
  </si>
  <si>
    <t>Pomocné a montážní materiály</t>
  </si>
  <si>
    <t>-638948956</t>
  </si>
  <si>
    <t>Poznámka k položce:
- popisné štítky hlavních zařízení, označování tras vedení ve směru toku a druhu média, rozměry a provedení dle platné ČSN, informační funkční schémata a tabla pro zavěšení na stěnu
- upevňovací materiál, spojovací materiál, šroubový materiál, spony, příchytky, vývodky, spojky, spojníky, výrobky pro svařování a pájení, odmašťovače a izolační hmoty, pokud nejsou přímo v dodávce příslušného materiálu.</t>
  </si>
  <si>
    <t>R-pol VZT-00077</t>
  </si>
  <si>
    <t>Nastavení, zprovoznění</t>
  </si>
  <si>
    <t>523291246</t>
  </si>
  <si>
    <t>Poznámka k položce:
- zaregulování systémů, nastavení ochranných prvků, oživení a uvedení do provozu, provozní a komplexní zkoušky, topné zkoušky, zaškolení obsluhy.</t>
  </si>
  <si>
    <t>R-pol VZT-00078</t>
  </si>
  <si>
    <t>Lešení a montážní mechanismy</t>
  </si>
  <si>
    <t>1480218426</t>
  </si>
  <si>
    <t>R-pol VZT-00079</t>
  </si>
  <si>
    <t>Stavební přípomoce</t>
  </si>
  <si>
    <t>633690464</t>
  </si>
  <si>
    <t>VZT 05</t>
  </si>
  <si>
    <t>R-pol VZT-073</t>
  </si>
  <si>
    <t>Přesun hmot pro vzduchotechniku stanovený procentní sazbou (%) z ceny vodorovná dopravní vzdálenost do 50 m v objektech výšky přes 12 do 24 m</t>
  </si>
  <si>
    <t>1304613253</t>
  </si>
  <si>
    <t>SO 06 - Zdravotně technické instalace</t>
  </si>
  <si>
    <t>ZTI - Zdravotně technické instalace</t>
  </si>
  <si>
    <t xml:space="preserve">    ZTI 01 - Zdravotechnika - vnitřní kanalizace</t>
  </si>
  <si>
    <t xml:space="preserve">    ZTI 02 - Zdravotechnika - vnitřní vodovod</t>
  </si>
  <si>
    <t xml:space="preserve">    ZTI 03 - Zařizovací předměty - montáže</t>
  </si>
  <si>
    <t>ZTI</t>
  </si>
  <si>
    <t>ZTI 01</t>
  </si>
  <si>
    <t>Zdravotechnika - vnitřní kanalizace</t>
  </si>
  <si>
    <t>R-pol ZTI-001</t>
  </si>
  <si>
    <t>Potrubí připojovací DN 50 x 1,8 mm- HT-systém</t>
  </si>
  <si>
    <t>542538600</t>
  </si>
  <si>
    <t>R-pol ZTI-002</t>
  </si>
  <si>
    <t>Napojení na st. rozvod</t>
  </si>
  <si>
    <t>-867262736</t>
  </si>
  <si>
    <t>R-pol ZTI-003</t>
  </si>
  <si>
    <t>Izolace kanalizace potr.50 tl. 50 mm</t>
  </si>
  <si>
    <t>1259696813</t>
  </si>
  <si>
    <t>R-pol ZTI-004</t>
  </si>
  <si>
    <t>Tlaková zkouška potrubí</t>
  </si>
  <si>
    <t>2134867488</t>
  </si>
  <si>
    <t>R-pol ZTI-005</t>
  </si>
  <si>
    <t>Flexi hadice tl. 20 mm - odvod kondenzátu, barva zelená</t>
  </si>
  <si>
    <t>-105123318</t>
  </si>
  <si>
    <t>R-pol ZTI-006</t>
  </si>
  <si>
    <t>797028935</t>
  </si>
  <si>
    <t>R-pol ZTI-007</t>
  </si>
  <si>
    <t>Přesun hmot pro vnitřní kanalizaci, výšky do 24 m</t>
  </si>
  <si>
    <t>-917166126</t>
  </si>
  <si>
    <t>ZTI 02</t>
  </si>
  <si>
    <t>Zdravotechnika - vnitřní vodovod</t>
  </si>
  <si>
    <t>R-pol ZTI-008</t>
  </si>
  <si>
    <t>Potrubí PPR PN16 d 20</t>
  </si>
  <si>
    <t>-297324131</t>
  </si>
  <si>
    <t>R-pol ZTI-009</t>
  </si>
  <si>
    <t>Izolace TUBEX potr. 20 tl.9 mm</t>
  </si>
  <si>
    <t>1818348300</t>
  </si>
  <si>
    <t>R-pol ZTI-010</t>
  </si>
  <si>
    <t>Zkouška tlaku potrubí závitového</t>
  </si>
  <si>
    <t>246000833</t>
  </si>
  <si>
    <t>R-pol ZTI-011</t>
  </si>
  <si>
    <t>Desinfekce a proplach potrubí do DN 25</t>
  </si>
  <si>
    <t>-472076192</t>
  </si>
  <si>
    <t>R-pol ZTI-012</t>
  </si>
  <si>
    <t>PPR nástěnné koleno 20 x 1/2"</t>
  </si>
  <si>
    <t>1525736119</t>
  </si>
  <si>
    <t>R-pol ZTI-013</t>
  </si>
  <si>
    <t>Rohový ventil</t>
  </si>
  <si>
    <t>1009375718</t>
  </si>
  <si>
    <t>R-pol ZTI-014</t>
  </si>
  <si>
    <t>Pračkový ventil 3/4 - příprava pro automat na vodu</t>
  </si>
  <si>
    <t>1560393508</t>
  </si>
  <si>
    <t>R-pol ZTI-015</t>
  </si>
  <si>
    <t>-1090444687</t>
  </si>
  <si>
    <t>R-pol ZTI-016</t>
  </si>
  <si>
    <t>-1496284277</t>
  </si>
  <si>
    <t>R-pol ZTI-017</t>
  </si>
  <si>
    <t>Přesun hmot pro vnitřní vodovod, výšky do 24 m</t>
  </si>
  <si>
    <t>43265506</t>
  </si>
  <si>
    <t>ZTI 03</t>
  </si>
  <si>
    <t>Zařizovací předměty - montáže</t>
  </si>
  <si>
    <t>R-pol ZTI-018</t>
  </si>
  <si>
    <t>Dřez</t>
  </si>
  <si>
    <t>1302107353</t>
  </si>
  <si>
    <t>R-pol ZTI-019</t>
  </si>
  <si>
    <t>Baterie dřezová</t>
  </si>
  <si>
    <t>-740437906</t>
  </si>
  <si>
    <t>R-pol ZTI-020</t>
  </si>
  <si>
    <t>Montáž dřezu</t>
  </si>
  <si>
    <t>-1016735998</t>
  </si>
  <si>
    <t>R-pol ZTI-021</t>
  </si>
  <si>
    <t>Montáž dřezové baterie</t>
  </si>
  <si>
    <t>304421194</t>
  </si>
  <si>
    <t>R-pol ZTI-022</t>
  </si>
  <si>
    <t>Sifon pro klimatizační zařízení a VZT jednotky</t>
  </si>
  <si>
    <t>1092023573</t>
  </si>
  <si>
    <t>R-pol ZTI-023</t>
  </si>
  <si>
    <t>Montáž sifonu</t>
  </si>
  <si>
    <t>-287541600</t>
  </si>
  <si>
    <t>R-pol ZTI-024</t>
  </si>
  <si>
    <t>Přesun hmot pro zařizovací předměty, výšky do 24 m</t>
  </si>
  <si>
    <t>441800295</t>
  </si>
  <si>
    <t>SO 07 - Grafika</t>
  </si>
  <si>
    <t>GR - GRAFIKA</t>
  </si>
  <si>
    <t xml:space="preserve">    GR 01 - Dokončovací práce</t>
  </si>
  <si>
    <t>GR</t>
  </si>
  <si>
    <t>GRAFIKA</t>
  </si>
  <si>
    <t>GR 01</t>
  </si>
  <si>
    <t>Dokončovací práce</t>
  </si>
  <si>
    <t>R-pol GR-001</t>
  </si>
  <si>
    <t>D+M logo školy VŠE průměr 2000mm - vč. všech syst. detailů, příparavy podkladu, lepení, povrchové úpravy, pomocného a spojovacího materiálu</t>
  </si>
  <si>
    <t>-1903074773</t>
  </si>
  <si>
    <t>Poznámka k položce:
podlaha velká studovna</t>
  </si>
  <si>
    <t>R-pol GR-002</t>
  </si>
  <si>
    <t>D+M logo školy VŠE nalepené na plechový obklad, vyřezané z černého matného plexi 5mm - vč. všech syst. detailů, příparavy podkladu, lepení, povrchové úpravy, pomocného a spojovacího materiálu</t>
  </si>
  <si>
    <t>-795540491</t>
  </si>
  <si>
    <t>Poznámka k položce:
rozměry viz. dokumentace grafika</t>
  </si>
  <si>
    <t>R-pol GR-003</t>
  </si>
  <si>
    <t>D+M logo IDEA FAIR, gravírované (vyřezané) do plechového obkladu - vč. všech syst. detailů, příparavy podkladu, lepení, povrchové úpravy, pomocného a spojovacího materiálu</t>
  </si>
  <si>
    <t>-923211172</t>
  </si>
  <si>
    <t>Poznámka k položce:
- pilíře mezi vstupem do velké studovny a pilíže mezi vstupy do malé studovny
- rozměry viz. dokumentace grafika</t>
  </si>
  <si>
    <t>R-pol GR-004</t>
  </si>
  <si>
    <t>D+M fólie transparentní s logy VŠE na obkladové panely z MDF 600x1135 mm - vč. všech syst. detailů, příparavy podkladu, lepení, povrchové úpravy, pomocného a spojovacího materiálu</t>
  </si>
  <si>
    <t>1592987900</t>
  </si>
  <si>
    <t>R-pol GR-005</t>
  </si>
  <si>
    <t>D+M fólie transparentní s logy VŠE na plechové panely z MDF 600x1135 mm - vč. všech syst. detailů, příparavy podkladu, lepení, povrchové úpravy, pomocného a spojovacího materiálu</t>
  </si>
  <si>
    <t>1160852469</t>
  </si>
  <si>
    <t>R-pol GR-006</t>
  </si>
  <si>
    <t>D+M Orientační systém místnosti na stěně chodby, vyřezábání z barevného plexiskla tl.10mm, rozměr 2700x815 mm - vč. všech syst. detailů, příparavy podkladu, lepení, povrchové úpravy, pomocného a spojovacího materiálu</t>
  </si>
  <si>
    <t>1901844390</t>
  </si>
  <si>
    <t>R-pol GR-007</t>
  </si>
  <si>
    <t>D+M barevné linie vložené do koberce, tl. linií 50mm - vč. všech syst. detailů, příparavy podkladu, lepení, povrchové úpravy, pomocného a spojovacího materiálu</t>
  </si>
  <si>
    <t>-942944585</t>
  </si>
  <si>
    <t>R-pol GR-008</t>
  </si>
  <si>
    <t>D+M polep na PVC podlahu, barevné linie s názvem nábytku (orientace nábytku) - vč. všech syst. detailů, příparavy podkladu, lepení, povrchové úpravy, pomocného a spojovacího materiálu</t>
  </si>
  <si>
    <t>-1797463281</t>
  </si>
  <si>
    <t>R-pol GR-009</t>
  </si>
  <si>
    <t>D+M polep na PVC podlahu, barevné linie bez názvu nábytku nábytku (orientace nábytku) - vč. všech syst. detailů, příparavy podkladu, lepení, povrchové úpravy, pomocného a spojovacího materiálu</t>
  </si>
  <si>
    <t>-1409317483</t>
  </si>
  <si>
    <t>R-pol GR-010</t>
  </si>
  <si>
    <t>D+M polep na podlahu, ozn. P/v1 - vč. všech syst. detailů, příparavy podkladu, lepení, povrchové úpravy, pomocného a spojovacího materiálu</t>
  </si>
  <si>
    <t>751059230</t>
  </si>
  <si>
    <t>Poznámka k položce:
viz dokumentace grafika</t>
  </si>
  <si>
    <t>R-pol GR-011</t>
  </si>
  <si>
    <t>D+M polep na podlahu, ozn. P/v2 - vč. všech syst. detailů, příparavy podkladu, lepení, povrchové úpravy, pomocného a spojovacího materiálu</t>
  </si>
  <si>
    <t>998865672</t>
  </si>
  <si>
    <t>R-pol GR-012</t>
  </si>
  <si>
    <t>D+M polep na podlahu, ozn. P/v3 - vč. všech syst. detailů, příparavy podkladu, lepení, povrchové úpravy, pomocného a spojovacího materiálu</t>
  </si>
  <si>
    <t>1018872042</t>
  </si>
  <si>
    <t>R-pol GR-13</t>
  </si>
  <si>
    <t>Likvidace obalů a odpadu</t>
  </si>
  <si>
    <t>-160324201</t>
  </si>
  <si>
    <t>R-pol GR-014</t>
  </si>
  <si>
    <t>Přesun hmot pro grafiku stanovený procentní sazbou (%) z ceny vodorovná dopravní vzdálenost do 50 m v objektech výšky přes 12 do 24 m</t>
  </si>
  <si>
    <t>1916070179</t>
  </si>
  <si>
    <t>OST - Ostatní a vedlejší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</si>
  <si>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</si>
  <si>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</si>
  <si>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</si>
  <si>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</si>
  <si>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</si>
  <si>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</si>
  <si>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</si>
  <si>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VRN</t>
  </si>
  <si>
    <t>Vedlejší rozpočtové náklady</t>
  </si>
  <si>
    <t>VRN1</t>
  </si>
  <si>
    <t>Průzkumné, geodetické a projektové práce</t>
  </si>
  <si>
    <t>011002000</t>
  </si>
  <si>
    <t>Průzkumné práce - provedení sondy do stavebních konstrukcí</t>
  </si>
  <si>
    <t>1024</t>
  </si>
  <si>
    <t>-261809857</t>
  </si>
  <si>
    <t>https://podminky.urs.cz/item/CS_URS_2023_01/011002000</t>
  </si>
  <si>
    <t>013203000</t>
  </si>
  <si>
    <t>Dokumentace výrobní</t>
  </si>
  <si>
    <t>-2038857658</t>
  </si>
  <si>
    <t>https://podminky.urs.cz/item/CS_URS_2023_01/013203000</t>
  </si>
  <si>
    <t>013203001</t>
  </si>
  <si>
    <t>Doklady pro kolaudaci</t>
  </si>
  <si>
    <t>-573163599</t>
  </si>
  <si>
    <t>https://podminky.urs.cz/item/CS_URS_2023_01/013203001</t>
  </si>
  <si>
    <t>013203002</t>
  </si>
  <si>
    <t>Zaškolení obsluhy</t>
  </si>
  <si>
    <t>-1097974796</t>
  </si>
  <si>
    <t>Poznámka k položce:
Součástí je zpracování manuálu pro provoz a údržbu vč. provozních předpisů a řádu.</t>
  </si>
  <si>
    <t>013254000</t>
  </si>
  <si>
    <t>Dokumentace skutečného provedení stavby</t>
  </si>
  <si>
    <t>-1095654192</t>
  </si>
  <si>
    <t>https://podminky.urs.cz/item/CS_URS_2023_01/013254000</t>
  </si>
  <si>
    <t>VRN3</t>
  </si>
  <si>
    <t>Zařízení staveniště</t>
  </si>
  <si>
    <t>030001000</t>
  </si>
  <si>
    <t>2035453894</t>
  </si>
  <si>
    <t>https://podminky.urs.cz/item/CS_URS_2023_01/030001000</t>
  </si>
  <si>
    <t>034002000</t>
  </si>
  <si>
    <t>Zabezpečení staveniště</t>
  </si>
  <si>
    <t>1184228954</t>
  </si>
  <si>
    <t>https://podminky.urs.cz/item/CS_URS_2023_01/034002000</t>
  </si>
  <si>
    <t>039002000</t>
  </si>
  <si>
    <t>Zrušení zařízení staveniště</t>
  </si>
  <si>
    <t>-1241084974</t>
  </si>
  <si>
    <t>https://podminky.urs.cz/item/CS_URS_2023_01/039002000</t>
  </si>
  <si>
    <t>VRN4</t>
  </si>
  <si>
    <t>Inženýrská činnost</t>
  </si>
  <si>
    <t>043194000</t>
  </si>
  <si>
    <t xml:space="preserve">Náklady na revize a zkoušky </t>
  </si>
  <si>
    <t>895974588</t>
  </si>
  <si>
    <t>https://podminky.urs.cz/item/CS_URS_2023_01/043194000</t>
  </si>
  <si>
    <t>045002000</t>
  </si>
  <si>
    <t>Kompletační a koordinační činnost</t>
  </si>
  <si>
    <t>-1188535974</t>
  </si>
  <si>
    <t>https://podminky.urs.cz/item/CS_URS_2023_01/045002000</t>
  </si>
  <si>
    <t>VRN6</t>
  </si>
  <si>
    <t>Územní vlivy</t>
  </si>
  <si>
    <t>060001000</t>
  </si>
  <si>
    <t>602058530</t>
  </si>
  <si>
    <t>https://podminky.urs.cz/item/CS_URS_2023_01/060001000</t>
  </si>
  <si>
    <t>065002000</t>
  </si>
  <si>
    <t>Mimostaveništní doprava materiálů</t>
  </si>
  <si>
    <t>-453383303</t>
  </si>
  <si>
    <t>https://podminky.urs.cz/item/CS_URS_2023_01/065002000</t>
  </si>
  <si>
    <t>VRN7</t>
  </si>
  <si>
    <t>Provozní vlivy</t>
  </si>
  <si>
    <t>070001000</t>
  </si>
  <si>
    <t>-304366344</t>
  </si>
  <si>
    <t>https://podminky.urs.cz/item/CS_URS_2023_01/070001000</t>
  </si>
  <si>
    <t>VRN9</t>
  </si>
  <si>
    <t>Ostatní náklady</t>
  </si>
  <si>
    <t>091003000</t>
  </si>
  <si>
    <t>Náklady na vzorky</t>
  </si>
  <si>
    <t>1003053615</t>
  </si>
  <si>
    <t>https://podminky.urs.cz/item/CS_URS_2023_01/091003000</t>
  </si>
  <si>
    <t>091003001</t>
  </si>
  <si>
    <t>Náklady spojené se ztíženými podmínkami provádění stavby</t>
  </si>
  <si>
    <t>-487743854</t>
  </si>
  <si>
    <t>https://podminky.urs.cz/item/CS_URS_2023_01/091003001</t>
  </si>
  <si>
    <t xml:space="preserve">Poznámka k položce:
Stavba bude prováděna za provozu ostatních oddělení. </t>
  </si>
  <si>
    <t>091404001</t>
  </si>
  <si>
    <t>Práce na rekonstrukci objektu</t>
  </si>
  <si>
    <t>319095042</t>
  </si>
  <si>
    <t>Rozpočet stavby</t>
  </si>
  <si>
    <t>Náměstí W. Churchilla 
1938/4, 130 67 Praha 3 - Žižkov</t>
  </si>
  <si>
    <t xml:space="preserve">D+M nástřik preforovaných plechů, barva </t>
  </si>
  <si>
    <t xml:space="preserve">D+M nástřik plechových kazet, barva </t>
  </si>
  <si>
    <t xml:space="preserve">D+M nástřik MARS elekto žlabů, barva </t>
  </si>
  <si>
    <t xml:space="preserve">D+M nástřik spotových světel, barva </t>
  </si>
  <si>
    <t xml:space="preserve">D+M nástřik držáků pro dělící závěsy, barva </t>
  </si>
  <si>
    <t>D+M nástřik nosných závěsů preforovaného plechu, barva</t>
  </si>
  <si>
    <t xml:space="preserve">nátěr latí pro nosné kce plechových kazet - barva </t>
  </si>
  <si>
    <t>nátěr latí pro nosné kce plechových kazet - barva</t>
  </si>
  <si>
    <t>RACK / Řídící jednotka otevírání dveří, čtečka, zámek, programování atd. viz technická zpráva</t>
  </si>
  <si>
    <t xml:space="preserve">1) Pro zpracování Soupisu prací a dodávek s výkazem výměr je použito níže uvedených podkladů:  
- Obhlídka staveniště
- Fotodokumentace stávajícího stavu
- Projektová dokumentace, která je jeho nedílnou součástí 
- vyhláška č.230/2012Sb. ze dne 25.června 2012
- § 2 zákona č. 526/1990Sb. o cenách, ve znění pozdějších předpisů
- Měrné jednotky jsou počítány z PD a částečně digitálně
2) nedílnou součástí Rozpočtu a Soupisu prací a dodávek s výkazem výměr je PD, která je mu technicky nadřazena 
3) Zkratky: M-montáž, D-dodávka, není-li uvedeno jinak je jednotková cena D+M
4) Věcné ani výměrové údaje v Soupisu prací a dodávek nesmí byt zhotovitelem při zpracování nabídky měněny
5) Celkové ceny jednotlivých položek, titulů i kapitol budou odpovídat uvedené věcné náplni a výměrám v Soupisu prací a dodávek. Zhotovitel je však povinen posoudit věcnou náplň i výměry soupisu prací a dodávek ve vazbě na dostupnou platnou projektovou dokumentaci a skutečný stav výstavby v době zpracování nabídky a v případě nesrovnalosti tyto uvést ve zvláštní příloze nabídky. Pokud tak neučiní, nebude brán zřetel na jeho pozdější požadavky.
6)  Součástí ceny díla je provedení a dodávka nezbytné dodavatelské, dílenské a montážní dokumentace a dokumentace skutečného provedení. Cenu za tyto práce je nutno zahrnout do nabízené ceny, protože nebudou samostatně hrazeny.
7) Jednotková cena bude obsahovat staveništní přesun hmot není-li uvedeno jinak. Jednotková cena pro demontáže, bourání, vysekání, bude obsahovat odvoz na skládku včetně skládkovného
8) Položky níže vykázané je nutné nacenit včetně přívozu, složení, naložení, manipulace, montáže, napojení, kotvení, kování, spojovacího materiálu, povrchové úpravy, likvidace obalového materiálu a odpadu. 
9) Cena obsahu případné položky bude zahrnovat zařízení staveniště, inženýrskou činnost, náklady na revize a zkoušky, kompletační a koordinační činnost, územní vlivy, mimostaveništní doprava materiálů, provozní vlivy, náklady na vzorky či jakékoliv náklady spojené se ztíženými podmínkami provádění.   
10) Cena dále obsahuje kompletační a koordinační činnost, územní vlivy, veškeré případné vyvzorkování materiálů, či případné provádění sond do stavebních konstrukcí.    
</t>
  </si>
  <si>
    <t>RACK RMA" 42U - samostatně stojící 42U (rozměry 600x900x2000) (šxvxh)</t>
  </si>
  <si>
    <t>Přístupový systém PRO3200 Access Control Hardware- Honeywell</t>
  </si>
  <si>
    <t>Čtečka HID R10 BT mifare reader</t>
  </si>
  <si>
    <t>ISDN patch panel telefonní 25 port RJ45"</t>
  </si>
  <si>
    <t xml:space="preserve">Optický patch panel pro 24 vývodů SC/APC </t>
  </si>
  <si>
    <t xml:space="preserve">1) Pro zpracování Soupisu prací a dodávek s výkazem výměr je použito níže uvedených podkladů:  
- Obhlídka staveniště
- Fotodokumentace stávajícího stavu
- Projektová dokumentace, která je jeho nedílnou součástí 
- vyhláška č.230/2012Sb. ze dne 25.června 2012
- § 2 zákona č. 526/1990Sb. o cenách, ve znění pozdějších předpisů
- Měrné jednotky jsou počítány z PD a částečně digitálně
2) nedílnou součástí Rozpočtu a Soupisu prací a dodávek s výkazem výměr je PD, která je mu technicky nadřazena 
3) Zkratky: M-montáž, D-dodávka, není-li uvedeno jinak je jednotková cena D+M
4) Věcné ani výměrové údaje v Soupisu prací a dodávek nesmí byt zhotovitelem při zpracování nabídky měněny
5) Celkové ceny jednotlivých položek, titulů i kapitol budou odpovídat uvedené věcné náplni a výměrám v Soupisu prací a dodávek. Zhotovitel je však povinen posoudit věcnou náplň i výměry soupisu prací a dodávek ve vazbě na dostupnou platnou projektovou dokumentaci a skutečný stav výstavby v době zpracování nabídky a v případě nesrovnalosti tyto uvést ve zvláštní příloze nabídky. Pokud tak neučiní, nebude brán zřetel na jeho pozdější požadavky.
6)  Součástí ceny díla je provedení a dodávka nezbytné dodavatelské, dílenské a montážní dokumentace a dokumentace skutečného provedení. Cenu za tyto práce je nutno zahrnout do nabízené ceny, protože nebudou samostatně hrazeny.
7) Jednotková cena bude obsahovat staveništní přesun hmot není-li uvedeno jinak. Jednotková cena pro demontáže, bourání, vysekání, bude obsahovat odvoz na skládku včetně skládkovného
8) Položky níže vykázané je nutné nacenit včetně přívozu, složení, naložení, manipulace, montáže, napojení, kotvení, kování, spojovacího materiálu, povrchové úpravy, likvidace obalového materiálu a odpadu. 
9) Cena obsahu případné položky bude zahrnovat zařízení staveniště, inženýrskou činnost, náklady na revize a zkoušky, kompletační a koordinační činnost, územní vlivy, mimostaveništní doprava materiálů, provozní vlivy, náklady na vzorky či jakékoliv náklady spojené se ztíženými podmínkami provádění.   
10) Cena dále obsahuje kompletační a koordinační činnost, územní vlivy, veškeré případné vyvzorkování materiálů, či případné provádění sond do stavebních konstrukcí.    </t>
  </si>
  <si>
    <t>Vyplňte pole</t>
  </si>
  <si>
    <t>R-pol 697-001</t>
  </si>
  <si>
    <t>R-pol 284-001</t>
  </si>
  <si>
    <t>Heterogenní PVC podlahové krytiny, bodová zátěž min. 0,10mm, protiskluznost min. R 10, třída zátěže 34/43, nášlapná vrstva min. 0,7mm</t>
  </si>
  <si>
    <t>koberec šíře role 4 m, materiál PP, váha vlasu min.650 g/m2, celková váha min.700 g/m2, útlum min. 15dB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</si>
</sst>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
      <sz val="8"/>
      <name val="Trebuchet MS"/>
      <family val="2"/>
    </font>
    <font>
      <sz val="11"/>
      <color theme="1"/>
      <name val="Arial"/>
      <family val="2"/>
    </font>
    <font>
      <b/>
      <sz val="36"/>
      <color theme="1"/>
      <name val="Arial"/>
      <family val="2"/>
    </font>
    <font>
      <b/>
      <sz val="20"/>
      <name val="Arial"/>
      <family val="2"/>
    </font>
    <font>
      <sz val="16"/>
      <color theme="1"/>
      <name val="Arial"/>
      <family val="2"/>
    </font>
    <font>
      <sz val="12"/>
      <color theme="1"/>
      <name val="Arial"/>
      <family val="2"/>
    </font>
  </fonts>
  <fills count="6">
    <fill>
      <patternFill/>
    </fill>
    <fill>
      <patternFill patternType="gray125"/>
    </fill>
    <fill>
      <patternFill patternType="solid">
        <fgColor rgb="FFFBFED8"/>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xf numFmtId="0" fontId="2" fillId="0" borderId="0">
      <alignment/>
      <protection/>
    </xf>
    <xf numFmtId="0" fontId="42" fillId="0" borderId="0">
      <alignment/>
      <protection/>
    </xf>
  </cellStyleXfs>
  <cellXfs count="240">
    <xf numFmtId="0" fontId="0" fillId="0" borderId="0" xfId="0"/>
    <xf numFmtId="4" fontId="23" fillId="0" borderId="1" xfId="0" applyNumberFormat="1" applyFont="1" applyBorder="1" applyAlignment="1" applyProtection="1">
      <alignment vertical="center"/>
      <protection locked="0"/>
    </xf>
    <xf numFmtId="4" fontId="38" fillId="0" borderId="1" xfId="0" applyNumberFormat="1" applyFont="1" applyBorder="1" applyAlignment="1" applyProtection="1">
      <alignment vertical="center"/>
      <protection locked="0"/>
    </xf>
    <xf numFmtId="0" fontId="2" fillId="0" borderId="0" xfId="21">
      <alignment/>
      <protection/>
    </xf>
    <xf numFmtId="0" fontId="42" fillId="0" borderId="0" xfId="22">
      <alignment/>
      <protection/>
    </xf>
    <xf numFmtId="0" fontId="43" fillId="0" borderId="0" xfId="21" applyFont="1">
      <alignment/>
      <protection/>
    </xf>
    <xf numFmtId="14" fontId="47" fillId="0" borderId="0" xfId="21" applyNumberFormat="1" applyFont="1">
      <alignment/>
      <protection/>
    </xf>
    <xf numFmtId="4" fontId="23" fillId="2" borderId="1" xfId="0" applyNumberFormat="1" applyFont="1" applyFill="1" applyBorder="1" applyAlignment="1" applyProtection="1">
      <alignment vertical="center"/>
      <protection locked="0"/>
    </xf>
    <xf numFmtId="4" fontId="38" fillId="2" borderId="1" xfId="0" applyNumberFormat="1" applyFont="1" applyFill="1" applyBorder="1" applyAlignment="1" applyProtection="1">
      <alignment vertical="center"/>
      <protection locked="0"/>
    </xf>
    <xf numFmtId="0" fontId="4" fillId="2" borderId="0" xfId="0" applyFont="1" applyFill="1" applyAlignment="1" applyProtection="1">
      <alignment horizontal="left" vertical="center"/>
      <protection locked="0"/>
    </xf>
    <xf numFmtId="0" fontId="0" fillId="2" borderId="0" xfId="0" applyFill="1" applyProtection="1">
      <protection locked="0"/>
    </xf>
    <xf numFmtId="0" fontId="15"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17"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vertical="center"/>
    </xf>
    <xf numFmtId="14" fontId="4" fillId="0" borderId="0" xfId="0" applyNumberFormat="1" applyFont="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0" fillId="0" borderId="5" xfId="0" applyBorder="1"/>
    <xf numFmtId="0" fontId="0" fillId="0" borderId="4" xfId="0" applyBorder="1" applyAlignment="1">
      <alignment vertical="center"/>
    </xf>
    <xf numFmtId="0" fontId="0" fillId="0" borderId="0" xfId="0" applyAlignment="1">
      <alignment vertical="center"/>
    </xf>
    <xf numFmtId="0" fontId="18" fillId="0" borderId="6" xfId="0" applyFont="1" applyBorder="1" applyAlignment="1">
      <alignment horizontal="left" vertical="center"/>
    </xf>
    <xf numFmtId="0" fontId="0" fillId="0" borderId="6" xfId="0" applyBorder="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0" xfId="0" applyFont="1" applyAlignment="1">
      <alignment vertical="center"/>
    </xf>
    <xf numFmtId="0" fontId="0" fillId="3" borderId="0" xfId="0" applyFill="1" applyAlignment="1">
      <alignment vertical="center"/>
    </xf>
    <xf numFmtId="0" fontId="6" fillId="3" borderId="7" xfId="0" applyFont="1" applyFill="1" applyBorder="1" applyAlignment="1">
      <alignment horizontal="left" vertical="center"/>
    </xf>
    <xf numFmtId="0" fontId="0" fillId="3" borderId="8" xfId="0" applyFill="1" applyBorder="1" applyAlignment="1">
      <alignment vertical="center"/>
    </xf>
    <xf numFmtId="0" fontId="6" fillId="3" borderId="8" xfId="0" applyFont="1" applyFill="1" applyBorder="1" applyAlignment="1">
      <alignment horizontal="center" vertical="center"/>
    </xf>
    <xf numFmtId="0" fontId="20" fillId="0" borderId="5" xfId="0" applyFont="1" applyBorder="1" applyAlignment="1">
      <alignment horizontal="left" vertical="center"/>
    </xf>
    <xf numFmtId="0" fontId="0" fillId="0" borderId="5" xfId="0" applyBorder="1" applyAlignment="1">
      <alignment vertical="center"/>
    </xf>
    <xf numFmtId="0" fontId="3" fillId="0" borderId="6" xfId="0"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0" xfId="0" applyFont="1" applyAlignment="1">
      <alignment horizontal="left" vertical="center"/>
    </xf>
    <xf numFmtId="0" fontId="18" fillId="0" borderId="0" xfId="0" applyFont="1" applyAlignment="1">
      <alignment vertical="center"/>
    </xf>
    <xf numFmtId="165" fontId="4" fillId="0" borderId="0" xfId="0" applyNumberFormat="1" applyFont="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22" fillId="0" borderId="0" xfId="0" applyFont="1" applyAlignment="1">
      <alignment horizontal="left" vertical="center"/>
    </xf>
    <xf numFmtId="0" fontId="0" fillId="0" borderId="13" xfId="0" applyBorder="1" applyAlignment="1">
      <alignment vertical="center"/>
    </xf>
    <xf numFmtId="0" fontId="0" fillId="4" borderId="8" xfId="0" applyFill="1" applyBorder="1" applyAlignment="1">
      <alignment vertical="center"/>
    </xf>
    <xf numFmtId="0" fontId="23" fillId="4" borderId="0" xfId="0" applyFont="1" applyFill="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6" fillId="0" borderId="0" xfId="0" applyFont="1" applyAlignment="1">
      <alignment vertical="center"/>
    </xf>
    <xf numFmtId="0" fontId="6" fillId="0" borderId="4"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6"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3" xfId="0" applyNumberFormat="1" applyFont="1" applyBorder="1" applyAlignment="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pplyProtection="1">
      <alignment horizontal="center" vertical="center"/>
      <protection/>
    </xf>
    <xf numFmtId="0" fontId="7"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5"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3"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1" fillId="0" borderId="0" xfId="0" applyFont="1" applyAlignment="1">
      <alignment horizontal="left" vertical="center"/>
    </xf>
    <xf numFmtId="0" fontId="0" fillId="0" borderId="4" xfId="0" applyBorder="1" applyAlignment="1">
      <alignment vertical="center" wrapText="1"/>
    </xf>
    <xf numFmtId="0" fontId="0" fillId="0" borderId="0" xfId="0" applyAlignment="1">
      <alignment vertical="center" wrapText="1"/>
    </xf>
    <xf numFmtId="0" fontId="18"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4" borderId="0" xfId="0" applyFill="1" applyAlignment="1">
      <alignment vertical="center"/>
    </xf>
    <xf numFmtId="0" fontId="6" fillId="4" borderId="7" xfId="0" applyFont="1" applyFill="1" applyBorder="1" applyAlignment="1">
      <alignment horizontal="left" vertical="center"/>
    </xf>
    <xf numFmtId="0" fontId="6" fillId="4" borderId="8" xfId="0" applyFont="1" applyFill="1" applyBorder="1" applyAlignment="1">
      <alignment horizontal="right" vertical="center"/>
    </xf>
    <xf numFmtId="0" fontId="6" fillId="4" borderId="8" xfId="0" applyFont="1" applyFill="1" applyBorder="1" applyAlignment="1">
      <alignment horizontal="center" vertical="center"/>
    </xf>
    <xf numFmtId="4" fontId="6" fillId="4" borderId="8" xfId="0" applyNumberFormat="1" applyFont="1" applyFill="1" applyBorder="1" applyAlignment="1">
      <alignment vertical="center"/>
    </xf>
    <xf numFmtId="0" fontId="0" fillId="4" borderId="22" xfId="0" applyFill="1" applyBorder="1" applyAlignment="1">
      <alignment vertical="center"/>
    </xf>
    <xf numFmtId="0" fontId="3" fillId="0" borderId="6" xfId="0" applyFont="1" applyBorder="1" applyAlignment="1">
      <alignment horizontal="center" vertical="center"/>
    </xf>
    <xf numFmtId="0" fontId="3" fillId="0" borderId="6"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8" fillId="0" borderId="4" xfId="0" applyFont="1" applyBorder="1" applyAlignment="1">
      <alignment vertical="center"/>
    </xf>
    <xf numFmtId="0" fontId="8" fillId="0" borderId="0" xfId="0" applyFont="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9" fillId="0" borderId="4" xfId="0" applyFont="1" applyBorder="1" applyAlignment="1">
      <alignment vertical="center"/>
    </xf>
    <xf numFmtId="0" fontId="9" fillId="0" borderId="0" xfId="0" applyFont="1" applyAlignment="1">
      <alignment vertical="center"/>
    </xf>
    <xf numFmtId="0" fontId="9" fillId="0" borderId="20" xfId="0" applyFont="1" applyBorder="1" applyAlignment="1">
      <alignment horizontal="left" vertical="center"/>
    </xf>
    <xf numFmtId="0" fontId="9" fillId="0" borderId="20" xfId="0" applyFont="1" applyBorder="1" applyAlignment="1">
      <alignment vertical="center"/>
    </xf>
    <xf numFmtId="4" fontId="9" fillId="0" borderId="20" xfId="0" applyNumberFormat="1" applyFont="1" applyBorder="1" applyAlignment="1">
      <alignment vertical="center"/>
    </xf>
    <xf numFmtId="0" fontId="0" fillId="0" borderId="4"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0" fillId="0" borderId="0" xfId="0" applyAlignment="1">
      <alignment horizontal="center" vertical="center" wrapText="1"/>
    </xf>
    <xf numFmtId="4" fontId="25" fillId="0" borderId="0" xfId="0" applyNumberFormat="1" applyFont="1"/>
    <xf numFmtId="166" fontId="33" fillId="0" borderId="11" xfId="0" applyNumberFormat="1" applyFont="1" applyBorder="1"/>
    <xf numFmtId="166" fontId="33" fillId="0" borderId="12" xfId="0" applyNumberFormat="1" applyFont="1" applyBorder="1"/>
    <xf numFmtId="4" fontId="34" fillId="0" borderId="0" xfId="0" applyNumberFormat="1" applyFont="1" applyAlignment="1">
      <alignment vertical="center"/>
    </xf>
    <xf numFmtId="0" fontId="10" fillId="0" borderId="4" xfId="0" applyFont="1" applyBorder="1"/>
    <xf numFmtId="0" fontId="10" fillId="0" borderId="0" xfId="0" applyFont="1"/>
    <xf numFmtId="0" fontId="10" fillId="0" borderId="0" xfId="0" applyFont="1" applyAlignment="1">
      <alignment horizontal="left"/>
    </xf>
    <xf numFmtId="0" fontId="8" fillId="0" borderId="0" xfId="0" applyFont="1" applyAlignment="1">
      <alignment horizontal="left"/>
    </xf>
    <xf numFmtId="4" fontId="8" fillId="0" borderId="0" xfId="0" applyNumberFormat="1" applyFont="1"/>
    <xf numFmtId="0" fontId="10" fillId="0" borderId="18" xfId="0" applyFont="1" applyBorder="1"/>
    <xf numFmtId="166" fontId="10" fillId="0" borderId="0" xfId="0" applyNumberFormat="1" applyFont="1"/>
    <xf numFmtId="166" fontId="10" fillId="0" borderId="13" xfId="0" applyNumberFormat="1" applyFont="1" applyBorder="1"/>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xf numFmtId="0" fontId="23" fillId="0" borderId="1" xfId="0" applyFont="1" applyBorder="1" applyAlignment="1">
      <alignment horizontal="center" vertical="center"/>
    </xf>
    <xf numFmtId="49" fontId="23" fillId="0" borderId="1" xfId="0" applyNumberFormat="1"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167" fontId="23" fillId="0" borderId="1" xfId="0" applyNumberFormat="1" applyFont="1" applyBorder="1" applyAlignment="1">
      <alignment vertical="center"/>
    </xf>
    <xf numFmtId="4" fontId="23" fillId="2" borderId="1" xfId="0" applyNumberFormat="1" applyFont="1" applyFill="1" applyBorder="1" applyAlignment="1">
      <alignment vertical="center"/>
    </xf>
    <xf numFmtId="4" fontId="23" fillId="0" borderId="1" xfId="0" applyNumberFormat="1" applyFont="1" applyBorder="1" applyAlignment="1">
      <alignment vertical="center"/>
    </xf>
    <xf numFmtId="0" fontId="24" fillId="0" borderId="18" xfId="0" applyFont="1" applyBorder="1" applyAlignment="1">
      <alignment horizontal="left" vertical="center"/>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3"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20" applyFont="1" applyAlignment="1" applyProtection="1">
      <alignment vertical="center" wrapText="1"/>
      <protection/>
    </xf>
    <xf numFmtId="0" fontId="0" fillId="0" borderId="18" xfId="0"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3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8" xfId="0" applyFont="1" applyBorder="1" applyAlignment="1">
      <alignment vertical="center"/>
    </xf>
    <xf numFmtId="0" fontId="11" fillId="0" borderId="1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13" xfId="0" applyFont="1" applyBorder="1" applyAlignment="1">
      <alignment vertical="center"/>
    </xf>
    <xf numFmtId="0" fontId="13" fillId="0" borderId="4"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8" xfId="0" applyFont="1" applyBorder="1" applyAlignment="1">
      <alignment vertical="center"/>
    </xf>
    <xf numFmtId="0" fontId="13" fillId="0" borderId="13" xfId="0" applyFont="1" applyBorder="1" applyAlignment="1">
      <alignment vertical="center"/>
    </xf>
    <xf numFmtId="0" fontId="38" fillId="0" borderId="1" xfId="0" applyFont="1" applyBorder="1" applyAlignment="1">
      <alignment horizontal="center" vertical="center"/>
    </xf>
    <xf numFmtId="49" fontId="38" fillId="0" borderId="1" xfId="0" applyNumberFormat="1" applyFont="1" applyBorder="1" applyAlignment="1">
      <alignment horizontal="left"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wrapText="1"/>
    </xf>
    <xf numFmtId="167" fontId="38" fillId="0" borderId="1" xfId="0" applyNumberFormat="1" applyFont="1" applyBorder="1" applyAlignment="1">
      <alignment vertical="center"/>
    </xf>
    <xf numFmtId="0" fontId="39" fillId="0" borderId="4" xfId="0" applyFont="1" applyBorder="1" applyAlignment="1">
      <alignment vertical="center"/>
    </xf>
    <xf numFmtId="0" fontId="38" fillId="0" borderId="18" xfId="0" applyFont="1" applyBorder="1" applyAlignment="1">
      <alignment horizontal="left" vertical="center"/>
    </xf>
    <xf numFmtId="0" fontId="38" fillId="0" borderId="0" xfId="0" applyFont="1" applyAlignment="1">
      <alignment horizontal="center" vertical="center"/>
    </xf>
    <xf numFmtId="0" fontId="40" fillId="0" borderId="0" xfId="0" applyFont="1" applyAlignment="1">
      <alignment vertical="center" wrapText="1"/>
    </xf>
    <xf numFmtId="0" fontId="14" fillId="0" borderId="4" xfId="0"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67" fontId="14" fillId="0" borderId="0" xfId="0" applyNumberFormat="1" applyFont="1" applyAlignment="1">
      <alignment vertical="center"/>
    </xf>
    <xf numFmtId="0" fontId="14" fillId="0" borderId="18" xfId="0" applyFont="1" applyBorder="1" applyAlignment="1">
      <alignment vertical="center"/>
    </xf>
    <xf numFmtId="0" fontId="14" fillId="0" borderId="13"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1" fillId="0" borderId="0" xfId="0" applyFont="1" applyAlignment="1" applyProtection="1">
      <alignment vertical="center"/>
      <protection locked="0"/>
    </xf>
    <xf numFmtId="0" fontId="24" fillId="0" borderId="19" xfId="0" applyFont="1" applyBorder="1" applyAlignment="1">
      <alignment horizontal="left" vertical="center"/>
    </xf>
    <xf numFmtId="0" fontId="24" fillId="0" borderId="20" xfId="0" applyFont="1" applyBorder="1" applyAlignment="1">
      <alignment horizontal="center"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44" fillId="0" borderId="0" xfId="21" applyFont="1" applyAlignment="1">
      <alignment horizontal="center" vertical="top"/>
      <protection/>
    </xf>
    <xf numFmtId="0" fontId="45" fillId="0" borderId="0" xfId="22" applyFont="1" applyAlignment="1">
      <alignment horizontal="center" vertical="center" wrapText="1"/>
      <protection/>
    </xf>
    <xf numFmtId="0" fontId="46" fillId="0" borderId="0" xfId="21" applyFont="1" applyAlignment="1">
      <alignment horizontal="center" wrapText="1"/>
      <protection/>
    </xf>
    <xf numFmtId="14" fontId="2" fillId="0" borderId="0" xfId="21" applyNumberFormat="1" applyAlignment="1">
      <alignment horizontal="center"/>
      <protection/>
    </xf>
    <xf numFmtId="0" fontId="16" fillId="5" borderId="0" xfId="0" applyFont="1" applyFill="1" applyAlignment="1">
      <alignment horizontal="center" vertical="center"/>
    </xf>
    <xf numFmtId="0" fontId="0" fillId="0" borderId="0" xfId="0"/>
    <xf numFmtId="164" fontId="3" fillId="0" borderId="0" xfId="0" applyNumberFormat="1" applyFont="1" applyAlignment="1">
      <alignment horizontal="left" vertical="center"/>
    </xf>
    <xf numFmtId="0" fontId="3" fillId="0" borderId="0" xfId="0" applyFont="1" applyAlignment="1">
      <alignment vertical="center"/>
    </xf>
    <xf numFmtId="4" fontId="19" fillId="0" borderId="0" xfId="0" applyNumberFormat="1" applyFont="1" applyAlignment="1">
      <alignment vertical="center"/>
    </xf>
    <xf numFmtId="4" fontId="6" fillId="3" borderId="8" xfId="0" applyNumberFormat="1" applyFont="1" applyFill="1" applyBorder="1" applyAlignment="1">
      <alignment vertical="center"/>
    </xf>
    <xf numFmtId="0" fontId="0" fillId="3" borderId="8" xfId="0" applyFill="1" applyBorder="1" applyAlignment="1">
      <alignment vertical="center"/>
    </xf>
    <xf numFmtId="0" fontId="0" fillId="3" borderId="22" xfId="0" applyFill="1" applyBorder="1" applyAlignment="1">
      <alignment vertical="center"/>
    </xf>
    <xf numFmtId="0" fontId="6" fillId="3" borderId="8" xfId="0" applyFont="1" applyFill="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center" wrapText="1"/>
    </xf>
    <xf numFmtId="4" fontId="18" fillId="0" borderId="6" xfId="0" applyNumberFormat="1" applyFont="1" applyBorder="1" applyAlignment="1">
      <alignment vertical="center"/>
    </xf>
    <xf numFmtId="0" fontId="0" fillId="0" borderId="6" xfId="0" applyBorder="1" applyAlignment="1">
      <alignment vertical="center"/>
    </xf>
    <xf numFmtId="0" fontId="3" fillId="0" borderId="0" xfId="0" applyFont="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3" fillId="4" borderId="7" xfId="0" applyFont="1" applyFill="1" applyBorder="1" applyAlignment="1">
      <alignment horizontal="center" vertical="center"/>
    </xf>
    <xf numFmtId="0" fontId="23" fillId="4" borderId="8" xfId="0" applyFont="1" applyFill="1" applyBorder="1" applyAlignment="1">
      <alignment horizontal="left" vertical="center"/>
    </xf>
    <xf numFmtId="0" fontId="23" fillId="4" borderId="8" xfId="0" applyFont="1" applyFill="1" applyBorder="1" applyAlignment="1">
      <alignment horizontal="center" vertical="center"/>
    </xf>
    <xf numFmtId="0" fontId="23" fillId="4" borderId="22" xfId="0" applyFont="1" applyFill="1" applyBorder="1" applyAlignment="1">
      <alignment horizontal="left" vertical="center"/>
    </xf>
    <xf numFmtId="0" fontId="23" fillId="4" borderId="8" xfId="0"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xf>
    <xf numFmtId="165" fontId="4" fillId="0" borderId="0" xfId="0" applyNumberFormat="1"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21" fillId="0" borderId="17" xfId="0" applyFont="1" applyBorder="1" applyAlignment="1">
      <alignment horizontal="center" vertical="center"/>
    </xf>
    <xf numFmtId="0" fontId="21" fillId="0" borderId="11"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0" fillId="0" borderId="0" xfId="0"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0" fontId="0" fillId="0" borderId="0" xfId="0" applyAlignment="1">
      <alignment vertical="center" wrapText="1"/>
    </xf>
  </cellXfs>
  <cellStyles count="9">
    <cellStyle name="Normal" xfId="0"/>
    <cellStyle name="Percent" xfId="15"/>
    <cellStyle name="Currency" xfId="16"/>
    <cellStyle name="Currency [0]" xfId="17"/>
    <cellStyle name="Comma" xfId="18"/>
    <cellStyle name="Comma [0]" xfId="19"/>
    <cellStyle name="Hypertextový odkaz" xfId="20"/>
    <cellStyle name="Normální 2 2 2" xfId="21"/>
    <cellStyle name="Normální 3"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317944323" TargetMode="External" /><Relationship Id="rId2" Type="http://schemas.openxmlformats.org/officeDocument/2006/relationships/hyperlink" Target="https://podminky.urs.cz/item/CS_URS_2023_01/342272225" TargetMode="External" /><Relationship Id="rId3" Type="http://schemas.openxmlformats.org/officeDocument/2006/relationships/hyperlink" Target="https://podminky.urs.cz/item/CS_URS_2023_01/311272311" TargetMode="External" /><Relationship Id="rId4" Type="http://schemas.openxmlformats.org/officeDocument/2006/relationships/hyperlink" Target="https://podminky.urs.cz/item/CS_URS_2023_01/413941123" TargetMode="External" /><Relationship Id="rId5" Type="http://schemas.openxmlformats.org/officeDocument/2006/relationships/hyperlink" Target="https://podminky.urs.cz/item/CS_URS_2023_01/783314203" TargetMode="External" /><Relationship Id="rId6" Type="http://schemas.openxmlformats.org/officeDocument/2006/relationships/hyperlink" Target="https://podminky.urs.cz/item/CS_URS_2023_01/631311115" TargetMode="External" /><Relationship Id="rId7" Type="http://schemas.openxmlformats.org/officeDocument/2006/relationships/hyperlink" Target="https://podminky.urs.cz/item/CS_URS_2023_01/631319171" TargetMode="External" /><Relationship Id="rId8" Type="http://schemas.openxmlformats.org/officeDocument/2006/relationships/hyperlink" Target="https://podminky.urs.cz/item/CS_URS_2023_01/631362021" TargetMode="External" /><Relationship Id="rId9" Type="http://schemas.openxmlformats.org/officeDocument/2006/relationships/hyperlink" Target="https://podminky.urs.cz/item/CS_URS_2023_01/612142001" TargetMode="External" /><Relationship Id="rId10" Type="http://schemas.openxmlformats.org/officeDocument/2006/relationships/hyperlink" Target="https://podminky.urs.cz/item/CS_URS_2023_01/612341121" TargetMode="External" /><Relationship Id="rId11" Type="http://schemas.openxmlformats.org/officeDocument/2006/relationships/hyperlink" Target="https://podminky.urs.cz/item/CS_URS_2023_01/612311111" TargetMode="External" /><Relationship Id="rId12" Type="http://schemas.openxmlformats.org/officeDocument/2006/relationships/hyperlink" Target="https://podminky.urs.cz/item/CS_URS_2023_01/612311141" TargetMode="External" /><Relationship Id="rId13" Type="http://schemas.openxmlformats.org/officeDocument/2006/relationships/hyperlink" Target="https://podminky.urs.cz/item/CS_URS_2023_01/612311191" TargetMode="External" /><Relationship Id="rId14" Type="http://schemas.openxmlformats.org/officeDocument/2006/relationships/hyperlink" Target="https://podminky.urs.cz/item/CS_URS_2023_01/611311141" TargetMode="External" /><Relationship Id="rId15" Type="http://schemas.openxmlformats.org/officeDocument/2006/relationships/hyperlink" Target="https://podminky.urs.cz/item/CS_URS_2023_01/611311191" TargetMode="External" /><Relationship Id="rId16" Type="http://schemas.openxmlformats.org/officeDocument/2006/relationships/hyperlink" Target="https://podminky.urs.cz/item/CS_URS_2023_01/962081131" TargetMode="External" /><Relationship Id="rId17" Type="http://schemas.openxmlformats.org/officeDocument/2006/relationships/hyperlink" Target="https://podminky.urs.cz/item/CS_URS_2023_01/971033361" TargetMode="External" /><Relationship Id="rId18" Type="http://schemas.openxmlformats.org/officeDocument/2006/relationships/hyperlink" Target="https://podminky.urs.cz/item/CS_URS_2023_01/971033431" TargetMode="External" /><Relationship Id="rId19" Type="http://schemas.openxmlformats.org/officeDocument/2006/relationships/hyperlink" Target="https://podminky.urs.cz/item/CS_URS_2023_01/971033461" TargetMode="External" /><Relationship Id="rId20" Type="http://schemas.openxmlformats.org/officeDocument/2006/relationships/hyperlink" Target="https://podminky.urs.cz/item/CS_URS_2023_01/971033541" TargetMode="External" /><Relationship Id="rId21" Type="http://schemas.openxmlformats.org/officeDocument/2006/relationships/hyperlink" Target="https://podminky.urs.cz/item/CS_URS_2023_01/971033631" TargetMode="External" /><Relationship Id="rId22" Type="http://schemas.openxmlformats.org/officeDocument/2006/relationships/hyperlink" Target="https://podminky.urs.cz/item/CS_URS_2023_01/968062456" TargetMode="External" /><Relationship Id="rId23" Type="http://schemas.openxmlformats.org/officeDocument/2006/relationships/hyperlink" Target="https://podminky.urs.cz/item/CS_URS_2023_01/965042141" TargetMode="External" /><Relationship Id="rId24" Type="http://schemas.openxmlformats.org/officeDocument/2006/relationships/hyperlink" Target="https://podminky.urs.cz/item/CS_URS_2023_01/965049111" TargetMode="External" /><Relationship Id="rId25" Type="http://schemas.openxmlformats.org/officeDocument/2006/relationships/hyperlink" Target="https://podminky.urs.cz/item/CS_URS_2023_01/953943212" TargetMode="External" /><Relationship Id="rId26" Type="http://schemas.openxmlformats.org/officeDocument/2006/relationships/hyperlink" Target="https://podminky.urs.cz/item/CS_URS_2023_01/949101111" TargetMode="External" /><Relationship Id="rId27" Type="http://schemas.openxmlformats.org/officeDocument/2006/relationships/hyperlink" Target="https://podminky.urs.cz/item/CS_URS_2023_01/952901114" TargetMode="External" /><Relationship Id="rId28" Type="http://schemas.openxmlformats.org/officeDocument/2006/relationships/hyperlink" Target="https://podminky.urs.cz/item/CS_URS_2023_01/997013217" TargetMode="External" /><Relationship Id="rId29" Type="http://schemas.openxmlformats.org/officeDocument/2006/relationships/hyperlink" Target="https://podminky.urs.cz/item/CS_URS_2023_01/997013219" TargetMode="External" /><Relationship Id="rId30" Type="http://schemas.openxmlformats.org/officeDocument/2006/relationships/hyperlink" Target="https://podminky.urs.cz/item/CS_URS_2023_01/997013501" TargetMode="External" /><Relationship Id="rId31" Type="http://schemas.openxmlformats.org/officeDocument/2006/relationships/hyperlink" Target="https://podminky.urs.cz/item/CS_URS_2023_01/997013509" TargetMode="External" /><Relationship Id="rId32" Type="http://schemas.openxmlformats.org/officeDocument/2006/relationships/hyperlink" Target="https://podminky.urs.cz/item/CS_URS_2023_01/997013631" TargetMode="External" /><Relationship Id="rId33" Type="http://schemas.openxmlformats.org/officeDocument/2006/relationships/hyperlink" Target="https://podminky.urs.cz/item/CS_URS_2023_01/998018003" TargetMode="External" /><Relationship Id="rId34" Type="http://schemas.openxmlformats.org/officeDocument/2006/relationships/hyperlink" Target="https://podminky.urs.cz/item/CS_URS_2023_01/998018011" TargetMode="External" /><Relationship Id="rId35" Type="http://schemas.openxmlformats.org/officeDocument/2006/relationships/hyperlink" Target="https://podminky.urs.cz/item/CS_URS_2023_01/998714203" TargetMode="External" /><Relationship Id="rId36" Type="http://schemas.openxmlformats.org/officeDocument/2006/relationships/hyperlink" Target="https://podminky.urs.cz/item/CS_URS_2023_01/725210821" TargetMode="External" /><Relationship Id="rId37" Type="http://schemas.openxmlformats.org/officeDocument/2006/relationships/hyperlink" Target="https://podminky.urs.cz/item/CS_URS_2023_01/725820802" TargetMode="External" /><Relationship Id="rId38" Type="http://schemas.openxmlformats.org/officeDocument/2006/relationships/hyperlink" Target="https://podminky.urs.cz/item/CS_URS_2023_01/998761203" TargetMode="External" /><Relationship Id="rId39" Type="http://schemas.openxmlformats.org/officeDocument/2006/relationships/hyperlink" Target="https://podminky.urs.cz/item/CS_URS_2023_01/762081150" TargetMode="External" /><Relationship Id="rId40" Type="http://schemas.openxmlformats.org/officeDocument/2006/relationships/hyperlink" Target="https://podminky.urs.cz/item/CS_URS_2023_01/763131821" TargetMode="External" /><Relationship Id="rId41" Type="http://schemas.openxmlformats.org/officeDocument/2006/relationships/hyperlink" Target="https://podminky.urs.cz/item/CS_URS_2023_01/763101814" TargetMode="External" /><Relationship Id="rId42" Type="http://schemas.openxmlformats.org/officeDocument/2006/relationships/hyperlink" Target="https://podminky.urs.cz/item/CS_URS_2023_01/763101815" TargetMode="External" /><Relationship Id="rId43" Type="http://schemas.openxmlformats.org/officeDocument/2006/relationships/hyperlink" Target="https://podminky.urs.cz/item/CS_URS_2023_01/763111313" TargetMode="External" /><Relationship Id="rId44" Type="http://schemas.openxmlformats.org/officeDocument/2006/relationships/hyperlink" Target="https://podminky.urs.cz/item/CS_URS_2023_01/763431031" TargetMode="External" /><Relationship Id="rId45" Type="http://schemas.openxmlformats.org/officeDocument/2006/relationships/hyperlink" Target="https://podminky.urs.cz/item/CS_URS_2023_01/763131411" TargetMode="External" /><Relationship Id="rId46" Type="http://schemas.openxmlformats.org/officeDocument/2006/relationships/hyperlink" Target="https://podminky.urs.cz/item/CS_URS_2023_01/763131714" TargetMode="External" /><Relationship Id="rId47" Type="http://schemas.openxmlformats.org/officeDocument/2006/relationships/hyperlink" Target="https://podminky.urs.cz/item/CS_URS_2023_01/763131771" TargetMode="External" /><Relationship Id="rId48" Type="http://schemas.openxmlformats.org/officeDocument/2006/relationships/hyperlink" Target="https://podminky.urs.cz/item/CS_URS_2023_01/998763403" TargetMode="External" /><Relationship Id="rId49" Type="http://schemas.openxmlformats.org/officeDocument/2006/relationships/hyperlink" Target="https://podminky.urs.cz/item/CS_URS_2023_01/762511847" TargetMode="External" /><Relationship Id="rId50" Type="http://schemas.openxmlformats.org/officeDocument/2006/relationships/hyperlink" Target="https://podminky.urs.cz/item/CS_URS_2023_01/762511247" TargetMode="External" /><Relationship Id="rId51" Type="http://schemas.openxmlformats.org/officeDocument/2006/relationships/hyperlink" Target="https://podminky.urs.cz/item/CS_URS_2023_01/762081150" TargetMode="External" /><Relationship Id="rId52" Type="http://schemas.openxmlformats.org/officeDocument/2006/relationships/hyperlink" Target="https://podminky.urs.cz/item/CS_URS_2023_01/762083111" TargetMode="External" /><Relationship Id="rId53" Type="http://schemas.openxmlformats.org/officeDocument/2006/relationships/hyperlink" Target="https://podminky.urs.cz/item/CS_URS_2023_01/766417211" TargetMode="External" /><Relationship Id="rId54" Type="http://schemas.openxmlformats.org/officeDocument/2006/relationships/hyperlink" Target="https://podminky.urs.cz/item/CS_URS_2023_01/762195000" TargetMode="External" /><Relationship Id="rId55" Type="http://schemas.openxmlformats.org/officeDocument/2006/relationships/hyperlink" Target="https://podminky.urs.cz/item/CS_URS_2023_01/762810032" TargetMode="External" /><Relationship Id="rId56" Type="http://schemas.openxmlformats.org/officeDocument/2006/relationships/hyperlink" Target="https://podminky.urs.cz/item/CS_URS_2023_01/998766203" TargetMode="External" /><Relationship Id="rId57" Type="http://schemas.openxmlformats.org/officeDocument/2006/relationships/hyperlink" Target="https://podminky.urs.cz/item/CS_URS_2023_01/767995111" TargetMode="External" /><Relationship Id="rId58" Type="http://schemas.openxmlformats.org/officeDocument/2006/relationships/hyperlink" Target="https://podminky.urs.cz/item/CS_URS_2023_01/767995111" TargetMode="External" /><Relationship Id="rId59" Type="http://schemas.openxmlformats.org/officeDocument/2006/relationships/hyperlink" Target="https://podminky.urs.cz/item/CS_URS_2023_01/767627101" TargetMode="External" /><Relationship Id="rId60" Type="http://schemas.openxmlformats.org/officeDocument/2006/relationships/hyperlink" Target="https://podminky.urs.cz/item/CS_URS_2023_01/998767203" TargetMode="External" /><Relationship Id="rId61" Type="http://schemas.openxmlformats.org/officeDocument/2006/relationships/hyperlink" Target="https://podminky.urs.cz/item/CS_URS_2023_01/771573810" TargetMode="External" /><Relationship Id="rId62" Type="http://schemas.openxmlformats.org/officeDocument/2006/relationships/hyperlink" Target="https://podminky.urs.cz/item/CS_URS_2023_01/771121011" TargetMode="External" /><Relationship Id="rId63" Type="http://schemas.openxmlformats.org/officeDocument/2006/relationships/hyperlink" Target="https://podminky.urs.cz/item/CS_URS_2023_01/771151012" TargetMode="External" /><Relationship Id="rId64" Type="http://schemas.openxmlformats.org/officeDocument/2006/relationships/hyperlink" Target="https://podminky.urs.cz/item/CS_URS_2023_01/771574223" TargetMode="External" /><Relationship Id="rId65" Type="http://schemas.openxmlformats.org/officeDocument/2006/relationships/hyperlink" Target="https://podminky.urs.cz/item/CS_URS_2023_01/771474114" TargetMode="External" /><Relationship Id="rId66" Type="http://schemas.openxmlformats.org/officeDocument/2006/relationships/hyperlink" Target="https://podminky.urs.cz/item/CS_URS_2023_01/998771203" TargetMode="External" /><Relationship Id="rId67" Type="http://schemas.openxmlformats.org/officeDocument/2006/relationships/hyperlink" Target="https://podminky.urs.cz/item/CS_URS_2023_01/776201811" TargetMode="External" /><Relationship Id="rId68" Type="http://schemas.openxmlformats.org/officeDocument/2006/relationships/hyperlink" Target="https://podminky.urs.cz/item/CS_URS_2023_01/776121112" TargetMode="External" /><Relationship Id="rId69" Type="http://schemas.openxmlformats.org/officeDocument/2006/relationships/hyperlink" Target="https://podminky.urs.cz/item/CS_URS_2023_01/776141112" TargetMode="External" /><Relationship Id="rId70" Type="http://schemas.openxmlformats.org/officeDocument/2006/relationships/hyperlink" Target="https://podminky.urs.cz/item/CS_URS_2023_01/776211111" TargetMode="External" /><Relationship Id="rId71" Type="http://schemas.openxmlformats.org/officeDocument/2006/relationships/hyperlink" Target="https://podminky.urs.cz/item/CS_URS_2023_01/776221111" TargetMode="External" /><Relationship Id="rId72" Type="http://schemas.openxmlformats.org/officeDocument/2006/relationships/hyperlink" Target="https://podminky.urs.cz/item/CS_URS_2023_01/776411112" TargetMode="External" /><Relationship Id="rId73" Type="http://schemas.openxmlformats.org/officeDocument/2006/relationships/hyperlink" Target="https://podminky.urs.cz/item/CS_URS_2023_01/776421311" TargetMode="External" /><Relationship Id="rId74" Type="http://schemas.openxmlformats.org/officeDocument/2006/relationships/hyperlink" Target="https://podminky.urs.cz/item/CS_URS_2023_01/776411112" TargetMode="External" /><Relationship Id="rId75" Type="http://schemas.openxmlformats.org/officeDocument/2006/relationships/hyperlink" Target="https://podminky.urs.cz/item/CS_URS_2023_01/776421312" TargetMode="External" /><Relationship Id="rId76" Type="http://schemas.openxmlformats.org/officeDocument/2006/relationships/hyperlink" Target="https://podminky.urs.cz/item/CS_URS_2023_01/998776203" TargetMode="External" /><Relationship Id="rId77" Type="http://schemas.openxmlformats.org/officeDocument/2006/relationships/hyperlink" Target="https://podminky.urs.cz/item/CS_URS_2023_01/781473810" TargetMode="External" /><Relationship Id="rId78" Type="http://schemas.openxmlformats.org/officeDocument/2006/relationships/hyperlink" Target="https://podminky.urs.cz/item/CS_URS_2023_01/783101403" TargetMode="External" /><Relationship Id="rId79" Type="http://schemas.openxmlformats.org/officeDocument/2006/relationships/hyperlink" Target="https://podminky.urs.cz/item/CS_URS_2023_01/783114101" TargetMode="External" /><Relationship Id="rId80" Type="http://schemas.openxmlformats.org/officeDocument/2006/relationships/hyperlink" Target="https://podminky.urs.cz/item/CS_URS_2023_01/783117101" TargetMode="External" /><Relationship Id="rId81" Type="http://schemas.openxmlformats.org/officeDocument/2006/relationships/hyperlink" Target="https://podminky.urs.cz/item/CS_URS_2023_01/783314201" TargetMode="External" /><Relationship Id="rId82" Type="http://schemas.openxmlformats.org/officeDocument/2006/relationships/hyperlink" Target="https://podminky.urs.cz/item/CS_URS_2023_01/783301311" TargetMode="External" /><Relationship Id="rId83" Type="http://schemas.openxmlformats.org/officeDocument/2006/relationships/hyperlink" Target="https://podminky.urs.cz/item/CS_URS_2023_01/783314101" TargetMode="External" /><Relationship Id="rId84" Type="http://schemas.openxmlformats.org/officeDocument/2006/relationships/hyperlink" Target="https://podminky.urs.cz/item/CS_URS_2023_01/783315101" TargetMode="External" /><Relationship Id="rId85" Type="http://schemas.openxmlformats.org/officeDocument/2006/relationships/hyperlink" Target="https://podminky.urs.cz/item/CS_URS_2023_01/783317101" TargetMode="External" /><Relationship Id="rId86" Type="http://schemas.openxmlformats.org/officeDocument/2006/relationships/hyperlink" Target="https://podminky.urs.cz/item/CS_URS_2023_01/784181133" TargetMode="External" /><Relationship Id="rId87" Type="http://schemas.openxmlformats.org/officeDocument/2006/relationships/hyperlink" Target="https://podminky.urs.cz/item/CS_URS_2023_01/784211103" TargetMode="External" /><Relationship Id="rId88" Type="http://schemas.openxmlformats.org/officeDocument/2006/relationships/hyperlink" Target="https://podminky.urs.cz/item/CS_URS_2023_01/784211163" TargetMode="External" /><Relationship Id="rId89" Type="http://schemas.openxmlformats.org/officeDocument/2006/relationships/drawing" Target="../drawings/drawing2.xml" /><Relationship Id="rId90"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011002000" TargetMode="External" /><Relationship Id="rId2" Type="http://schemas.openxmlformats.org/officeDocument/2006/relationships/hyperlink" Target="https://podminky.urs.cz/item/CS_URS_2023_01/013203000" TargetMode="External" /><Relationship Id="rId3" Type="http://schemas.openxmlformats.org/officeDocument/2006/relationships/hyperlink" Target="https://podminky.urs.cz/item/CS_URS_2023_01/013203001" TargetMode="External" /><Relationship Id="rId4" Type="http://schemas.openxmlformats.org/officeDocument/2006/relationships/hyperlink" Target="https://podminky.urs.cz/item/CS_URS_2023_01/013254000" TargetMode="External" /><Relationship Id="rId5" Type="http://schemas.openxmlformats.org/officeDocument/2006/relationships/hyperlink" Target="https://podminky.urs.cz/item/CS_URS_2023_01/030001000" TargetMode="External" /><Relationship Id="rId6" Type="http://schemas.openxmlformats.org/officeDocument/2006/relationships/hyperlink" Target="https://podminky.urs.cz/item/CS_URS_2023_01/034002000" TargetMode="External" /><Relationship Id="rId7" Type="http://schemas.openxmlformats.org/officeDocument/2006/relationships/hyperlink" Target="https://podminky.urs.cz/item/CS_URS_2023_01/039002000" TargetMode="External" /><Relationship Id="rId8" Type="http://schemas.openxmlformats.org/officeDocument/2006/relationships/hyperlink" Target="https://podminky.urs.cz/item/CS_URS_2023_01/043194000" TargetMode="External" /><Relationship Id="rId9" Type="http://schemas.openxmlformats.org/officeDocument/2006/relationships/hyperlink" Target="https://podminky.urs.cz/item/CS_URS_2023_01/045002000" TargetMode="External" /><Relationship Id="rId10" Type="http://schemas.openxmlformats.org/officeDocument/2006/relationships/hyperlink" Target="https://podminky.urs.cz/item/CS_URS_2023_01/060001000" TargetMode="External" /><Relationship Id="rId11" Type="http://schemas.openxmlformats.org/officeDocument/2006/relationships/hyperlink" Target="https://podminky.urs.cz/item/CS_URS_2023_01/065002000" TargetMode="External" /><Relationship Id="rId12" Type="http://schemas.openxmlformats.org/officeDocument/2006/relationships/hyperlink" Target="https://podminky.urs.cz/item/CS_URS_2023_01/070001000" TargetMode="External" /><Relationship Id="rId13" Type="http://schemas.openxmlformats.org/officeDocument/2006/relationships/hyperlink" Target="https://podminky.urs.cz/item/CS_URS_2023_01/091003000" TargetMode="External" /><Relationship Id="rId14" Type="http://schemas.openxmlformats.org/officeDocument/2006/relationships/hyperlink" Target="https://podminky.urs.cz/item/CS_URS_2023_01/091003001" TargetMode="External" /><Relationship Id="rId15" Type="http://schemas.openxmlformats.org/officeDocument/2006/relationships/drawing" Target="../drawings/drawing7.xml" /><Relationship Id="rId1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G62"/>
  <sheetViews>
    <sheetView showGridLines="0" zoomScale="70" zoomScaleNormal="70" zoomScaleSheetLayoutView="70" workbookViewId="0" topLeftCell="A1"/>
  </sheetViews>
  <sheetFormatPr defaultColWidth="9.28125" defaultRowHeight="12"/>
  <cols>
    <col min="1" max="1" width="4.421875" style="3" customWidth="1"/>
    <col min="2" max="10" width="9.28125" style="3" customWidth="1"/>
    <col min="11" max="11" width="11.28125" style="3" bestFit="1" customWidth="1"/>
    <col min="12" max="12" width="15.7109375" style="3" bestFit="1" customWidth="1"/>
    <col min="13" max="16384" width="9.28125" style="3" customWidth="1"/>
  </cols>
  <sheetData>
    <row r="6" spans="11:33" ht="15.75" customHeight="1">
      <c r="K6" s="4"/>
      <c r="L6" s="4"/>
      <c r="M6" s="4"/>
      <c r="N6" s="4"/>
      <c r="O6" s="4"/>
      <c r="P6" s="4"/>
      <c r="Q6" s="4"/>
      <c r="R6" s="4"/>
      <c r="S6" s="4"/>
      <c r="T6" s="4"/>
      <c r="U6" s="4"/>
      <c r="V6" s="4"/>
      <c r="W6" s="4"/>
      <c r="X6" s="4"/>
      <c r="Y6" s="4"/>
      <c r="Z6" s="4"/>
      <c r="AA6" s="4"/>
      <c r="AB6" s="4"/>
      <c r="AC6" s="4"/>
      <c r="AD6" s="4"/>
      <c r="AE6" s="4"/>
      <c r="AF6" s="4"/>
      <c r="AG6" s="4"/>
    </row>
    <row r="12" spans="1:12" ht="21" customHeight="1">
      <c r="A12" s="5"/>
      <c r="B12" s="5"/>
      <c r="C12" s="5"/>
      <c r="D12" s="5"/>
      <c r="E12" s="5"/>
      <c r="F12" s="5"/>
      <c r="G12" s="5"/>
      <c r="H12" s="5"/>
      <c r="I12" s="5"/>
      <c r="J12" s="5"/>
      <c r="K12" s="5"/>
      <c r="L12" s="5"/>
    </row>
    <row r="13" spans="1:13" ht="54" customHeight="1">
      <c r="A13" s="197" t="s">
        <v>1818</v>
      </c>
      <c r="B13" s="197"/>
      <c r="C13" s="197"/>
      <c r="D13" s="197"/>
      <c r="E13" s="197"/>
      <c r="F13" s="197"/>
      <c r="G13" s="197"/>
      <c r="H13" s="197"/>
      <c r="I13" s="197"/>
      <c r="J13" s="197"/>
      <c r="K13" s="197"/>
      <c r="L13" s="197"/>
      <c r="M13" s="197"/>
    </row>
    <row r="14" spans="1:12" ht="15" customHeight="1">
      <c r="A14" s="5"/>
      <c r="B14" s="5"/>
      <c r="C14" s="5"/>
      <c r="D14" s="5"/>
      <c r="E14" s="5"/>
      <c r="F14" s="5"/>
      <c r="G14" s="5"/>
      <c r="H14" s="5"/>
      <c r="I14" s="5"/>
      <c r="J14" s="5"/>
      <c r="K14" s="5"/>
      <c r="L14" s="5"/>
    </row>
    <row r="15" spans="1:12" ht="12">
      <c r="A15" s="5"/>
      <c r="B15" s="5"/>
      <c r="C15" s="5"/>
      <c r="D15" s="5"/>
      <c r="E15" s="5"/>
      <c r="F15" s="5"/>
      <c r="G15" s="5"/>
      <c r="H15" s="5"/>
      <c r="I15" s="5"/>
      <c r="J15" s="5"/>
      <c r="K15" s="5"/>
      <c r="L15" s="5"/>
    </row>
    <row r="16" spans="1:12" ht="12">
      <c r="A16" s="5"/>
      <c r="B16" s="5"/>
      <c r="C16" s="5"/>
      <c r="D16" s="5"/>
      <c r="E16" s="5"/>
      <c r="F16" s="5"/>
      <c r="G16" s="5"/>
      <c r="H16" s="5"/>
      <c r="I16" s="5"/>
      <c r="J16" s="5"/>
      <c r="K16" s="5"/>
      <c r="L16" s="5"/>
    </row>
    <row r="17" spans="1:13" ht="15" customHeight="1">
      <c r="A17" s="198" t="s">
        <v>15</v>
      </c>
      <c r="B17" s="198"/>
      <c r="C17" s="198"/>
      <c r="D17" s="198"/>
      <c r="E17" s="198"/>
      <c r="F17" s="198"/>
      <c r="G17" s="198"/>
      <c r="H17" s="198"/>
      <c r="I17" s="198"/>
      <c r="J17" s="198"/>
      <c r="K17" s="198"/>
      <c r="L17" s="198"/>
      <c r="M17" s="198"/>
    </row>
    <row r="18" spans="1:13" ht="15" customHeight="1">
      <c r="A18" s="198"/>
      <c r="B18" s="198"/>
      <c r="C18" s="198"/>
      <c r="D18" s="198"/>
      <c r="E18" s="198"/>
      <c r="F18" s="198"/>
      <c r="G18" s="198"/>
      <c r="H18" s="198"/>
      <c r="I18" s="198"/>
      <c r="J18" s="198"/>
      <c r="K18" s="198"/>
      <c r="L18" s="198"/>
      <c r="M18" s="198"/>
    </row>
    <row r="19" spans="1:13" ht="15" customHeight="1">
      <c r="A19" s="198"/>
      <c r="B19" s="198"/>
      <c r="C19" s="198"/>
      <c r="D19" s="198"/>
      <c r="E19" s="198"/>
      <c r="F19" s="198"/>
      <c r="G19" s="198"/>
      <c r="H19" s="198"/>
      <c r="I19" s="198"/>
      <c r="J19" s="198"/>
      <c r="K19" s="198"/>
      <c r="L19" s="198"/>
      <c r="M19" s="198"/>
    </row>
    <row r="20" spans="1:12" ht="18" customHeight="1">
      <c r="A20" s="5"/>
      <c r="B20" s="5"/>
      <c r="C20" s="5"/>
      <c r="D20" s="199" t="s">
        <v>1819</v>
      </c>
      <c r="E20" s="199"/>
      <c r="F20" s="199"/>
      <c r="G20" s="199"/>
      <c r="H20" s="199"/>
      <c r="I20" s="199"/>
      <c r="J20" s="199"/>
      <c r="K20" s="199"/>
      <c r="L20" s="5"/>
    </row>
    <row r="21" spans="1:12" ht="32.25" customHeight="1">
      <c r="A21" s="5"/>
      <c r="B21" s="5"/>
      <c r="C21" s="5"/>
      <c r="D21" s="199"/>
      <c r="E21" s="199"/>
      <c r="F21" s="199"/>
      <c r="G21" s="199"/>
      <c r="H21" s="199"/>
      <c r="I21" s="199"/>
      <c r="J21" s="199"/>
      <c r="K21" s="199"/>
      <c r="L21" s="5"/>
    </row>
    <row r="22" spans="1:12" ht="12">
      <c r="A22" s="5"/>
      <c r="B22" s="5"/>
      <c r="C22" s="5"/>
      <c r="D22" s="5"/>
      <c r="E22" s="5"/>
      <c r="J22" s="5"/>
      <c r="K22" s="5"/>
      <c r="L22" s="5"/>
    </row>
    <row r="23" spans="1:12" ht="12">
      <c r="A23" s="5"/>
      <c r="B23" s="5"/>
      <c r="C23" s="5"/>
      <c r="D23" s="5"/>
      <c r="E23" s="5"/>
      <c r="F23" s="5"/>
      <c r="G23" s="5"/>
      <c r="H23" s="5"/>
      <c r="I23" s="5"/>
      <c r="J23" s="5"/>
      <c r="K23" s="5"/>
      <c r="L23" s="5"/>
    </row>
    <row r="24" spans="1:12" ht="12">
      <c r="A24" s="5"/>
      <c r="B24" s="5"/>
      <c r="C24" s="5"/>
      <c r="D24" s="5"/>
      <c r="E24" s="5"/>
      <c r="F24" s="5"/>
      <c r="G24" s="5"/>
      <c r="H24" s="5"/>
      <c r="I24" s="5"/>
      <c r="J24" s="5"/>
      <c r="K24" s="5"/>
      <c r="L24" s="5"/>
    </row>
    <row r="25" spans="1:12" ht="12">
      <c r="A25" s="5"/>
      <c r="B25" s="5"/>
      <c r="C25" s="5"/>
      <c r="D25" s="5"/>
      <c r="E25" s="5"/>
      <c r="F25" s="5"/>
      <c r="G25" s="5"/>
      <c r="H25" s="5"/>
      <c r="I25" s="5"/>
      <c r="J25" s="5"/>
      <c r="K25" s="5"/>
      <c r="L25" s="5"/>
    </row>
    <row r="26" spans="1:12" ht="12">
      <c r="A26" s="5"/>
      <c r="B26" s="5"/>
      <c r="C26" s="5"/>
      <c r="D26" s="5"/>
      <c r="E26" s="5"/>
      <c r="F26" s="5"/>
      <c r="G26" s="5"/>
      <c r="H26" s="5"/>
      <c r="I26" s="5"/>
      <c r="J26" s="5"/>
      <c r="K26" s="5"/>
      <c r="L26" s="5"/>
    </row>
    <row r="27" spans="1:12" ht="12">
      <c r="A27" s="5"/>
      <c r="B27" s="5"/>
      <c r="C27" s="5"/>
      <c r="D27" s="5"/>
      <c r="E27" s="5"/>
      <c r="F27" s="5"/>
      <c r="G27" s="5"/>
      <c r="H27" s="5"/>
      <c r="I27" s="5"/>
      <c r="J27" s="5"/>
      <c r="K27" s="5"/>
      <c r="L27" s="5"/>
    </row>
    <row r="28" spans="1:12" ht="12">
      <c r="A28" s="5"/>
      <c r="B28" s="5"/>
      <c r="C28" s="5"/>
      <c r="D28" s="5"/>
      <c r="E28" s="5"/>
      <c r="F28" s="5"/>
      <c r="G28" s="5"/>
      <c r="H28" s="5"/>
      <c r="I28" s="5"/>
      <c r="J28" s="5"/>
      <c r="K28" s="5"/>
      <c r="L28" s="5"/>
    </row>
    <row r="29" spans="1:12" ht="12">
      <c r="A29" s="5"/>
      <c r="B29" s="5"/>
      <c r="C29" s="5"/>
      <c r="D29" s="5"/>
      <c r="E29" s="5"/>
      <c r="F29" s="5"/>
      <c r="G29" s="5"/>
      <c r="H29" s="5"/>
      <c r="I29" s="5"/>
      <c r="J29" s="5"/>
      <c r="K29" s="5"/>
      <c r="L29" s="5"/>
    </row>
    <row r="30" spans="1:12" ht="12">
      <c r="A30" s="5"/>
      <c r="B30" s="5"/>
      <c r="C30" s="5"/>
      <c r="D30" s="5"/>
      <c r="E30" s="5"/>
      <c r="F30" s="5"/>
      <c r="G30" s="5"/>
      <c r="H30" s="5"/>
      <c r="I30" s="5"/>
      <c r="J30" s="5"/>
      <c r="K30" s="5"/>
      <c r="L30" s="5"/>
    </row>
    <row r="31" spans="1:12" ht="12">
      <c r="A31" s="5"/>
      <c r="B31" s="5"/>
      <c r="C31" s="5"/>
      <c r="D31" s="5"/>
      <c r="E31" s="5"/>
      <c r="F31" s="5"/>
      <c r="G31" s="5"/>
      <c r="H31" s="5"/>
      <c r="I31" s="5"/>
      <c r="J31" s="5"/>
      <c r="K31" s="5"/>
      <c r="L31" s="5"/>
    </row>
    <row r="32" spans="1:12" ht="12">
      <c r="A32" s="5"/>
      <c r="B32" s="5"/>
      <c r="C32" s="5"/>
      <c r="D32" s="5"/>
      <c r="E32" s="5"/>
      <c r="F32" s="5"/>
      <c r="G32" s="5"/>
      <c r="H32" s="5"/>
      <c r="I32" s="5"/>
      <c r="J32" s="5"/>
      <c r="K32" s="5"/>
      <c r="L32" s="5"/>
    </row>
    <row r="33" spans="1:12" ht="12">
      <c r="A33" s="5"/>
      <c r="B33" s="5"/>
      <c r="C33" s="5"/>
      <c r="D33" s="5"/>
      <c r="E33" s="5"/>
      <c r="F33" s="5"/>
      <c r="G33" s="5"/>
      <c r="H33" s="5"/>
      <c r="I33" s="5"/>
      <c r="J33" s="5"/>
      <c r="K33" s="5"/>
      <c r="L33" s="5"/>
    </row>
    <row r="34" spans="1:12" ht="12">
      <c r="A34" s="5"/>
      <c r="B34" s="5"/>
      <c r="C34" s="5"/>
      <c r="D34" s="5"/>
      <c r="E34" s="5"/>
      <c r="F34" s="5"/>
      <c r="G34" s="5"/>
      <c r="H34" s="5"/>
      <c r="I34" s="5"/>
      <c r="J34" s="5"/>
      <c r="K34" s="5"/>
      <c r="L34" s="5"/>
    </row>
    <row r="35" spans="1:12" ht="12">
      <c r="A35" s="5"/>
      <c r="B35" s="5"/>
      <c r="C35" s="5"/>
      <c r="D35" s="5"/>
      <c r="E35" s="5"/>
      <c r="F35" s="5"/>
      <c r="G35" s="5"/>
      <c r="H35" s="5"/>
      <c r="I35" s="5"/>
      <c r="J35" s="5"/>
      <c r="K35" s="5"/>
      <c r="L35" s="5"/>
    </row>
    <row r="36" spans="1:12" ht="12">
      <c r="A36" s="5"/>
      <c r="B36" s="5"/>
      <c r="C36" s="5"/>
      <c r="D36" s="5"/>
      <c r="E36" s="5"/>
      <c r="F36" s="5"/>
      <c r="G36" s="5"/>
      <c r="H36" s="5"/>
      <c r="I36" s="5"/>
      <c r="J36" s="5"/>
      <c r="K36" s="5"/>
      <c r="L36" s="5"/>
    </row>
    <row r="37" spans="1:12" ht="12">
      <c r="A37" s="5"/>
      <c r="B37" s="5"/>
      <c r="C37" s="5"/>
      <c r="D37" s="5"/>
      <c r="E37" s="5"/>
      <c r="F37" s="5"/>
      <c r="G37" s="5"/>
      <c r="H37" s="5"/>
      <c r="I37" s="5"/>
      <c r="J37" s="5"/>
      <c r="K37" s="5"/>
      <c r="L37" s="5"/>
    </row>
    <row r="38" spans="1:12" ht="12">
      <c r="A38" s="5"/>
      <c r="B38" s="5"/>
      <c r="C38" s="5"/>
      <c r="D38" s="5"/>
      <c r="E38" s="5"/>
      <c r="F38" s="5"/>
      <c r="G38" s="5"/>
      <c r="H38" s="5"/>
      <c r="I38" s="5"/>
      <c r="J38" s="5"/>
      <c r="K38" s="5"/>
      <c r="L38" s="5"/>
    </row>
    <row r="39" spans="1:12" ht="12">
      <c r="A39" s="5"/>
      <c r="B39" s="5"/>
      <c r="C39" s="5"/>
      <c r="D39" s="5"/>
      <c r="E39" s="5"/>
      <c r="F39" s="5"/>
      <c r="G39" s="5"/>
      <c r="H39" s="5"/>
      <c r="I39" s="5"/>
      <c r="J39" s="5"/>
      <c r="K39" s="5"/>
      <c r="L39" s="5"/>
    </row>
    <row r="40" spans="1:12" ht="12">
      <c r="A40" s="5"/>
      <c r="B40" s="5"/>
      <c r="C40" s="5"/>
      <c r="D40" s="5"/>
      <c r="E40" s="5"/>
      <c r="F40" s="5"/>
      <c r="G40" s="5"/>
      <c r="H40" s="5"/>
      <c r="I40" s="5"/>
      <c r="J40" s="5"/>
      <c r="K40" s="5"/>
      <c r="L40" s="5"/>
    </row>
    <row r="41" spans="1:12" ht="12">
      <c r="A41" s="5"/>
      <c r="B41" s="5"/>
      <c r="C41" s="5"/>
      <c r="D41" s="5"/>
      <c r="E41" s="5"/>
      <c r="F41" s="5"/>
      <c r="G41" s="5"/>
      <c r="H41" s="5"/>
      <c r="I41" s="5"/>
      <c r="J41" s="5"/>
      <c r="K41" s="5"/>
      <c r="L41" s="5"/>
    </row>
    <row r="42" spans="1:12" ht="12">
      <c r="A42" s="5"/>
      <c r="B42" s="5"/>
      <c r="C42" s="5"/>
      <c r="D42" s="5"/>
      <c r="E42" s="5"/>
      <c r="F42" s="5"/>
      <c r="G42" s="5"/>
      <c r="H42" s="5"/>
      <c r="I42" s="5"/>
      <c r="J42" s="5"/>
      <c r="K42" s="5"/>
      <c r="L42" s="5"/>
    </row>
    <row r="43" spans="1:12" ht="12">
      <c r="A43" s="5"/>
      <c r="B43" s="5"/>
      <c r="C43" s="5"/>
      <c r="D43" s="5"/>
      <c r="E43" s="5"/>
      <c r="F43" s="5"/>
      <c r="G43" s="5"/>
      <c r="H43" s="5"/>
      <c r="I43" s="5"/>
      <c r="J43" s="5"/>
      <c r="K43" s="5"/>
      <c r="L43" s="5"/>
    </row>
    <row r="44" spans="1:12" ht="12">
      <c r="A44" s="5"/>
      <c r="B44" s="5"/>
      <c r="C44" s="5"/>
      <c r="D44" s="5"/>
      <c r="E44" s="5"/>
      <c r="F44" s="5"/>
      <c r="G44" s="5"/>
      <c r="H44" s="5"/>
      <c r="I44" s="5"/>
      <c r="J44" s="5"/>
      <c r="K44" s="5"/>
      <c r="L44" s="5"/>
    </row>
    <row r="45" spans="1:12" ht="12">
      <c r="A45" s="5"/>
      <c r="B45" s="5"/>
      <c r="C45" s="5"/>
      <c r="D45" s="5"/>
      <c r="E45" s="5"/>
      <c r="F45" s="5"/>
      <c r="G45" s="5"/>
      <c r="H45" s="5"/>
      <c r="I45" s="5"/>
      <c r="J45" s="5"/>
      <c r="K45" s="5"/>
      <c r="L45" s="5"/>
    </row>
    <row r="46" spans="1:12" ht="12">
      <c r="A46" s="5"/>
      <c r="B46" s="5"/>
      <c r="C46" s="5"/>
      <c r="D46" s="5"/>
      <c r="E46" s="5"/>
      <c r="F46" s="5"/>
      <c r="G46" s="5"/>
      <c r="H46" s="5"/>
      <c r="I46" s="5"/>
      <c r="J46" s="5"/>
      <c r="K46" s="5"/>
      <c r="L46" s="5"/>
    </row>
    <row r="47" spans="1:12" ht="12">
      <c r="A47" s="5"/>
      <c r="B47" s="5"/>
      <c r="C47" s="5"/>
      <c r="D47" s="5"/>
      <c r="E47" s="5"/>
      <c r="F47" s="5"/>
      <c r="G47" s="5"/>
      <c r="H47" s="5"/>
      <c r="I47" s="5"/>
      <c r="J47" s="5"/>
      <c r="K47" s="5"/>
      <c r="L47" s="5"/>
    </row>
    <row r="48" spans="1:12" ht="12">
      <c r="A48" s="5"/>
      <c r="B48" s="5"/>
      <c r="C48" s="5"/>
      <c r="D48" s="5"/>
      <c r="E48" s="5"/>
      <c r="F48" s="5"/>
      <c r="G48" s="5"/>
      <c r="H48" s="5"/>
      <c r="I48" s="5"/>
      <c r="J48" s="5"/>
      <c r="K48" s="5"/>
      <c r="L48" s="5"/>
    </row>
    <row r="49" spans="1:12" ht="12">
      <c r="A49" s="5"/>
      <c r="B49" s="5"/>
      <c r="C49" s="5"/>
      <c r="D49" s="5"/>
      <c r="E49" s="5"/>
      <c r="F49" s="5"/>
      <c r="G49" s="5"/>
      <c r="H49" s="5"/>
      <c r="I49" s="5"/>
      <c r="J49" s="5"/>
      <c r="K49" s="5"/>
      <c r="L49" s="5"/>
    </row>
    <row r="50" spans="1:12" ht="12">
      <c r="A50" s="5"/>
      <c r="B50" s="5"/>
      <c r="C50" s="5"/>
      <c r="D50" s="5"/>
      <c r="E50" s="5"/>
      <c r="F50" s="5"/>
      <c r="G50" s="5"/>
      <c r="H50" s="5"/>
      <c r="I50" s="5"/>
      <c r="J50" s="5"/>
      <c r="K50" s="5"/>
      <c r="L50" s="5"/>
    </row>
    <row r="51" spans="1:12" ht="12">
      <c r="A51" s="5"/>
      <c r="B51" s="5"/>
      <c r="C51" s="5"/>
      <c r="D51" s="5"/>
      <c r="E51" s="5"/>
      <c r="F51" s="5"/>
      <c r="G51" s="5"/>
      <c r="H51" s="5"/>
      <c r="I51" s="5"/>
      <c r="J51" s="5"/>
      <c r="K51" s="5"/>
      <c r="L51" s="5"/>
    </row>
    <row r="52" spans="1:12" ht="12">
      <c r="A52" s="5"/>
      <c r="B52" s="5"/>
      <c r="C52" s="5"/>
      <c r="D52" s="5"/>
      <c r="E52" s="5"/>
      <c r="F52" s="5"/>
      <c r="G52" s="5"/>
      <c r="H52" s="5"/>
      <c r="I52" s="5"/>
      <c r="J52" s="5"/>
      <c r="K52" s="5"/>
      <c r="L52" s="5"/>
    </row>
    <row r="53" spans="1:12" ht="12">
      <c r="A53" s="5"/>
      <c r="B53" s="5"/>
      <c r="C53" s="5"/>
      <c r="D53" s="5"/>
      <c r="E53" s="5"/>
      <c r="F53" s="5"/>
      <c r="G53" s="5"/>
      <c r="H53" s="5"/>
      <c r="I53" s="5"/>
      <c r="J53" s="5"/>
      <c r="K53" s="5"/>
      <c r="L53" s="5"/>
    </row>
    <row r="54" spans="1:12" ht="12">
      <c r="A54" s="5"/>
      <c r="B54" s="5"/>
      <c r="C54" s="5"/>
      <c r="D54" s="5"/>
      <c r="E54" s="5"/>
      <c r="F54" s="5"/>
      <c r="G54" s="5"/>
      <c r="H54" s="5"/>
      <c r="I54" s="5"/>
      <c r="J54" s="5"/>
      <c r="K54" s="5"/>
      <c r="L54" s="5"/>
    </row>
    <row r="55" spans="1:12" ht="12">
      <c r="A55" s="5"/>
      <c r="B55" s="5"/>
      <c r="C55" s="5"/>
      <c r="D55" s="5"/>
      <c r="E55" s="5"/>
      <c r="F55" s="5"/>
      <c r="G55" s="5"/>
      <c r="H55" s="5"/>
      <c r="I55" s="5"/>
      <c r="J55" s="5"/>
      <c r="K55" s="5"/>
      <c r="L55" s="5"/>
    </row>
    <row r="56" spans="1:12" ht="15.5">
      <c r="A56" s="5"/>
      <c r="B56" s="5"/>
      <c r="C56" s="5"/>
      <c r="D56" s="5"/>
      <c r="E56" s="5"/>
      <c r="F56" s="5"/>
      <c r="G56" s="5"/>
      <c r="H56" s="5"/>
      <c r="I56" s="5"/>
      <c r="J56" s="5"/>
      <c r="K56" s="5"/>
      <c r="L56" s="6"/>
    </row>
    <row r="62" spans="12:13" ht="12">
      <c r="L62" s="200"/>
      <c r="M62" s="200"/>
    </row>
  </sheetData>
  <sheetProtection algorithmName="SHA-512" hashValue="Kvx1PeUTCUE5/a7PWKMsAw7Z5SxxukjqC0CmqHZ+XoW7oarI/q957uhtZlrH34HoYJlp6nsQ9TH0ZhOlejpN9g==" saltValue="BNpeD/Lf2/dZ/yAxq7l8Sw==" spinCount="100000" sheet="1" objects="1" scenarios="1"/>
  <mergeCells count="4">
    <mergeCell ref="A13:M13"/>
    <mergeCell ref="A17:M19"/>
    <mergeCell ref="D20:K21"/>
    <mergeCell ref="L62:M62"/>
  </mergeCells>
  <printOptions horizontalCentered="1" verticalCentered="1"/>
  <pageMargins left="0" right="0" top="0" bottom="0"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1" t="s">
        <v>0</v>
      </c>
      <c r="AZ1" s="11" t="s">
        <v>1</v>
      </c>
      <c r="BA1" s="11" t="s">
        <v>2</v>
      </c>
      <c r="BB1" s="11" t="s">
        <v>1</v>
      </c>
      <c r="BT1" s="11" t="s">
        <v>3</v>
      </c>
      <c r="BU1" s="11" t="s">
        <v>3</v>
      </c>
      <c r="BV1" s="11" t="s">
        <v>4</v>
      </c>
    </row>
    <row r="2" spans="44:72" ht="37" customHeight="1">
      <c r="AR2" s="201" t="s">
        <v>5</v>
      </c>
      <c r="AS2" s="202"/>
      <c r="AT2" s="202"/>
      <c r="AU2" s="202"/>
      <c r="AV2" s="202"/>
      <c r="AW2" s="202"/>
      <c r="AX2" s="202"/>
      <c r="AY2" s="202"/>
      <c r="AZ2" s="202"/>
      <c r="BA2" s="202"/>
      <c r="BB2" s="202"/>
      <c r="BC2" s="202"/>
      <c r="BD2" s="202"/>
      <c r="BE2" s="202"/>
      <c r="BS2" s="12" t="s">
        <v>6</v>
      </c>
      <c r="BT2" s="12" t="s">
        <v>7</v>
      </c>
    </row>
    <row r="3" spans="2:72" ht="7"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c r="BS3" s="12" t="s">
        <v>6</v>
      </c>
      <c r="BT3" s="12" t="s">
        <v>8</v>
      </c>
    </row>
    <row r="4" spans="2:71" ht="25" customHeight="1">
      <c r="B4" s="15"/>
      <c r="D4" s="16" t="s">
        <v>9</v>
      </c>
      <c r="AR4" s="15"/>
      <c r="AS4" s="17" t="s">
        <v>10</v>
      </c>
      <c r="BS4" s="12" t="s">
        <v>11</v>
      </c>
    </row>
    <row r="5" spans="2:71" ht="12" customHeight="1">
      <c r="B5" s="15"/>
      <c r="D5" s="18" t="s">
        <v>12</v>
      </c>
      <c r="K5" s="210" t="s">
        <v>13</v>
      </c>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R5" s="15"/>
      <c r="BS5" s="12" t="s">
        <v>6</v>
      </c>
    </row>
    <row r="6" spans="2:71" ht="37" customHeight="1">
      <c r="B6" s="15"/>
      <c r="D6" s="20" t="s">
        <v>14</v>
      </c>
      <c r="K6" s="211" t="s">
        <v>15</v>
      </c>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R6" s="15"/>
      <c r="BS6" s="12" t="s">
        <v>6</v>
      </c>
    </row>
    <row r="7" spans="2:71" ht="12" customHeight="1">
      <c r="B7" s="15"/>
      <c r="D7" s="21" t="s">
        <v>16</v>
      </c>
      <c r="K7" s="19" t="s">
        <v>17</v>
      </c>
      <c r="AK7" s="21" t="s">
        <v>18</v>
      </c>
      <c r="AN7" s="19" t="s">
        <v>19</v>
      </c>
      <c r="AR7" s="15"/>
      <c r="BS7" s="12" t="s">
        <v>6</v>
      </c>
    </row>
    <row r="8" spans="2:71" ht="12" customHeight="1">
      <c r="B8" s="15"/>
      <c r="D8" s="21" t="s">
        <v>20</v>
      </c>
      <c r="K8" s="19" t="s">
        <v>21</v>
      </c>
      <c r="AK8" s="21" t="s">
        <v>22</v>
      </c>
      <c r="AN8" s="22">
        <v>45007</v>
      </c>
      <c r="AR8" s="15"/>
      <c r="BS8" s="12" t="s">
        <v>6</v>
      </c>
    </row>
    <row r="9" spans="2:71" ht="29.25" customHeight="1">
      <c r="B9" s="15"/>
      <c r="D9" s="18" t="s">
        <v>23</v>
      </c>
      <c r="K9" s="23" t="s">
        <v>24</v>
      </c>
      <c r="AK9" s="18" t="s">
        <v>25</v>
      </c>
      <c r="AN9" s="23" t="s">
        <v>26</v>
      </c>
      <c r="AR9" s="15"/>
      <c r="BS9" s="12" t="s">
        <v>6</v>
      </c>
    </row>
    <row r="10" spans="2:71" ht="12" customHeight="1">
      <c r="B10" s="15"/>
      <c r="D10" s="21" t="s">
        <v>27</v>
      </c>
      <c r="AK10" s="21" t="s">
        <v>28</v>
      </c>
      <c r="AN10" s="19" t="s">
        <v>29</v>
      </c>
      <c r="AR10" s="15"/>
      <c r="BS10" s="12" t="s">
        <v>6</v>
      </c>
    </row>
    <row r="11" spans="2:71" ht="18.4" customHeight="1">
      <c r="B11" s="15"/>
      <c r="E11" s="19" t="s">
        <v>30</v>
      </c>
      <c r="AK11" s="21" t="s">
        <v>31</v>
      </c>
      <c r="AN11" s="19" t="s">
        <v>32</v>
      </c>
      <c r="AR11" s="15"/>
      <c r="BS11" s="12" t="s">
        <v>6</v>
      </c>
    </row>
    <row r="12" spans="2:71" ht="7" customHeight="1">
      <c r="B12" s="15"/>
      <c r="AR12" s="15"/>
      <c r="BS12" s="12" t="s">
        <v>6</v>
      </c>
    </row>
    <row r="13" spans="2:71" ht="12" customHeight="1">
      <c r="B13" s="15"/>
      <c r="D13" s="21" t="s">
        <v>33</v>
      </c>
      <c r="AK13" s="21" t="s">
        <v>28</v>
      </c>
      <c r="AN13" s="9" t="s">
        <v>1836</v>
      </c>
      <c r="AR13" s="15"/>
      <c r="BS13" s="12" t="s">
        <v>6</v>
      </c>
    </row>
    <row r="14" spans="2:71" ht="12.5">
      <c r="B14" s="15"/>
      <c r="E14" s="9" t="s">
        <v>1836</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K14" s="21" t="s">
        <v>31</v>
      </c>
      <c r="AN14" s="9" t="s">
        <v>1836</v>
      </c>
      <c r="AR14" s="15"/>
      <c r="BS14" s="12" t="s">
        <v>6</v>
      </c>
    </row>
    <row r="15" spans="2:71" ht="7" customHeight="1">
      <c r="B15" s="15"/>
      <c r="AR15" s="15"/>
      <c r="BS15" s="12" t="s">
        <v>3</v>
      </c>
    </row>
    <row r="16" spans="2:71" ht="12" customHeight="1">
      <c r="B16" s="15"/>
      <c r="D16" s="21" t="s">
        <v>34</v>
      </c>
      <c r="AK16" s="21" t="s">
        <v>28</v>
      </c>
      <c r="AN16" s="19" t="s">
        <v>35</v>
      </c>
      <c r="AR16" s="15"/>
      <c r="BS16" s="12" t="s">
        <v>3</v>
      </c>
    </row>
    <row r="17" spans="2:71" ht="18.4" customHeight="1">
      <c r="B17" s="15"/>
      <c r="E17" s="19" t="s">
        <v>36</v>
      </c>
      <c r="AK17" s="21" t="s">
        <v>31</v>
      </c>
      <c r="AN17" s="19" t="s">
        <v>37</v>
      </c>
      <c r="AR17" s="15"/>
      <c r="BS17" s="12" t="s">
        <v>38</v>
      </c>
    </row>
    <row r="18" spans="2:71" ht="7" customHeight="1">
      <c r="B18" s="15"/>
      <c r="AR18" s="15"/>
      <c r="BS18" s="12" t="s">
        <v>6</v>
      </c>
    </row>
    <row r="19" spans="2:71" ht="12" customHeight="1">
      <c r="B19" s="15"/>
      <c r="D19" s="21" t="s">
        <v>39</v>
      </c>
      <c r="AK19" s="21" t="s">
        <v>28</v>
      </c>
      <c r="AN19" s="9" t="s">
        <v>1836</v>
      </c>
      <c r="AR19" s="15"/>
      <c r="BS19" s="12" t="s">
        <v>6</v>
      </c>
    </row>
    <row r="20" spans="2:71" ht="18.4" customHeight="1">
      <c r="B20" s="15"/>
      <c r="E20" s="9" t="s">
        <v>1836</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K20" s="21" t="s">
        <v>31</v>
      </c>
      <c r="AN20" s="9" t="s">
        <v>1836</v>
      </c>
      <c r="AR20" s="15"/>
      <c r="BS20" s="12" t="s">
        <v>3</v>
      </c>
    </row>
    <row r="21" spans="2:44" ht="7" customHeight="1">
      <c r="B21" s="15"/>
      <c r="AR21" s="15"/>
    </row>
    <row r="22" spans="2:44" ht="12" customHeight="1">
      <c r="B22" s="15"/>
      <c r="D22" s="21" t="s">
        <v>40</v>
      </c>
      <c r="AR22" s="15"/>
    </row>
    <row r="23" spans="2:44" ht="16.5" customHeight="1">
      <c r="B23" s="15"/>
      <c r="E23" s="212" t="s">
        <v>1</v>
      </c>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R23" s="15"/>
    </row>
    <row r="24" spans="2:44" ht="7" customHeight="1">
      <c r="B24" s="15"/>
      <c r="AR24" s="15"/>
    </row>
    <row r="25" spans="2:44" ht="7" customHeight="1">
      <c r="B25" s="1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5"/>
    </row>
    <row r="26" spans="2:44" s="27" customFormat="1" ht="25.9" customHeight="1">
      <c r="B26" s="26"/>
      <c r="D26" s="28" t="s">
        <v>41</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13">
        <f>ROUND(AG94,2)</f>
        <v>0</v>
      </c>
      <c r="AL26" s="214"/>
      <c r="AM26" s="214"/>
      <c r="AN26" s="214"/>
      <c r="AO26" s="214"/>
      <c r="AR26" s="26"/>
    </row>
    <row r="27" spans="2:44" s="27" customFormat="1" ht="7" customHeight="1">
      <c r="B27" s="26"/>
      <c r="AR27" s="26"/>
    </row>
    <row r="28" spans="2:44" s="27" customFormat="1" ht="12.5">
      <c r="B28" s="26"/>
      <c r="L28" s="215" t="s">
        <v>42</v>
      </c>
      <c r="M28" s="215"/>
      <c r="N28" s="215"/>
      <c r="O28" s="215"/>
      <c r="P28" s="215"/>
      <c r="W28" s="215" t="s">
        <v>43</v>
      </c>
      <c r="X28" s="215"/>
      <c r="Y28" s="215"/>
      <c r="Z28" s="215"/>
      <c r="AA28" s="215"/>
      <c r="AB28" s="215"/>
      <c r="AC28" s="215"/>
      <c r="AD28" s="215"/>
      <c r="AE28" s="215"/>
      <c r="AK28" s="215" t="s">
        <v>44</v>
      </c>
      <c r="AL28" s="215"/>
      <c r="AM28" s="215"/>
      <c r="AN28" s="215"/>
      <c r="AO28" s="215"/>
      <c r="AR28" s="26"/>
    </row>
    <row r="29" spans="2:44" s="32" customFormat="1" ht="14.5" customHeight="1">
      <c r="B29" s="31"/>
      <c r="D29" s="21" t="s">
        <v>45</v>
      </c>
      <c r="F29" s="21" t="s">
        <v>46</v>
      </c>
      <c r="L29" s="203">
        <v>0.21</v>
      </c>
      <c r="M29" s="204"/>
      <c r="N29" s="204"/>
      <c r="O29" s="204"/>
      <c r="P29" s="204"/>
      <c r="W29" s="205">
        <f>ROUND(AZ94,2)</f>
        <v>0</v>
      </c>
      <c r="X29" s="204"/>
      <c r="Y29" s="204"/>
      <c r="Z29" s="204"/>
      <c r="AA29" s="204"/>
      <c r="AB29" s="204"/>
      <c r="AC29" s="204"/>
      <c r="AD29" s="204"/>
      <c r="AE29" s="204"/>
      <c r="AK29" s="205">
        <f>ROUND(AV94,2)</f>
        <v>0</v>
      </c>
      <c r="AL29" s="204"/>
      <c r="AM29" s="204"/>
      <c r="AN29" s="204"/>
      <c r="AO29" s="204"/>
      <c r="AR29" s="31"/>
    </row>
    <row r="30" spans="2:44" s="32" customFormat="1" ht="14.5" customHeight="1">
      <c r="B30" s="31"/>
      <c r="F30" s="21" t="s">
        <v>47</v>
      </c>
      <c r="L30" s="203">
        <v>0.15</v>
      </c>
      <c r="M30" s="204"/>
      <c r="N30" s="204"/>
      <c r="O30" s="204"/>
      <c r="P30" s="204"/>
      <c r="W30" s="205">
        <f>ROUND(BA94,2)</f>
        <v>0</v>
      </c>
      <c r="X30" s="204"/>
      <c r="Y30" s="204"/>
      <c r="Z30" s="204"/>
      <c r="AA30" s="204"/>
      <c r="AB30" s="204"/>
      <c r="AC30" s="204"/>
      <c r="AD30" s="204"/>
      <c r="AE30" s="204"/>
      <c r="AK30" s="205">
        <f>ROUND(AW94,2)</f>
        <v>0</v>
      </c>
      <c r="AL30" s="204"/>
      <c r="AM30" s="204"/>
      <c r="AN30" s="204"/>
      <c r="AO30" s="204"/>
      <c r="AR30" s="31"/>
    </row>
    <row r="31" spans="2:44" s="32" customFormat="1" ht="14.5" customHeight="1" hidden="1">
      <c r="B31" s="31"/>
      <c r="F31" s="21" t="s">
        <v>48</v>
      </c>
      <c r="L31" s="203">
        <v>0.21</v>
      </c>
      <c r="M31" s="204"/>
      <c r="N31" s="204"/>
      <c r="O31" s="204"/>
      <c r="P31" s="204"/>
      <c r="W31" s="205">
        <f>ROUND(BB94,2)</f>
        <v>0</v>
      </c>
      <c r="X31" s="204"/>
      <c r="Y31" s="204"/>
      <c r="Z31" s="204"/>
      <c r="AA31" s="204"/>
      <c r="AB31" s="204"/>
      <c r="AC31" s="204"/>
      <c r="AD31" s="204"/>
      <c r="AE31" s="204"/>
      <c r="AK31" s="205">
        <v>0</v>
      </c>
      <c r="AL31" s="204"/>
      <c r="AM31" s="204"/>
      <c r="AN31" s="204"/>
      <c r="AO31" s="204"/>
      <c r="AR31" s="31"/>
    </row>
    <row r="32" spans="2:44" s="32" customFormat="1" ht="14.5" customHeight="1" hidden="1">
      <c r="B32" s="31"/>
      <c r="F32" s="21" t="s">
        <v>49</v>
      </c>
      <c r="L32" s="203">
        <v>0.15</v>
      </c>
      <c r="M32" s="204"/>
      <c r="N32" s="204"/>
      <c r="O32" s="204"/>
      <c r="P32" s="204"/>
      <c r="W32" s="205">
        <f>ROUND(BC94,2)</f>
        <v>0</v>
      </c>
      <c r="X32" s="204"/>
      <c r="Y32" s="204"/>
      <c r="Z32" s="204"/>
      <c r="AA32" s="204"/>
      <c r="AB32" s="204"/>
      <c r="AC32" s="204"/>
      <c r="AD32" s="204"/>
      <c r="AE32" s="204"/>
      <c r="AK32" s="205">
        <v>0</v>
      </c>
      <c r="AL32" s="204"/>
      <c r="AM32" s="204"/>
      <c r="AN32" s="204"/>
      <c r="AO32" s="204"/>
      <c r="AR32" s="31"/>
    </row>
    <row r="33" spans="2:44" s="32" customFormat="1" ht="14.5" customHeight="1" hidden="1">
      <c r="B33" s="31"/>
      <c r="F33" s="21" t="s">
        <v>50</v>
      </c>
      <c r="L33" s="203">
        <v>0</v>
      </c>
      <c r="M33" s="204"/>
      <c r="N33" s="204"/>
      <c r="O33" s="204"/>
      <c r="P33" s="204"/>
      <c r="W33" s="205">
        <f>ROUND(BD94,2)</f>
        <v>0</v>
      </c>
      <c r="X33" s="204"/>
      <c r="Y33" s="204"/>
      <c r="Z33" s="204"/>
      <c r="AA33" s="204"/>
      <c r="AB33" s="204"/>
      <c r="AC33" s="204"/>
      <c r="AD33" s="204"/>
      <c r="AE33" s="204"/>
      <c r="AK33" s="205">
        <v>0</v>
      </c>
      <c r="AL33" s="204"/>
      <c r="AM33" s="204"/>
      <c r="AN33" s="204"/>
      <c r="AO33" s="204"/>
      <c r="AR33" s="31"/>
    </row>
    <row r="34" spans="2:44" s="27" customFormat="1" ht="7" customHeight="1">
      <c r="B34" s="26"/>
      <c r="AR34" s="26"/>
    </row>
    <row r="35" spans="2:44" s="27" customFormat="1" ht="25.9" customHeight="1">
      <c r="B35" s="26"/>
      <c r="C35" s="33"/>
      <c r="D35" s="34" t="s">
        <v>51</v>
      </c>
      <c r="E35" s="35"/>
      <c r="F35" s="35"/>
      <c r="G35" s="35"/>
      <c r="H35" s="35"/>
      <c r="I35" s="35"/>
      <c r="J35" s="35"/>
      <c r="K35" s="35"/>
      <c r="L35" s="35"/>
      <c r="M35" s="35"/>
      <c r="N35" s="35"/>
      <c r="O35" s="35"/>
      <c r="P35" s="35"/>
      <c r="Q35" s="35"/>
      <c r="R35" s="35"/>
      <c r="S35" s="35"/>
      <c r="T35" s="36" t="s">
        <v>52</v>
      </c>
      <c r="U35" s="35"/>
      <c r="V35" s="35"/>
      <c r="W35" s="35"/>
      <c r="X35" s="209" t="s">
        <v>53</v>
      </c>
      <c r="Y35" s="207"/>
      <c r="Z35" s="207"/>
      <c r="AA35" s="207"/>
      <c r="AB35" s="207"/>
      <c r="AC35" s="35"/>
      <c r="AD35" s="35"/>
      <c r="AE35" s="35"/>
      <c r="AF35" s="35"/>
      <c r="AG35" s="35"/>
      <c r="AH35" s="35"/>
      <c r="AI35" s="35"/>
      <c r="AJ35" s="35"/>
      <c r="AK35" s="206">
        <f>SUM(AK26:AK33)</f>
        <v>0</v>
      </c>
      <c r="AL35" s="207"/>
      <c r="AM35" s="207"/>
      <c r="AN35" s="207"/>
      <c r="AO35" s="208"/>
      <c r="AP35" s="33"/>
      <c r="AQ35" s="33"/>
      <c r="AR35" s="26"/>
    </row>
    <row r="36" spans="2:44" s="27" customFormat="1" ht="7" customHeight="1">
      <c r="B36" s="26"/>
      <c r="AR36" s="26"/>
    </row>
    <row r="37" spans="2:44" s="27" customFormat="1" ht="14.5" customHeight="1">
      <c r="B37" s="26"/>
      <c r="AR37" s="26"/>
    </row>
    <row r="38" spans="2:44" ht="14.5" customHeight="1">
      <c r="B38" s="15"/>
      <c r="AR38" s="15"/>
    </row>
    <row r="39" spans="2:44" ht="14.5" customHeight="1">
      <c r="B39" s="15"/>
      <c r="AR39" s="15"/>
    </row>
    <row r="40" spans="2:44" ht="14.5" customHeight="1">
      <c r="B40" s="15"/>
      <c r="AR40" s="15"/>
    </row>
    <row r="41" spans="2:44" ht="14.5" customHeight="1">
      <c r="B41" s="15"/>
      <c r="AR41" s="15"/>
    </row>
    <row r="42" spans="2:44" ht="14.5" customHeight="1">
      <c r="B42" s="15"/>
      <c r="AR42" s="15"/>
    </row>
    <row r="43" spans="2:44" ht="14.5" customHeight="1">
      <c r="B43" s="15"/>
      <c r="AR43" s="15"/>
    </row>
    <row r="44" spans="2:44" ht="14.5" customHeight="1">
      <c r="B44" s="15"/>
      <c r="AR44" s="15"/>
    </row>
    <row r="45" spans="2:44" ht="14.5" customHeight="1">
      <c r="B45" s="15"/>
      <c r="AR45" s="15"/>
    </row>
    <row r="46" spans="2:44" ht="14.5" customHeight="1">
      <c r="B46" s="15"/>
      <c r="AR46" s="15"/>
    </row>
    <row r="47" spans="2:44" ht="14.5" customHeight="1">
      <c r="B47" s="15"/>
      <c r="AR47" s="15"/>
    </row>
    <row r="48" spans="2:44" ht="14.5" customHeight="1">
      <c r="B48" s="15"/>
      <c r="AR48" s="15"/>
    </row>
    <row r="49" spans="2:44" s="27" customFormat="1" ht="14.5" customHeight="1">
      <c r="B49" s="26"/>
      <c r="D49" s="37" t="s">
        <v>54</v>
      </c>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7" t="s">
        <v>55</v>
      </c>
      <c r="AI49" s="38"/>
      <c r="AJ49" s="38"/>
      <c r="AK49" s="38"/>
      <c r="AL49" s="38"/>
      <c r="AM49" s="38"/>
      <c r="AN49" s="38"/>
      <c r="AO49" s="38"/>
      <c r="AR49" s="26"/>
    </row>
    <row r="50" spans="2:44" ht="12">
      <c r="B50" s="15"/>
      <c r="AR50" s="15"/>
    </row>
    <row r="51" spans="2:44" ht="12">
      <c r="B51" s="15"/>
      <c r="AR51" s="15"/>
    </row>
    <row r="52" spans="2:44" ht="12">
      <c r="B52" s="15"/>
      <c r="AR52" s="15"/>
    </row>
    <row r="53" spans="2:44" ht="12">
      <c r="B53" s="15"/>
      <c r="AR53" s="15"/>
    </row>
    <row r="54" spans="2:44" ht="12">
      <c r="B54" s="15"/>
      <c r="AR54" s="15"/>
    </row>
    <row r="55" spans="2:44" ht="12">
      <c r="B55" s="15"/>
      <c r="AR55" s="15"/>
    </row>
    <row r="56" spans="2:44" ht="12">
      <c r="B56" s="15"/>
      <c r="AR56" s="15"/>
    </row>
    <row r="57" spans="2:44" ht="12">
      <c r="B57" s="15"/>
      <c r="AR57" s="15"/>
    </row>
    <row r="58" spans="2:44" ht="12">
      <c r="B58" s="15"/>
      <c r="AR58" s="15"/>
    </row>
    <row r="59" spans="2:44" ht="12">
      <c r="B59" s="15"/>
      <c r="AR59" s="15"/>
    </row>
    <row r="60" spans="2:44" s="27" customFormat="1" ht="12.5">
      <c r="B60" s="26"/>
      <c r="D60" s="39" t="s">
        <v>56</v>
      </c>
      <c r="E60" s="29"/>
      <c r="F60" s="29"/>
      <c r="G60" s="29"/>
      <c r="H60" s="29"/>
      <c r="I60" s="29"/>
      <c r="J60" s="29"/>
      <c r="K60" s="29"/>
      <c r="L60" s="29"/>
      <c r="M60" s="29"/>
      <c r="N60" s="29"/>
      <c r="O60" s="29"/>
      <c r="P60" s="29"/>
      <c r="Q60" s="29"/>
      <c r="R60" s="29"/>
      <c r="S60" s="29"/>
      <c r="T60" s="29"/>
      <c r="U60" s="29"/>
      <c r="V60" s="39" t="s">
        <v>57</v>
      </c>
      <c r="W60" s="29"/>
      <c r="X60" s="29"/>
      <c r="Y60" s="29"/>
      <c r="Z60" s="29"/>
      <c r="AA60" s="29"/>
      <c r="AB60" s="29"/>
      <c r="AC60" s="29"/>
      <c r="AD60" s="29"/>
      <c r="AE60" s="29"/>
      <c r="AF60" s="29"/>
      <c r="AG60" s="29"/>
      <c r="AH60" s="39" t="s">
        <v>56</v>
      </c>
      <c r="AI60" s="29"/>
      <c r="AJ60" s="29"/>
      <c r="AK60" s="29"/>
      <c r="AL60" s="29"/>
      <c r="AM60" s="39" t="s">
        <v>57</v>
      </c>
      <c r="AN60" s="29"/>
      <c r="AO60" s="29"/>
      <c r="AR60" s="26"/>
    </row>
    <row r="61" spans="2:44" ht="12">
      <c r="B61" s="15"/>
      <c r="AR61" s="15"/>
    </row>
    <row r="62" spans="2:44" ht="12">
      <c r="B62" s="15"/>
      <c r="AR62" s="15"/>
    </row>
    <row r="63" spans="2:44" ht="12">
      <c r="B63" s="15"/>
      <c r="AR63" s="15"/>
    </row>
    <row r="64" spans="2:44" s="27" customFormat="1" ht="13">
      <c r="B64" s="26"/>
      <c r="D64" s="37" t="s">
        <v>58</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7" t="s">
        <v>59</v>
      </c>
      <c r="AI64" s="38"/>
      <c r="AJ64" s="38"/>
      <c r="AK64" s="38"/>
      <c r="AL64" s="38"/>
      <c r="AM64" s="38"/>
      <c r="AN64" s="38"/>
      <c r="AO64" s="38"/>
      <c r="AR64" s="26"/>
    </row>
    <row r="65" spans="2:44" ht="12">
      <c r="B65" s="15"/>
      <c r="AR65" s="15"/>
    </row>
    <row r="66" spans="2:44" ht="12">
      <c r="B66" s="15"/>
      <c r="AR66" s="15"/>
    </row>
    <row r="67" spans="2:44" ht="12">
      <c r="B67" s="15"/>
      <c r="AR67" s="15"/>
    </row>
    <row r="68" spans="2:44" ht="12">
      <c r="B68" s="15"/>
      <c r="AR68" s="15"/>
    </row>
    <row r="69" spans="2:44" ht="12">
      <c r="B69" s="15"/>
      <c r="AR69" s="15"/>
    </row>
    <row r="70" spans="2:44" ht="12">
      <c r="B70" s="15"/>
      <c r="AR70" s="15"/>
    </row>
    <row r="71" spans="2:44" ht="12">
      <c r="B71" s="15"/>
      <c r="AR71" s="15"/>
    </row>
    <row r="72" spans="2:44" ht="12">
      <c r="B72" s="15"/>
      <c r="AR72" s="15"/>
    </row>
    <row r="73" spans="2:44" ht="12">
      <c r="B73" s="15"/>
      <c r="AR73" s="15"/>
    </row>
    <row r="74" spans="2:44" ht="12">
      <c r="B74" s="15"/>
      <c r="AR74" s="15"/>
    </row>
    <row r="75" spans="2:44" s="27" customFormat="1" ht="12.5">
      <c r="B75" s="26"/>
      <c r="D75" s="39" t="s">
        <v>56</v>
      </c>
      <c r="E75" s="29"/>
      <c r="F75" s="29"/>
      <c r="G75" s="29"/>
      <c r="H75" s="29"/>
      <c r="I75" s="29"/>
      <c r="J75" s="29"/>
      <c r="K75" s="29"/>
      <c r="L75" s="29"/>
      <c r="M75" s="29"/>
      <c r="N75" s="29"/>
      <c r="O75" s="29"/>
      <c r="P75" s="29"/>
      <c r="Q75" s="29"/>
      <c r="R75" s="29"/>
      <c r="S75" s="29"/>
      <c r="T75" s="29"/>
      <c r="U75" s="29"/>
      <c r="V75" s="39" t="s">
        <v>57</v>
      </c>
      <c r="W75" s="29"/>
      <c r="X75" s="29"/>
      <c r="Y75" s="29"/>
      <c r="Z75" s="29"/>
      <c r="AA75" s="29"/>
      <c r="AB75" s="29"/>
      <c r="AC75" s="29"/>
      <c r="AD75" s="29"/>
      <c r="AE75" s="29"/>
      <c r="AF75" s="29"/>
      <c r="AG75" s="29"/>
      <c r="AH75" s="39" t="s">
        <v>56</v>
      </c>
      <c r="AI75" s="29"/>
      <c r="AJ75" s="29"/>
      <c r="AK75" s="29"/>
      <c r="AL75" s="29"/>
      <c r="AM75" s="39" t="s">
        <v>57</v>
      </c>
      <c r="AN75" s="29"/>
      <c r="AO75" s="29"/>
      <c r="AR75" s="26"/>
    </row>
    <row r="76" spans="2:44" s="27" customFormat="1" ht="12">
      <c r="B76" s="26"/>
      <c r="AR76" s="26"/>
    </row>
    <row r="77" spans="2:44" s="27" customFormat="1" ht="7" customHeight="1">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26"/>
    </row>
    <row r="81" spans="2:44" s="27" customFormat="1" ht="7" customHeight="1">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26"/>
    </row>
    <row r="82" spans="2:44" s="27" customFormat="1" ht="25" customHeight="1">
      <c r="B82" s="26"/>
      <c r="C82" s="16" t="s">
        <v>60</v>
      </c>
      <c r="AR82" s="26"/>
    </row>
    <row r="83" spans="2:44" s="27" customFormat="1" ht="7" customHeight="1">
      <c r="B83" s="26"/>
      <c r="AR83" s="26"/>
    </row>
    <row r="84" spans="2:44" s="44" customFormat="1" ht="12" customHeight="1">
      <c r="B84" s="45"/>
      <c r="C84" s="21" t="s">
        <v>12</v>
      </c>
      <c r="L84" s="44" t="str">
        <f>K5</f>
        <v>2023-13</v>
      </c>
      <c r="AR84" s="45"/>
    </row>
    <row r="85" spans="2:44" s="46" customFormat="1" ht="37" customHeight="1">
      <c r="B85" s="47"/>
      <c r="C85" s="48" t="s">
        <v>14</v>
      </c>
      <c r="L85" s="226" t="str">
        <f>K6</f>
        <v>VŠE Coworkingové centrum</v>
      </c>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R85" s="47"/>
    </row>
    <row r="86" spans="2:44" s="27" customFormat="1" ht="7" customHeight="1">
      <c r="B86" s="26"/>
      <c r="AR86" s="26"/>
    </row>
    <row r="87" spans="2:44" s="27" customFormat="1" ht="12" customHeight="1">
      <c r="B87" s="26"/>
      <c r="C87" s="21" t="s">
        <v>20</v>
      </c>
      <c r="L87" s="49" t="str">
        <f>IF(K8="","",K8)</f>
        <v>nám. W. Churchilla 1938/4, 130 67 Praha 3 - Žižkov</v>
      </c>
      <c r="AI87" s="21" t="s">
        <v>22</v>
      </c>
      <c r="AM87" s="228">
        <f>IF(AN8="","",AN8)</f>
        <v>45007</v>
      </c>
      <c r="AN87" s="228"/>
      <c r="AR87" s="26"/>
    </row>
    <row r="88" spans="2:44" s="27" customFormat="1" ht="7" customHeight="1">
      <c r="B88" s="26"/>
      <c r="AR88" s="26"/>
    </row>
    <row r="89" spans="2:56" s="27" customFormat="1" ht="15.25" customHeight="1">
      <c r="B89" s="26"/>
      <c r="C89" s="21" t="s">
        <v>27</v>
      </c>
      <c r="L89" s="44" t="str">
        <f>IF(E11="","",E11)</f>
        <v>Vysoká škola ekonomická v Praze</v>
      </c>
      <c r="AI89" s="21" t="s">
        <v>34</v>
      </c>
      <c r="AM89" s="229" t="str">
        <f>IF(E17="","",E17)</f>
        <v>Studio Atelier AS, s.r.o.</v>
      </c>
      <c r="AN89" s="230"/>
      <c r="AO89" s="230"/>
      <c r="AP89" s="230"/>
      <c r="AR89" s="26"/>
      <c r="AS89" s="231" t="s">
        <v>61</v>
      </c>
      <c r="AT89" s="232"/>
      <c r="AU89" s="51"/>
      <c r="AV89" s="51"/>
      <c r="AW89" s="51"/>
      <c r="AX89" s="51"/>
      <c r="AY89" s="51"/>
      <c r="AZ89" s="51"/>
      <c r="BA89" s="51"/>
      <c r="BB89" s="51"/>
      <c r="BC89" s="51"/>
      <c r="BD89" s="52"/>
    </row>
    <row r="90" spans="2:56" s="27" customFormat="1" ht="15.25" customHeight="1">
      <c r="B90" s="26"/>
      <c r="C90" s="21" t="s">
        <v>33</v>
      </c>
      <c r="L90" s="44" t="str">
        <f>IF(E14="","",E14)</f>
        <v>Vyplňte pole</v>
      </c>
      <c r="AI90" s="21" t="s">
        <v>39</v>
      </c>
      <c r="AM90" s="229" t="str">
        <f>IF(E20="","",E20)</f>
        <v>Vyplňte pole</v>
      </c>
      <c r="AN90" s="230"/>
      <c r="AO90" s="230"/>
      <c r="AP90" s="230"/>
      <c r="AR90" s="26"/>
      <c r="AS90" s="233"/>
      <c r="AT90" s="234"/>
      <c r="BD90" s="54"/>
    </row>
    <row r="91" spans="2:56" s="27" customFormat="1" ht="10.9" customHeight="1">
      <c r="B91" s="26"/>
      <c r="AR91" s="26"/>
      <c r="AS91" s="233"/>
      <c r="AT91" s="234"/>
      <c r="BD91" s="54"/>
    </row>
    <row r="92" spans="2:56" s="27" customFormat="1" ht="29.25" customHeight="1">
      <c r="B92" s="26"/>
      <c r="C92" s="221" t="s">
        <v>62</v>
      </c>
      <c r="D92" s="222"/>
      <c r="E92" s="222"/>
      <c r="F92" s="222"/>
      <c r="G92" s="222"/>
      <c r="H92" s="55"/>
      <c r="I92" s="223" t="s">
        <v>63</v>
      </c>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5" t="s">
        <v>64</v>
      </c>
      <c r="AH92" s="222"/>
      <c r="AI92" s="222"/>
      <c r="AJ92" s="222"/>
      <c r="AK92" s="222"/>
      <c r="AL92" s="222"/>
      <c r="AM92" s="222"/>
      <c r="AN92" s="223" t="s">
        <v>65</v>
      </c>
      <c r="AO92" s="222"/>
      <c r="AP92" s="224"/>
      <c r="AQ92" s="56" t="s">
        <v>66</v>
      </c>
      <c r="AR92" s="26"/>
      <c r="AS92" s="57" t="s">
        <v>67</v>
      </c>
      <c r="AT92" s="58" t="s">
        <v>68</v>
      </c>
      <c r="AU92" s="58" t="s">
        <v>69</v>
      </c>
      <c r="AV92" s="58" t="s">
        <v>70</v>
      </c>
      <c r="AW92" s="58" t="s">
        <v>71</v>
      </c>
      <c r="AX92" s="58" t="s">
        <v>72</v>
      </c>
      <c r="AY92" s="58" t="s">
        <v>73</v>
      </c>
      <c r="AZ92" s="58" t="s">
        <v>74</v>
      </c>
      <c r="BA92" s="58" t="s">
        <v>75</v>
      </c>
      <c r="BB92" s="58" t="s">
        <v>76</v>
      </c>
      <c r="BC92" s="58" t="s">
        <v>77</v>
      </c>
      <c r="BD92" s="59" t="s">
        <v>78</v>
      </c>
    </row>
    <row r="93" spans="2:56" s="27" customFormat="1" ht="10.9" customHeight="1">
      <c r="B93" s="26"/>
      <c r="AR93" s="26"/>
      <c r="AS93" s="60"/>
      <c r="AT93" s="51"/>
      <c r="AU93" s="51"/>
      <c r="AV93" s="51"/>
      <c r="AW93" s="51"/>
      <c r="AX93" s="51"/>
      <c r="AY93" s="51"/>
      <c r="AZ93" s="51"/>
      <c r="BA93" s="51"/>
      <c r="BB93" s="51"/>
      <c r="BC93" s="51"/>
      <c r="BD93" s="52"/>
    </row>
    <row r="94" spans="2:90" s="61" customFormat="1" ht="32.5" customHeight="1">
      <c r="B94" s="62"/>
      <c r="C94" s="63" t="s">
        <v>79</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219">
        <f>ROUND(SUM(AG95:AG100),2)</f>
        <v>0</v>
      </c>
      <c r="AH94" s="219"/>
      <c r="AI94" s="219"/>
      <c r="AJ94" s="219"/>
      <c r="AK94" s="219"/>
      <c r="AL94" s="219"/>
      <c r="AM94" s="219"/>
      <c r="AN94" s="220">
        <f aca="true" t="shared" si="0" ref="AN94:AN100">SUM(AG94,AT94)</f>
        <v>0</v>
      </c>
      <c r="AO94" s="220"/>
      <c r="AP94" s="220"/>
      <c r="AQ94" s="66" t="s">
        <v>1</v>
      </c>
      <c r="AR94" s="62"/>
      <c r="AS94" s="67">
        <f>ROUND(SUM(AS95:AS100),2)</f>
        <v>0</v>
      </c>
      <c r="AT94" s="68">
        <f aca="true" t="shared" si="1" ref="AT94:AT100">ROUND(SUM(AV94:AW94),2)</f>
        <v>0</v>
      </c>
      <c r="AU94" s="69">
        <f>ROUND(SUM(AU95:AU100),5)</f>
        <v>3559.09961</v>
      </c>
      <c r="AV94" s="68">
        <f>ROUND(AZ94*L29,2)</f>
        <v>0</v>
      </c>
      <c r="AW94" s="68">
        <f>ROUND(BA94*L30,2)</f>
        <v>0</v>
      </c>
      <c r="AX94" s="68">
        <f>ROUND(BB94*L29,2)</f>
        <v>0</v>
      </c>
      <c r="AY94" s="68">
        <f>ROUND(BC94*L30,2)</f>
        <v>0</v>
      </c>
      <c r="AZ94" s="68">
        <f>ROUND(SUM(AZ95:AZ100),2)</f>
        <v>0</v>
      </c>
      <c r="BA94" s="68">
        <f>ROUND(SUM(BA95:BA100),2)</f>
        <v>0</v>
      </c>
      <c r="BB94" s="68">
        <f>ROUND(SUM(BB95:BB100),2)</f>
        <v>0</v>
      </c>
      <c r="BC94" s="68">
        <f>ROUND(SUM(BC95:BC100),2)</f>
        <v>0</v>
      </c>
      <c r="BD94" s="70">
        <f>ROUND(SUM(BD95:BD100),2)</f>
        <v>0</v>
      </c>
      <c r="BS94" s="71" t="s">
        <v>80</v>
      </c>
      <c r="BT94" s="71" t="s">
        <v>81</v>
      </c>
      <c r="BU94" s="72" t="s">
        <v>82</v>
      </c>
      <c r="BV94" s="71" t="s">
        <v>83</v>
      </c>
      <c r="BW94" s="71" t="s">
        <v>4</v>
      </c>
      <c r="BX94" s="71" t="s">
        <v>84</v>
      </c>
      <c r="CL94" s="71" t="s">
        <v>17</v>
      </c>
    </row>
    <row r="95" spans="1:91" s="82" customFormat="1" ht="16.5" customHeight="1">
      <c r="A95" s="73" t="s">
        <v>85</v>
      </c>
      <c r="B95" s="74"/>
      <c r="C95" s="75"/>
      <c r="D95" s="218" t="s">
        <v>86</v>
      </c>
      <c r="E95" s="218"/>
      <c r="F95" s="218"/>
      <c r="G95" s="218"/>
      <c r="H95" s="218"/>
      <c r="I95" s="76"/>
      <c r="J95" s="218" t="s">
        <v>87</v>
      </c>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6">
        <f>'SO 01 - Stavební a konstr...'!J30</f>
        <v>0</v>
      </c>
      <c r="AH95" s="217"/>
      <c r="AI95" s="217"/>
      <c r="AJ95" s="217"/>
      <c r="AK95" s="217"/>
      <c r="AL95" s="217"/>
      <c r="AM95" s="217"/>
      <c r="AN95" s="216">
        <f t="shared" si="0"/>
        <v>0</v>
      </c>
      <c r="AO95" s="217"/>
      <c r="AP95" s="217"/>
      <c r="AQ95" s="77" t="s">
        <v>88</v>
      </c>
      <c r="AR95" s="74"/>
      <c r="AS95" s="78">
        <v>0</v>
      </c>
      <c r="AT95" s="79">
        <f t="shared" si="1"/>
        <v>0</v>
      </c>
      <c r="AU95" s="80">
        <f>'SO 01 - Stavební a konstr...'!P131</f>
        <v>3559.0996130000003</v>
      </c>
      <c r="AV95" s="79">
        <f>'SO 01 - Stavební a konstr...'!J33</f>
        <v>0</v>
      </c>
      <c r="AW95" s="79">
        <f>'SO 01 - Stavební a konstr...'!J34</f>
        <v>0</v>
      </c>
      <c r="AX95" s="79">
        <f>'SO 01 - Stavební a konstr...'!J35</f>
        <v>0</v>
      </c>
      <c r="AY95" s="79">
        <f>'SO 01 - Stavební a konstr...'!J36</f>
        <v>0</v>
      </c>
      <c r="AZ95" s="79">
        <f>'SO 01 - Stavební a konstr...'!F33</f>
        <v>0</v>
      </c>
      <c r="BA95" s="79">
        <f>'SO 01 - Stavební a konstr...'!F34</f>
        <v>0</v>
      </c>
      <c r="BB95" s="79">
        <f>'SO 01 - Stavební a konstr...'!F35</f>
        <v>0</v>
      </c>
      <c r="BC95" s="79">
        <f>'SO 01 - Stavební a konstr...'!F36</f>
        <v>0</v>
      </c>
      <c r="BD95" s="81">
        <f>'SO 01 - Stavební a konstr...'!F37</f>
        <v>0</v>
      </c>
      <c r="BT95" s="83" t="s">
        <v>89</v>
      </c>
      <c r="BV95" s="83" t="s">
        <v>83</v>
      </c>
      <c r="BW95" s="83" t="s">
        <v>90</v>
      </c>
      <c r="BX95" s="83" t="s">
        <v>4</v>
      </c>
      <c r="CL95" s="83" t="s">
        <v>17</v>
      </c>
      <c r="CM95" s="83" t="s">
        <v>91</v>
      </c>
    </row>
    <row r="96" spans="1:91" s="82" customFormat="1" ht="16.5" customHeight="1">
      <c r="A96" s="73" t="s">
        <v>85</v>
      </c>
      <c r="B96" s="74"/>
      <c r="C96" s="75"/>
      <c r="D96" s="218" t="s">
        <v>92</v>
      </c>
      <c r="E96" s="218"/>
      <c r="F96" s="218"/>
      <c r="G96" s="218"/>
      <c r="H96" s="218"/>
      <c r="I96" s="76"/>
      <c r="J96" s="218" t="s">
        <v>93</v>
      </c>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6">
        <f>'SO 03 - Elektroinstalace'!J30</f>
        <v>0</v>
      </c>
      <c r="AH96" s="217"/>
      <c r="AI96" s="217"/>
      <c r="AJ96" s="217"/>
      <c r="AK96" s="217"/>
      <c r="AL96" s="217"/>
      <c r="AM96" s="217"/>
      <c r="AN96" s="216">
        <f t="shared" si="0"/>
        <v>0</v>
      </c>
      <c r="AO96" s="217"/>
      <c r="AP96" s="217"/>
      <c r="AQ96" s="77" t="s">
        <v>88</v>
      </c>
      <c r="AR96" s="74"/>
      <c r="AS96" s="78">
        <v>0</v>
      </c>
      <c r="AT96" s="79">
        <f t="shared" si="1"/>
        <v>0</v>
      </c>
      <c r="AU96" s="80">
        <f>'SO 03 - Elektroinstalace'!P120</f>
        <v>0</v>
      </c>
      <c r="AV96" s="79">
        <f>'SO 03 - Elektroinstalace'!J33</f>
        <v>0</v>
      </c>
      <c r="AW96" s="79">
        <f>'SO 03 - Elektroinstalace'!J34</f>
        <v>0</v>
      </c>
      <c r="AX96" s="79">
        <f>'SO 03 - Elektroinstalace'!J35</f>
        <v>0</v>
      </c>
      <c r="AY96" s="79">
        <f>'SO 03 - Elektroinstalace'!J36</f>
        <v>0</v>
      </c>
      <c r="AZ96" s="79">
        <f>'SO 03 - Elektroinstalace'!F33</f>
        <v>0</v>
      </c>
      <c r="BA96" s="79">
        <f>'SO 03 - Elektroinstalace'!F34</f>
        <v>0</v>
      </c>
      <c r="BB96" s="79">
        <f>'SO 03 - Elektroinstalace'!F35</f>
        <v>0</v>
      </c>
      <c r="BC96" s="79">
        <f>'SO 03 - Elektroinstalace'!F36</f>
        <v>0</v>
      </c>
      <c r="BD96" s="81">
        <f>'SO 03 - Elektroinstalace'!F37</f>
        <v>0</v>
      </c>
      <c r="BT96" s="83" t="s">
        <v>89</v>
      </c>
      <c r="BV96" s="83" t="s">
        <v>83</v>
      </c>
      <c r="BW96" s="83" t="s">
        <v>94</v>
      </c>
      <c r="BX96" s="83" t="s">
        <v>4</v>
      </c>
      <c r="CL96" s="83" t="s">
        <v>17</v>
      </c>
      <c r="CM96" s="83" t="s">
        <v>91</v>
      </c>
    </row>
    <row r="97" spans="1:91" s="82" customFormat="1" ht="16.5" customHeight="1">
      <c r="A97" s="73" t="s">
        <v>85</v>
      </c>
      <c r="B97" s="74"/>
      <c r="C97" s="75"/>
      <c r="D97" s="218" t="s">
        <v>95</v>
      </c>
      <c r="E97" s="218"/>
      <c r="F97" s="218"/>
      <c r="G97" s="218"/>
      <c r="H97" s="218"/>
      <c r="I97" s="76"/>
      <c r="J97" s="218" t="s">
        <v>96</v>
      </c>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6">
        <f>'SO 05 - Vzduchotechnika'!J30</f>
        <v>0</v>
      </c>
      <c r="AH97" s="217"/>
      <c r="AI97" s="217"/>
      <c r="AJ97" s="217"/>
      <c r="AK97" s="217"/>
      <c r="AL97" s="217"/>
      <c r="AM97" s="217"/>
      <c r="AN97" s="216">
        <f t="shared" si="0"/>
        <v>0</v>
      </c>
      <c r="AO97" s="217"/>
      <c r="AP97" s="217"/>
      <c r="AQ97" s="77" t="s">
        <v>88</v>
      </c>
      <c r="AR97" s="74"/>
      <c r="AS97" s="78">
        <v>0</v>
      </c>
      <c r="AT97" s="79">
        <f t="shared" si="1"/>
        <v>0</v>
      </c>
      <c r="AU97" s="80">
        <f>'SO 05 - Vzduchotechnika'!P116</f>
        <v>0</v>
      </c>
      <c r="AV97" s="79">
        <f>'SO 05 - Vzduchotechnika'!J33</f>
        <v>0</v>
      </c>
      <c r="AW97" s="79">
        <f>'SO 05 - Vzduchotechnika'!J34</f>
        <v>0</v>
      </c>
      <c r="AX97" s="79">
        <f>'SO 05 - Vzduchotechnika'!J35</f>
        <v>0</v>
      </c>
      <c r="AY97" s="79">
        <f>'SO 05 - Vzduchotechnika'!J36</f>
        <v>0</v>
      </c>
      <c r="AZ97" s="79">
        <f>'SO 05 - Vzduchotechnika'!F33</f>
        <v>0</v>
      </c>
      <c r="BA97" s="79">
        <f>'SO 05 - Vzduchotechnika'!F34</f>
        <v>0</v>
      </c>
      <c r="BB97" s="79">
        <f>'SO 05 - Vzduchotechnika'!F35</f>
        <v>0</v>
      </c>
      <c r="BC97" s="79">
        <f>'SO 05 - Vzduchotechnika'!F36</f>
        <v>0</v>
      </c>
      <c r="BD97" s="81">
        <f>'SO 05 - Vzduchotechnika'!F37</f>
        <v>0</v>
      </c>
      <c r="BT97" s="83" t="s">
        <v>89</v>
      </c>
      <c r="BV97" s="83" t="s">
        <v>83</v>
      </c>
      <c r="BW97" s="83" t="s">
        <v>97</v>
      </c>
      <c r="BX97" s="83" t="s">
        <v>4</v>
      </c>
      <c r="CL97" s="83" t="s">
        <v>17</v>
      </c>
      <c r="CM97" s="83" t="s">
        <v>91</v>
      </c>
    </row>
    <row r="98" spans="1:91" s="82" customFormat="1" ht="16.5" customHeight="1">
      <c r="A98" s="73" t="s">
        <v>85</v>
      </c>
      <c r="B98" s="74"/>
      <c r="C98" s="75"/>
      <c r="D98" s="218" t="s">
        <v>98</v>
      </c>
      <c r="E98" s="218"/>
      <c r="F98" s="218"/>
      <c r="G98" s="218"/>
      <c r="H98" s="218"/>
      <c r="I98" s="76"/>
      <c r="J98" s="218" t="s">
        <v>99</v>
      </c>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6">
        <f>'SO 06 - Zdravotně technic...'!J30</f>
        <v>0</v>
      </c>
      <c r="AH98" s="217"/>
      <c r="AI98" s="217"/>
      <c r="AJ98" s="217"/>
      <c r="AK98" s="217"/>
      <c r="AL98" s="217"/>
      <c r="AM98" s="217"/>
      <c r="AN98" s="216">
        <f t="shared" si="0"/>
        <v>0</v>
      </c>
      <c r="AO98" s="217"/>
      <c r="AP98" s="217"/>
      <c r="AQ98" s="77" t="s">
        <v>88</v>
      </c>
      <c r="AR98" s="74"/>
      <c r="AS98" s="78">
        <v>0</v>
      </c>
      <c r="AT98" s="79">
        <f t="shared" si="1"/>
        <v>0</v>
      </c>
      <c r="AU98" s="80">
        <f>'SO 06 - Zdravotně technic...'!P113</f>
        <v>0</v>
      </c>
      <c r="AV98" s="79">
        <f>'SO 06 - Zdravotně technic...'!J33</f>
        <v>0</v>
      </c>
      <c r="AW98" s="79">
        <f>'SO 06 - Zdravotně technic...'!J34</f>
        <v>0</v>
      </c>
      <c r="AX98" s="79">
        <f>'SO 06 - Zdravotně technic...'!J35</f>
        <v>0</v>
      </c>
      <c r="AY98" s="79">
        <f>'SO 06 - Zdravotně technic...'!J36</f>
        <v>0</v>
      </c>
      <c r="AZ98" s="79">
        <f>'SO 06 - Zdravotně technic...'!F33</f>
        <v>0</v>
      </c>
      <c r="BA98" s="79">
        <f>'SO 06 - Zdravotně technic...'!F34</f>
        <v>0</v>
      </c>
      <c r="BB98" s="79">
        <f>'SO 06 - Zdravotně technic...'!F35</f>
        <v>0</v>
      </c>
      <c r="BC98" s="79">
        <f>'SO 06 - Zdravotně technic...'!F36</f>
        <v>0</v>
      </c>
      <c r="BD98" s="81">
        <f>'SO 06 - Zdravotně technic...'!F37</f>
        <v>0</v>
      </c>
      <c r="BT98" s="83" t="s">
        <v>89</v>
      </c>
      <c r="BV98" s="83" t="s">
        <v>83</v>
      </c>
      <c r="BW98" s="83" t="s">
        <v>100</v>
      </c>
      <c r="BX98" s="83" t="s">
        <v>4</v>
      </c>
      <c r="CL98" s="83" t="s">
        <v>17</v>
      </c>
      <c r="CM98" s="83" t="s">
        <v>91</v>
      </c>
    </row>
    <row r="99" spans="1:91" s="82" customFormat="1" ht="16.5" customHeight="1">
      <c r="A99" s="73" t="s">
        <v>85</v>
      </c>
      <c r="B99" s="74"/>
      <c r="C99" s="75"/>
      <c r="D99" s="218" t="s">
        <v>101</v>
      </c>
      <c r="E99" s="218"/>
      <c r="F99" s="218"/>
      <c r="G99" s="218"/>
      <c r="H99" s="218"/>
      <c r="I99" s="76"/>
      <c r="J99" s="218" t="s">
        <v>102</v>
      </c>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6">
        <f>'SO 07 - Grafika'!J30</f>
        <v>0</v>
      </c>
      <c r="AH99" s="217"/>
      <c r="AI99" s="217"/>
      <c r="AJ99" s="217"/>
      <c r="AK99" s="217"/>
      <c r="AL99" s="217"/>
      <c r="AM99" s="217"/>
      <c r="AN99" s="216">
        <f t="shared" si="0"/>
        <v>0</v>
      </c>
      <c r="AO99" s="217"/>
      <c r="AP99" s="217"/>
      <c r="AQ99" s="77" t="s">
        <v>88</v>
      </c>
      <c r="AR99" s="74"/>
      <c r="AS99" s="78">
        <v>0</v>
      </c>
      <c r="AT99" s="79">
        <f t="shared" si="1"/>
        <v>0</v>
      </c>
      <c r="AU99" s="80">
        <f>'SO 07 - Grafika'!P111</f>
        <v>0</v>
      </c>
      <c r="AV99" s="79">
        <f>'SO 07 - Grafika'!J33</f>
        <v>0</v>
      </c>
      <c r="AW99" s="79">
        <f>'SO 07 - Grafika'!J34</f>
        <v>0</v>
      </c>
      <c r="AX99" s="79">
        <f>'SO 07 - Grafika'!J35</f>
        <v>0</v>
      </c>
      <c r="AY99" s="79">
        <f>'SO 07 - Grafika'!J36</f>
        <v>0</v>
      </c>
      <c r="AZ99" s="79">
        <f>'SO 07 - Grafika'!F33</f>
        <v>0</v>
      </c>
      <c r="BA99" s="79">
        <f>'SO 07 - Grafika'!F34</f>
        <v>0</v>
      </c>
      <c r="BB99" s="79">
        <f>'SO 07 - Grafika'!F35</f>
        <v>0</v>
      </c>
      <c r="BC99" s="79">
        <f>'SO 07 - Grafika'!F36</f>
        <v>0</v>
      </c>
      <c r="BD99" s="81">
        <f>'SO 07 - Grafika'!F37</f>
        <v>0</v>
      </c>
      <c r="BT99" s="83" t="s">
        <v>89</v>
      </c>
      <c r="BV99" s="83" t="s">
        <v>83</v>
      </c>
      <c r="BW99" s="83" t="s">
        <v>103</v>
      </c>
      <c r="BX99" s="83" t="s">
        <v>4</v>
      </c>
      <c r="CL99" s="83" t="s">
        <v>17</v>
      </c>
      <c r="CM99" s="83" t="s">
        <v>91</v>
      </c>
    </row>
    <row r="100" spans="1:91" s="82" customFormat="1" ht="16.5" customHeight="1">
      <c r="A100" s="73" t="s">
        <v>85</v>
      </c>
      <c r="B100" s="74"/>
      <c r="C100" s="75"/>
      <c r="D100" s="218" t="s">
        <v>104</v>
      </c>
      <c r="E100" s="218"/>
      <c r="F100" s="218"/>
      <c r="G100" s="218"/>
      <c r="H100" s="218"/>
      <c r="I100" s="76"/>
      <c r="J100" s="218" t="s">
        <v>105</v>
      </c>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6">
        <f>'OST - Ostatní a vedlejší ...'!J30</f>
        <v>0</v>
      </c>
      <c r="AH100" s="217"/>
      <c r="AI100" s="217"/>
      <c r="AJ100" s="217"/>
      <c r="AK100" s="217"/>
      <c r="AL100" s="217"/>
      <c r="AM100" s="217"/>
      <c r="AN100" s="216">
        <f t="shared" si="0"/>
        <v>0</v>
      </c>
      <c r="AO100" s="217"/>
      <c r="AP100" s="217"/>
      <c r="AQ100" s="77" t="s">
        <v>88</v>
      </c>
      <c r="AR100" s="74"/>
      <c r="AS100" s="84">
        <v>0</v>
      </c>
      <c r="AT100" s="85">
        <f t="shared" si="1"/>
        <v>0</v>
      </c>
      <c r="AU100" s="86">
        <f>'OST - Ostatní a vedlejší ...'!P117</f>
        <v>0</v>
      </c>
      <c r="AV100" s="85">
        <f>'OST - Ostatní a vedlejší ...'!J33</f>
        <v>0</v>
      </c>
      <c r="AW100" s="85">
        <f>'OST - Ostatní a vedlejší ...'!J34</f>
        <v>0</v>
      </c>
      <c r="AX100" s="85">
        <f>'OST - Ostatní a vedlejší ...'!J35</f>
        <v>0</v>
      </c>
      <c r="AY100" s="85">
        <f>'OST - Ostatní a vedlejší ...'!J36</f>
        <v>0</v>
      </c>
      <c r="AZ100" s="85">
        <f>'OST - Ostatní a vedlejší ...'!F33</f>
        <v>0</v>
      </c>
      <c r="BA100" s="85">
        <f>'OST - Ostatní a vedlejší ...'!F34</f>
        <v>0</v>
      </c>
      <c r="BB100" s="85">
        <f>'OST - Ostatní a vedlejší ...'!F35</f>
        <v>0</v>
      </c>
      <c r="BC100" s="85">
        <f>'OST - Ostatní a vedlejší ...'!F36</f>
        <v>0</v>
      </c>
      <c r="BD100" s="87">
        <f>'OST - Ostatní a vedlejší ...'!F37</f>
        <v>0</v>
      </c>
      <c r="BT100" s="83" t="s">
        <v>89</v>
      </c>
      <c r="BV100" s="83" t="s">
        <v>83</v>
      </c>
      <c r="BW100" s="83" t="s">
        <v>106</v>
      </c>
      <c r="BX100" s="83" t="s">
        <v>4</v>
      </c>
      <c r="CL100" s="83" t="s">
        <v>17</v>
      </c>
      <c r="CM100" s="83" t="s">
        <v>91</v>
      </c>
    </row>
    <row r="101" spans="2:44" s="27" customFormat="1" ht="30" customHeight="1">
      <c r="B101" s="26"/>
      <c r="AR101" s="26"/>
    </row>
    <row r="102" spans="2:44" s="27" customFormat="1" ht="7" customHeight="1">
      <c r="B102" s="40"/>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26"/>
    </row>
  </sheetData>
  <sheetProtection algorithmName="SHA-512" hashValue="9cMz2zWG7KumOAu0uYqfXdBV19fr2mHVA/VG62MKi2wn0Mb73U0Pam1KTa3T9rELUrMpqEZJBCUBmmaOZ/E3kQ==" saltValue="XI0Bz6yQjasSMYm8fVzTaw==" spinCount="100000" sheet="1" objects="1" scenarios="1"/>
  <mergeCells count="60">
    <mergeCell ref="L85:AJ85"/>
    <mergeCell ref="AM87:AN87"/>
    <mergeCell ref="AM89:AP89"/>
    <mergeCell ref="AS89:AT91"/>
    <mergeCell ref="AM90:AP90"/>
    <mergeCell ref="C92:G92"/>
    <mergeCell ref="AN92:AP92"/>
    <mergeCell ref="AG92:AM92"/>
    <mergeCell ref="I92:AF92"/>
    <mergeCell ref="AN95:AP95"/>
    <mergeCell ref="D95:H95"/>
    <mergeCell ref="AG95:AM95"/>
    <mergeCell ref="J95:AF95"/>
    <mergeCell ref="AN96:AP96"/>
    <mergeCell ref="AG96:AM96"/>
    <mergeCell ref="J97:AF97"/>
    <mergeCell ref="AG97:AM97"/>
    <mergeCell ref="D97:H97"/>
    <mergeCell ref="AN97:AP97"/>
    <mergeCell ref="AN100:AP100"/>
    <mergeCell ref="AG100:AM100"/>
    <mergeCell ref="D100:H100"/>
    <mergeCell ref="J100:AF100"/>
    <mergeCell ref="AG94:AM94"/>
    <mergeCell ref="AN94:AP94"/>
    <mergeCell ref="AN98:AP98"/>
    <mergeCell ref="AG98:AM98"/>
    <mergeCell ref="J98:AF98"/>
    <mergeCell ref="D98:H98"/>
    <mergeCell ref="AN99:AP99"/>
    <mergeCell ref="AG99:AM99"/>
    <mergeCell ref="D99:H99"/>
    <mergeCell ref="J99:AF99"/>
    <mergeCell ref="J96:AF96"/>
    <mergeCell ref="D96:H96"/>
    <mergeCell ref="L30:P30"/>
    <mergeCell ref="W30:AE30"/>
    <mergeCell ref="K5:AJ5"/>
    <mergeCell ref="K6:AJ6"/>
    <mergeCell ref="E23:AN23"/>
    <mergeCell ref="AK26:AO26"/>
    <mergeCell ref="L28:P28"/>
    <mergeCell ref="W28:AE28"/>
    <mergeCell ref="AK28:AO28"/>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95" location="'SO 01 - Stavební a konstr...'!C2" display="/"/>
    <hyperlink ref="A96" location="'SO 03 - Elektroinstalace'!C2" display="/"/>
    <hyperlink ref="A97" location="'SO 05 - Vzduchotechnika'!C2" display="/"/>
    <hyperlink ref="A98" location="'SO 06 - Zdravotně technic...'!C2" display="/"/>
    <hyperlink ref="A99" location="'SO 07 - Grafika'!C2" display="/"/>
    <hyperlink ref="A100" location="'OST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696"/>
  <sheetViews>
    <sheetView showGridLines="0" tabSelected="1" workbookViewId="0" topLeftCell="A669">
      <selection activeCell="X687" sqref="X68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01" t="s">
        <v>5</v>
      </c>
      <c r="M2" s="202"/>
      <c r="N2" s="202"/>
      <c r="O2" s="202"/>
      <c r="P2" s="202"/>
      <c r="Q2" s="202"/>
      <c r="R2" s="202"/>
      <c r="S2" s="202"/>
      <c r="T2" s="202"/>
      <c r="U2" s="202"/>
      <c r="V2" s="202"/>
      <c r="AT2" s="12" t="s">
        <v>90</v>
      </c>
    </row>
    <row r="3" spans="2:46" ht="7" customHeight="1">
      <c r="B3" s="13"/>
      <c r="C3" s="14"/>
      <c r="D3" s="14"/>
      <c r="E3" s="14"/>
      <c r="F3" s="14"/>
      <c r="G3" s="14"/>
      <c r="H3" s="14"/>
      <c r="I3" s="14"/>
      <c r="J3" s="14"/>
      <c r="K3" s="14"/>
      <c r="L3" s="15"/>
      <c r="AT3" s="12" t="s">
        <v>91</v>
      </c>
    </row>
    <row r="4" spans="2:46" ht="25" customHeight="1">
      <c r="B4" s="15"/>
      <c r="D4" s="16" t="s">
        <v>107</v>
      </c>
      <c r="L4" s="15"/>
      <c r="M4" s="88" t="s">
        <v>10</v>
      </c>
      <c r="AT4" s="12" t="s">
        <v>3</v>
      </c>
    </row>
    <row r="5" spans="2:12" ht="7" customHeight="1">
      <c r="B5" s="15"/>
      <c r="L5" s="15"/>
    </row>
    <row r="6" spans="2:12" ht="12" customHeight="1">
      <c r="B6" s="15"/>
      <c r="D6" s="21" t="s">
        <v>14</v>
      </c>
      <c r="L6" s="15"/>
    </row>
    <row r="7" spans="2:12" ht="16.5" customHeight="1">
      <c r="B7" s="15"/>
      <c r="E7" s="236" t="str">
        <f>'Rekapitulace stavby'!K6</f>
        <v>VŠE Coworkingové centrum</v>
      </c>
      <c r="F7" s="237"/>
      <c r="G7" s="237"/>
      <c r="H7" s="237"/>
      <c r="L7" s="15"/>
    </row>
    <row r="8" spans="2:12" s="27" customFormat="1" ht="12" customHeight="1">
      <c r="B8" s="26"/>
      <c r="D8" s="21" t="s">
        <v>108</v>
      </c>
      <c r="L8" s="26"/>
    </row>
    <row r="9" spans="2:12" s="27" customFormat="1" ht="16.5" customHeight="1">
      <c r="B9" s="26"/>
      <c r="E9" s="226" t="s">
        <v>109</v>
      </c>
      <c r="F9" s="235"/>
      <c r="G9" s="235"/>
      <c r="H9" s="235"/>
      <c r="L9" s="26"/>
    </row>
    <row r="10" spans="2:12" s="27" customFormat="1" ht="12">
      <c r="B10" s="26"/>
      <c r="L10" s="26"/>
    </row>
    <row r="11" spans="2:12" s="27" customFormat="1" ht="12" customHeight="1">
      <c r="B11" s="26"/>
      <c r="D11" s="21" t="s">
        <v>16</v>
      </c>
      <c r="F11" s="19" t="s">
        <v>17</v>
      </c>
      <c r="I11" s="21" t="s">
        <v>18</v>
      </c>
      <c r="J11" s="19" t="s">
        <v>1</v>
      </c>
      <c r="L11" s="26"/>
    </row>
    <row r="12" spans="2:12" s="27" customFormat="1" ht="12" customHeight="1">
      <c r="B12" s="26"/>
      <c r="D12" s="21" t="s">
        <v>20</v>
      </c>
      <c r="F12" s="19" t="s">
        <v>21</v>
      </c>
      <c r="I12" s="21" t="s">
        <v>22</v>
      </c>
      <c r="J12" s="50">
        <f>'Rekapitulace stavby'!AN8</f>
        <v>45007</v>
      </c>
      <c r="L12" s="26"/>
    </row>
    <row r="13" spans="2:12" s="27" customFormat="1" ht="10.9" customHeight="1">
      <c r="B13" s="26"/>
      <c r="L13" s="26"/>
    </row>
    <row r="14" spans="2:12" s="27" customFormat="1" ht="12" customHeight="1">
      <c r="B14" s="26"/>
      <c r="D14" s="21" t="s">
        <v>27</v>
      </c>
      <c r="I14" s="21" t="s">
        <v>28</v>
      </c>
      <c r="J14" s="19" t="s">
        <v>29</v>
      </c>
      <c r="L14" s="26"/>
    </row>
    <row r="15" spans="2:12" s="27" customFormat="1" ht="18" customHeight="1">
      <c r="B15" s="26"/>
      <c r="E15" s="19" t="s">
        <v>30</v>
      </c>
      <c r="I15" s="21" t="s">
        <v>31</v>
      </c>
      <c r="J15" s="19" t="s">
        <v>32</v>
      </c>
      <c r="L15" s="26"/>
    </row>
    <row r="16" spans="2:12" s="27" customFormat="1" ht="7" customHeight="1">
      <c r="B16" s="26"/>
      <c r="L16" s="26"/>
    </row>
    <row r="17" spans="2:12" s="27" customFormat="1" ht="12" customHeight="1">
      <c r="B17" s="26"/>
      <c r="D17" s="21" t="s">
        <v>33</v>
      </c>
      <c r="I17" s="21" t="s">
        <v>28</v>
      </c>
      <c r="J17" s="9" t="str">
        <f>'Rekapitulace stavby'!AN13</f>
        <v>Vyplňte pole</v>
      </c>
      <c r="L17" s="26"/>
    </row>
    <row r="18" spans="2:12" s="27" customFormat="1" ht="18" customHeight="1">
      <c r="B18" s="26"/>
      <c r="E18" s="238" t="str">
        <f>'Rekapitulace stavby'!E14</f>
        <v>Vyplňte pole</v>
      </c>
      <c r="F18" s="238"/>
      <c r="G18" s="238"/>
      <c r="H18" s="238"/>
      <c r="I18" s="21" t="s">
        <v>31</v>
      </c>
      <c r="J18" s="9" t="str">
        <f>'Rekapitulace stavby'!AN14</f>
        <v>Vyplňte pole</v>
      </c>
      <c r="L18" s="26"/>
    </row>
    <row r="19" spans="2:12" s="27" customFormat="1" ht="7" customHeight="1">
      <c r="B19" s="26"/>
      <c r="L19" s="26"/>
    </row>
    <row r="20" spans="2:12" s="27" customFormat="1" ht="12" customHeight="1">
      <c r="B20" s="26"/>
      <c r="D20" s="21" t="s">
        <v>34</v>
      </c>
      <c r="I20" s="21" t="s">
        <v>28</v>
      </c>
      <c r="J20" s="19" t="s">
        <v>35</v>
      </c>
      <c r="L20" s="26"/>
    </row>
    <row r="21" spans="2:12" s="27" customFormat="1" ht="18" customHeight="1">
      <c r="B21" s="26"/>
      <c r="E21" s="19" t="s">
        <v>36</v>
      </c>
      <c r="I21" s="21" t="s">
        <v>31</v>
      </c>
      <c r="J21" s="19" t="s">
        <v>37</v>
      </c>
      <c r="L21" s="26"/>
    </row>
    <row r="22" spans="2:12" s="27" customFormat="1" ht="7" customHeight="1">
      <c r="B22" s="26"/>
      <c r="L22" s="26"/>
    </row>
    <row r="23" spans="2:12" s="27" customFormat="1" ht="12" customHeight="1">
      <c r="B23" s="26"/>
      <c r="D23" s="21" t="s">
        <v>39</v>
      </c>
      <c r="I23" s="21" t="s">
        <v>28</v>
      </c>
      <c r="J23" s="9" t="s">
        <v>1836</v>
      </c>
      <c r="L23" s="26"/>
    </row>
    <row r="24" spans="2:12" s="27" customFormat="1" ht="18" customHeight="1">
      <c r="B24" s="26"/>
      <c r="E24" s="238" t="str">
        <f>'Rekapitulace stavby'!E20</f>
        <v>Vyplňte pole</v>
      </c>
      <c r="F24" s="238"/>
      <c r="G24" s="238"/>
      <c r="H24" s="238"/>
      <c r="I24" s="21" t="s">
        <v>31</v>
      </c>
      <c r="J24" s="9" t="s">
        <v>1836</v>
      </c>
      <c r="L24" s="26"/>
    </row>
    <row r="25" spans="2:12" s="27" customFormat="1" ht="7" customHeight="1">
      <c r="B25" s="26"/>
      <c r="L25" s="26"/>
    </row>
    <row r="26" spans="2:12" s="27" customFormat="1" ht="12" customHeight="1">
      <c r="B26" s="26"/>
      <c r="D26" s="21" t="s">
        <v>40</v>
      </c>
      <c r="L26" s="26"/>
    </row>
    <row r="27" spans="2:12" s="90" customFormat="1" ht="363" customHeight="1">
      <c r="B27" s="89"/>
      <c r="E27" s="212" t="s">
        <v>1835</v>
      </c>
      <c r="F27" s="212"/>
      <c r="G27" s="212"/>
      <c r="H27" s="212"/>
      <c r="I27" s="239"/>
      <c r="J27" s="239"/>
      <c r="L27" s="89"/>
    </row>
    <row r="28" spans="2:12" s="27" customFormat="1" ht="7" customHeight="1">
      <c r="B28" s="26"/>
      <c r="L28" s="26"/>
    </row>
    <row r="29" spans="2:12" s="27" customFormat="1" ht="7" customHeight="1">
      <c r="B29" s="26"/>
      <c r="D29" s="51"/>
      <c r="E29" s="51"/>
      <c r="F29" s="51"/>
      <c r="G29" s="51"/>
      <c r="H29" s="51"/>
      <c r="I29" s="51"/>
      <c r="J29" s="51"/>
      <c r="K29" s="51"/>
      <c r="L29" s="26"/>
    </row>
    <row r="30" spans="2:12" s="27" customFormat="1" ht="25.4" customHeight="1">
      <c r="B30" s="26"/>
      <c r="D30" s="91" t="s">
        <v>41</v>
      </c>
      <c r="J30" s="65">
        <f>ROUND(J131,2)</f>
        <v>0</v>
      </c>
      <c r="L30" s="26"/>
    </row>
    <row r="31" spans="2:12" s="27" customFormat="1" ht="7" customHeight="1">
      <c r="B31" s="26"/>
      <c r="D31" s="51"/>
      <c r="E31" s="51"/>
      <c r="F31" s="51"/>
      <c r="G31" s="51"/>
      <c r="H31" s="51"/>
      <c r="I31" s="51"/>
      <c r="J31" s="51"/>
      <c r="K31" s="51"/>
      <c r="L31" s="26"/>
    </row>
    <row r="32" spans="2:12" s="27" customFormat="1" ht="14.5" customHeight="1">
      <c r="B32" s="26"/>
      <c r="F32" s="30" t="s">
        <v>43</v>
      </c>
      <c r="I32" s="30" t="s">
        <v>42</v>
      </c>
      <c r="J32" s="30" t="s">
        <v>44</v>
      </c>
      <c r="L32" s="26"/>
    </row>
    <row r="33" spans="2:12" s="27" customFormat="1" ht="14.5" customHeight="1">
      <c r="B33" s="26"/>
      <c r="D33" s="53" t="s">
        <v>45</v>
      </c>
      <c r="E33" s="21" t="s">
        <v>46</v>
      </c>
      <c r="F33" s="92">
        <f>ROUND((SUM(BE131:BE695)),2)</f>
        <v>0</v>
      </c>
      <c r="I33" s="93">
        <v>0.21</v>
      </c>
      <c r="J33" s="92">
        <f>ROUND(((SUM(BE131:BE695))*I33),2)</f>
        <v>0</v>
      </c>
      <c r="L33" s="26"/>
    </row>
    <row r="34" spans="2:12" s="27" customFormat="1" ht="14.5" customHeight="1">
      <c r="B34" s="26"/>
      <c r="E34" s="21" t="s">
        <v>47</v>
      </c>
      <c r="F34" s="92">
        <f>ROUND((SUM(BF131:BF695)),2)</f>
        <v>0</v>
      </c>
      <c r="I34" s="93">
        <v>0.15</v>
      </c>
      <c r="J34" s="92">
        <f>ROUND(((SUM(BF131:BF695))*I34),2)</f>
        <v>0</v>
      </c>
      <c r="L34" s="26"/>
    </row>
    <row r="35" spans="2:12" s="27" customFormat="1" ht="14.5" customHeight="1" hidden="1">
      <c r="B35" s="26"/>
      <c r="E35" s="21" t="s">
        <v>48</v>
      </c>
      <c r="F35" s="92">
        <f>ROUND((SUM(BG131:BG695)),2)</f>
        <v>0</v>
      </c>
      <c r="I35" s="93">
        <v>0.21</v>
      </c>
      <c r="J35" s="92">
        <f>0</f>
        <v>0</v>
      </c>
      <c r="L35" s="26"/>
    </row>
    <row r="36" spans="2:12" s="27" customFormat="1" ht="14.5" customHeight="1" hidden="1">
      <c r="B36" s="26"/>
      <c r="E36" s="21" t="s">
        <v>49</v>
      </c>
      <c r="F36" s="92">
        <f>ROUND((SUM(BH131:BH695)),2)</f>
        <v>0</v>
      </c>
      <c r="I36" s="93">
        <v>0.15</v>
      </c>
      <c r="J36" s="92">
        <f>0</f>
        <v>0</v>
      </c>
      <c r="L36" s="26"/>
    </row>
    <row r="37" spans="2:12" s="27" customFormat="1" ht="14.5" customHeight="1" hidden="1">
      <c r="B37" s="26"/>
      <c r="E37" s="21" t="s">
        <v>50</v>
      </c>
      <c r="F37" s="92">
        <f>ROUND((SUM(BI131:BI695)),2)</f>
        <v>0</v>
      </c>
      <c r="I37" s="93">
        <v>0</v>
      </c>
      <c r="J37" s="92">
        <f>0</f>
        <v>0</v>
      </c>
      <c r="L37" s="26"/>
    </row>
    <row r="38" spans="2:12" s="27" customFormat="1" ht="7" customHeight="1">
      <c r="B38" s="26"/>
      <c r="L38" s="26"/>
    </row>
    <row r="39" spans="2:12" s="27" customFormat="1" ht="25.4" customHeight="1">
      <c r="B39" s="26"/>
      <c r="C39" s="94"/>
      <c r="D39" s="95" t="s">
        <v>51</v>
      </c>
      <c r="E39" s="55"/>
      <c r="F39" s="55"/>
      <c r="G39" s="96" t="s">
        <v>52</v>
      </c>
      <c r="H39" s="97" t="s">
        <v>53</v>
      </c>
      <c r="I39" s="55"/>
      <c r="J39" s="98">
        <f>SUM(J30:J37)</f>
        <v>0</v>
      </c>
      <c r="K39" s="99"/>
      <c r="L39" s="26"/>
    </row>
    <row r="40" spans="2:12" s="27" customFormat="1" ht="14.5" customHeight="1">
      <c r="B40" s="26"/>
      <c r="L40" s="26"/>
    </row>
    <row r="41" spans="2:12" ht="14.5" customHeight="1">
      <c r="B41" s="15"/>
      <c r="L41" s="15"/>
    </row>
    <row r="42" spans="2:12" ht="14.5" customHeight="1">
      <c r="B42" s="15"/>
      <c r="L42" s="15"/>
    </row>
    <row r="43" spans="2:12" s="27" customFormat="1" ht="14.5" customHeight="1">
      <c r="B43" s="26"/>
      <c r="D43" s="37" t="s">
        <v>54</v>
      </c>
      <c r="E43" s="38"/>
      <c r="F43" s="38"/>
      <c r="G43" s="37" t="s">
        <v>55</v>
      </c>
      <c r="H43" s="38"/>
      <c r="I43" s="38"/>
      <c r="J43" s="38"/>
      <c r="K43" s="38"/>
      <c r="L43" s="26"/>
    </row>
    <row r="44" spans="2:12" ht="12">
      <c r="B44" s="15"/>
      <c r="L44" s="15"/>
    </row>
    <row r="45" spans="2:12" ht="12">
      <c r="B45" s="15"/>
      <c r="L45" s="15"/>
    </row>
    <row r="46" spans="2:12" ht="12">
      <c r="B46" s="15"/>
      <c r="L46" s="15"/>
    </row>
    <row r="47" spans="2:12" ht="12">
      <c r="B47" s="15"/>
      <c r="L47" s="15"/>
    </row>
    <row r="48" spans="2:12" ht="12">
      <c r="B48" s="15"/>
      <c r="L48" s="15"/>
    </row>
    <row r="49" spans="2:12" ht="12">
      <c r="B49" s="15"/>
      <c r="L49" s="15"/>
    </row>
    <row r="50" spans="2:12" ht="12">
      <c r="B50" s="15"/>
      <c r="L50" s="15"/>
    </row>
    <row r="51" spans="2:12" ht="12">
      <c r="B51" s="15"/>
      <c r="L51" s="15"/>
    </row>
    <row r="52" spans="2:12" ht="12">
      <c r="B52" s="15"/>
      <c r="L52" s="15"/>
    </row>
    <row r="53" spans="2:12" ht="12">
      <c r="B53" s="15"/>
      <c r="L53" s="15"/>
    </row>
    <row r="54" spans="2:12" s="27" customFormat="1" ht="12.5">
      <c r="B54" s="26"/>
      <c r="D54" s="39" t="s">
        <v>56</v>
      </c>
      <c r="E54" s="29"/>
      <c r="F54" s="100" t="s">
        <v>57</v>
      </c>
      <c r="G54" s="39" t="s">
        <v>56</v>
      </c>
      <c r="H54" s="29"/>
      <c r="I54" s="29"/>
      <c r="J54" s="101" t="s">
        <v>57</v>
      </c>
      <c r="K54" s="29"/>
      <c r="L54" s="26"/>
    </row>
    <row r="55" spans="2:12" ht="12">
      <c r="B55" s="15"/>
      <c r="L55" s="15"/>
    </row>
    <row r="56" spans="2:12" ht="12">
      <c r="B56" s="15"/>
      <c r="L56" s="15"/>
    </row>
    <row r="57" spans="2:12" ht="12">
      <c r="B57" s="15"/>
      <c r="L57" s="15"/>
    </row>
    <row r="58" spans="2:12" s="27" customFormat="1" ht="13">
      <c r="B58" s="26"/>
      <c r="D58" s="37" t="s">
        <v>58</v>
      </c>
      <c r="E58" s="38"/>
      <c r="F58" s="38"/>
      <c r="G58" s="37" t="s">
        <v>59</v>
      </c>
      <c r="H58" s="38"/>
      <c r="I58" s="38"/>
      <c r="J58" s="38"/>
      <c r="K58" s="38"/>
      <c r="L58" s="26"/>
    </row>
    <row r="59" spans="2:12" ht="12">
      <c r="B59" s="15"/>
      <c r="L59" s="15"/>
    </row>
    <row r="60" spans="2:12" ht="12">
      <c r="B60" s="15"/>
      <c r="L60" s="15"/>
    </row>
    <row r="61" spans="2:12" ht="12">
      <c r="B61" s="15"/>
      <c r="L61" s="15"/>
    </row>
    <row r="62" spans="2:12" ht="12">
      <c r="B62" s="15"/>
      <c r="L62" s="15"/>
    </row>
    <row r="63" spans="2:12" ht="12">
      <c r="B63" s="15"/>
      <c r="L63" s="15"/>
    </row>
    <row r="64" spans="2:12" ht="12">
      <c r="B64" s="15"/>
      <c r="L64" s="15"/>
    </row>
    <row r="65" spans="2:12" ht="12">
      <c r="B65" s="15"/>
      <c r="L65" s="15"/>
    </row>
    <row r="66" spans="2:12" ht="12">
      <c r="B66" s="15"/>
      <c r="L66" s="15"/>
    </row>
    <row r="67" spans="2:12" ht="12">
      <c r="B67" s="15"/>
      <c r="L67" s="15"/>
    </row>
    <row r="68" spans="2:12" ht="12">
      <c r="B68" s="15"/>
      <c r="L68" s="15"/>
    </row>
    <row r="69" spans="2:12" s="27" customFormat="1" ht="12.5">
      <c r="B69" s="26"/>
      <c r="D69" s="39" t="s">
        <v>56</v>
      </c>
      <c r="E69" s="29"/>
      <c r="F69" s="100" t="s">
        <v>57</v>
      </c>
      <c r="G69" s="39" t="s">
        <v>56</v>
      </c>
      <c r="H69" s="29"/>
      <c r="I69" s="29"/>
      <c r="J69" s="101" t="s">
        <v>57</v>
      </c>
      <c r="K69" s="29"/>
      <c r="L69" s="26"/>
    </row>
    <row r="70" spans="2:12" s="27" customFormat="1" ht="14.5" customHeight="1">
      <c r="B70" s="40"/>
      <c r="C70" s="41"/>
      <c r="D70" s="41"/>
      <c r="E70" s="41"/>
      <c r="F70" s="41"/>
      <c r="G70" s="41"/>
      <c r="H70" s="41"/>
      <c r="I70" s="41"/>
      <c r="J70" s="41"/>
      <c r="K70" s="41"/>
      <c r="L70" s="26"/>
    </row>
    <row r="74" spans="2:12" s="27" customFormat="1" ht="7" customHeight="1">
      <c r="B74" s="42"/>
      <c r="C74" s="43"/>
      <c r="D74" s="43"/>
      <c r="E74" s="43"/>
      <c r="F74" s="43"/>
      <c r="G74" s="43"/>
      <c r="H74" s="43"/>
      <c r="I74" s="43"/>
      <c r="J74" s="43"/>
      <c r="K74" s="43"/>
      <c r="L74" s="26"/>
    </row>
    <row r="75" spans="2:12" s="27" customFormat="1" ht="25" customHeight="1">
      <c r="B75" s="26"/>
      <c r="C75" s="16" t="s">
        <v>110</v>
      </c>
      <c r="L75" s="26"/>
    </row>
    <row r="76" spans="2:12" s="27" customFormat="1" ht="7" customHeight="1">
      <c r="B76" s="26"/>
      <c r="L76" s="26"/>
    </row>
    <row r="77" spans="2:12" s="27" customFormat="1" ht="12" customHeight="1">
      <c r="B77" s="26"/>
      <c r="C77" s="21" t="s">
        <v>14</v>
      </c>
      <c r="L77" s="26"/>
    </row>
    <row r="78" spans="2:12" s="27" customFormat="1" ht="16.5" customHeight="1">
      <c r="B78" s="26"/>
      <c r="E78" s="236" t="str">
        <f>E7</f>
        <v>VŠE Coworkingové centrum</v>
      </c>
      <c r="F78" s="237"/>
      <c r="G78" s="237"/>
      <c r="H78" s="237"/>
      <c r="L78" s="26"/>
    </row>
    <row r="79" spans="2:12" s="27" customFormat="1" ht="12" customHeight="1">
      <c r="B79" s="26"/>
      <c r="C79" s="21" t="s">
        <v>108</v>
      </c>
      <c r="L79" s="26"/>
    </row>
    <row r="80" spans="2:12" s="27" customFormat="1" ht="16.5" customHeight="1">
      <c r="B80" s="26"/>
      <c r="E80" s="226" t="str">
        <f>E9</f>
        <v>SO 01 - Stavební a konstrukční část</v>
      </c>
      <c r="F80" s="235"/>
      <c r="G80" s="235"/>
      <c r="H80" s="235"/>
      <c r="L80" s="26"/>
    </row>
    <row r="81" spans="2:12" s="27" customFormat="1" ht="7" customHeight="1">
      <c r="B81" s="26"/>
      <c r="L81" s="26"/>
    </row>
    <row r="82" spans="2:12" s="27" customFormat="1" ht="12" customHeight="1">
      <c r="B82" s="26"/>
      <c r="C82" s="21" t="s">
        <v>20</v>
      </c>
      <c r="F82" s="19" t="str">
        <f>F12</f>
        <v>nám. W. Churchilla 1938/4, 130 67 Praha 3 - Žižkov</v>
      </c>
      <c r="I82" s="21" t="s">
        <v>22</v>
      </c>
      <c r="J82" s="50">
        <f>IF(J12="","",J12)</f>
        <v>45007</v>
      </c>
      <c r="L82" s="26"/>
    </row>
    <row r="83" spans="2:12" s="27" customFormat="1" ht="7" customHeight="1">
      <c r="B83" s="26"/>
      <c r="L83" s="26"/>
    </row>
    <row r="84" spans="2:12" s="27" customFormat="1" ht="25.75" customHeight="1">
      <c r="B84" s="26"/>
      <c r="C84" s="21" t="s">
        <v>27</v>
      </c>
      <c r="F84" s="19" t="str">
        <f>E15</f>
        <v>Vysoká škola ekonomická v Praze</v>
      </c>
      <c r="I84" s="21" t="s">
        <v>34</v>
      </c>
      <c r="J84" s="24" t="str">
        <f>E21</f>
        <v>Studio Atelier AS, s.r.o.</v>
      </c>
      <c r="L84" s="26"/>
    </row>
    <row r="85" spans="2:12" s="27" customFormat="1" ht="25.75" customHeight="1">
      <c r="B85" s="26"/>
      <c r="C85" s="21" t="s">
        <v>33</v>
      </c>
      <c r="F85" s="19" t="str">
        <f>IF(E18="","",E18)</f>
        <v>Vyplňte pole</v>
      </c>
      <c r="I85" s="21" t="s">
        <v>39</v>
      </c>
      <c r="J85" s="24" t="str">
        <f>E24</f>
        <v>Vyplňte pole</v>
      </c>
      <c r="L85" s="26"/>
    </row>
    <row r="86" spans="2:12" s="27" customFormat="1" ht="10.4" customHeight="1">
      <c r="B86" s="26"/>
      <c r="L86" s="26"/>
    </row>
    <row r="87" spans="2:12" s="27" customFormat="1" ht="29.25" customHeight="1">
      <c r="B87" s="26"/>
      <c r="C87" s="102" t="s">
        <v>111</v>
      </c>
      <c r="D87" s="94"/>
      <c r="E87" s="94"/>
      <c r="F87" s="94"/>
      <c r="G87" s="94"/>
      <c r="H87" s="94"/>
      <c r="I87" s="94"/>
      <c r="J87" s="103" t="s">
        <v>112</v>
      </c>
      <c r="K87" s="94"/>
      <c r="L87" s="26"/>
    </row>
    <row r="88" spans="2:12" s="27" customFormat="1" ht="10.4" customHeight="1">
      <c r="B88" s="26"/>
      <c r="L88" s="26"/>
    </row>
    <row r="89" spans="2:47" s="27" customFormat="1" ht="22.9" customHeight="1">
      <c r="B89" s="26"/>
      <c r="C89" s="104" t="s">
        <v>113</v>
      </c>
      <c r="J89" s="65">
        <f>J131</f>
        <v>0</v>
      </c>
      <c r="L89" s="26"/>
      <c r="AU89" s="12" t="s">
        <v>114</v>
      </c>
    </row>
    <row r="90" spans="2:12" s="106" customFormat="1" ht="25" customHeight="1">
      <c r="B90" s="105"/>
      <c r="D90" s="107" t="s">
        <v>115</v>
      </c>
      <c r="E90" s="108"/>
      <c r="F90" s="108"/>
      <c r="G90" s="108"/>
      <c r="H90" s="108"/>
      <c r="I90" s="108"/>
      <c r="J90" s="109">
        <f>J132</f>
        <v>0</v>
      </c>
      <c r="L90" s="105"/>
    </row>
    <row r="91" spans="2:12" s="111" customFormat="1" ht="19.9" customHeight="1">
      <c r="B91" s="110"/>
      <c r="D91" s="112" t="s">
        <v>116</v>
      </c>
      <c r="E91" s="113"/>
      <c r="F91" s="113"/>
      <c r="G91" s="113"/>
      <c r="H91" s="113"/>
      <c r="I91" s="113"/>
      <c r="J91" s="114">
        <f>J133</f>
        <v>0</v>
      </c>
      <c r="L91" s="110"/>
    </row>
    <row r="92" spans="2:12" s="111" customFormat="1" ht="19.9" customHeight="1">
      <c r="B92" s="110"/>
      <c r="D92" s="112" t="s">
        <v>117</v>
      </c>
      <c r="E92" s="113"/>
      <c r="F92" s="113"/>
      <c r="G92" s="113"/>
      <c r="H92" s="113"/>
      <c r="I92" s="113"/>
      <c r="J92" s="114">
        <f>J149</f>
        <v>0</v>
      </c>
      <c r="L92" s="110"/>
    </row>
    <row r="93" spans="2:12" s="111" customFormat="1" ht="19.9" customHeight="1">
      <c r="B93" s="110"/>
      <c r="D93" s="112" t="s">
        <v>118</v>
      </c>
      <c r="E93" s="113"/>
      <c r="F93" s="113"/>
      <c r="G93" s="113"/>
      <c r="H93" s="113"/>
      <c r="I93" s="113"/>
      <c r="J93" s="114">
        <f>J160</f>
        <v>0</v>
      </c>
      <c r="L93" s="110"/>
    </row>
    <row r="94" spans="2:12" s="111" customFormat="1" ht="19.9" customHeight="1">
      <c r="B94" s="110"/>
      <c r="D94" s="112" t="s">
        <v>119</v>
      </c>
      <c r="E94" s="113"/>
      <c r="F94" s="113"/>
      <c r="G94" s="113"/>
      <c r="H94" s="113"/>
      <c r="I94" s="113"/>
      <c r="J94" s="114">
        <f>J208</f>
        <v>0</v>
      </c>
      <c r="L94" s="110"/>
    </row>
    <row r="95" spans="2:12" s="111" customFormat="1" ht="19.9" customHeight="1">
      <c r="B95" s="110"/>
      <c r="D95" s="112" t="s">
        <v>120</v>
      </c>
      <c r="E95" s="113"/>
      <c r="F95" s="113"/>
      <c r="G95" s="113"/>
      <c r="H95" s="113"/>
      <c r="I95" s="113"/>
      <c r="J95" s="114">
        <f>J270</f>
        <v>0</v>
      </c>
      <c r="L95" s="110"/>
    </row>
    <row r="96" spans="2:12" s="111" customFormat="1" ht="19.9" customHeight="1">
      <c r="B96" s="110"/>
      <c r="D96" s="112" t="s">
        <v>121</v>
      </c>
      <c r="E96" s="113"/>
      <c r="F96" s="113"/>
      <c r="G96" s="113"/>
      <c r="H96" s="113"/>
      <c r="I96" s="113"/>
      <c r="J96" s="114">
        <f>J289</f>
        <v>0</v>
      </c>
      <c r="L96" s="110"/>
    </row>
    <row r="97" spans="2:12" s="106" customFormat="1" ht="25" customHeight="1">
      <c r="B97" s="105"/>
      <c r="D97" s="107" t="s">
        <v>122</v>
      </c>
      <c r="E97" s="108"/>
      <c r="F97" s="108"/>
      <c r="G97" s="108"/>
      <c r="H97" s="108"/>
      <c r="I97" s="108"/>
      <c r="J97" s="109">
        <f>J294</f>
        <v>0</v>
      </c>
      <c r="L97" s="105"/>
    </row>
    <row r="98" spans="2:12" s="111" customFormat="1" ht="19.9" customHeight="1">
      <c r="B98" s="110"/>
      <c r="D98" s="112" t="s">
        <v>123</v>
      </c>
      <c r="E98" s="113"/>
      <c r="F98" s="113"/>
      <c r="G98" s="113"/>
      <c r="H98" s="113"/>
      <c r="I98" s="113"/>
      <c r="J98" s="114">
        <f>J295</f>
        <v>0</v>
      </c>
      <c r="L98" s="110"/>
    </row>
    <row r="99" spans="2:12" s="111" customFormat="1" ht="19.9" customHeight="1">
      <c r="B99" s="110"/>
      <c r="D99" s="112" t="s">
        <v>124</v>
      </c>
      <c r="E99" s="113"/>
      <c r="F99" s="113"/>
      <c r="G99" s="113"/>
      <c r="H99" s="113"/>
      <c r="I99" s="113"/>
      <c r="J99" s="114">
        <f>J331</f>
        <v>0</v>
      </c>
      <c r="L99" s="110"/>
    </row>
    <row r="100" spans="2:12" s="111" customFormat="1" ht="19.9" customHeight="1">
      <c r="B100" s="110"/>
      <c r="D100" s="112" t="s">
        <v>125</v>
      </c>
      <c r="E100" s="113"/>
      <c r="F100" s="113"/>
      <c r="G100" s="113"/>
      <c r="H100" s="113"/>
      <c r="I100" s="113"/>
      <c r="J100" s="114">
        <f>J337</f>
        <v>0</v>
      </c>
      <c r="L100" s="110"/>
    </row>
    <row r="101" spans="2:12" s="111" customFormat="1" ht="19.9" customHeight="1">
      <c r="B101" s="110"/>
      <c r="D101" s="112" t="s">
        <v>126</v>
      </c>
      <c r="E101" s="113"/>
      <c r="F101" s="113"/>
      <c r="G101" s="113"/>
      <c r="H101" s="113"/>
      <c r="I101" s="113"/>
      <c r="J101" s="114">
        <f>J344</f>
        <v>0</v>
      </c>
      <c r="L101" s="110"/>
    </row>
    <row r="102" spans="2:12" s="111" customFormat="1" ht="19.9" customHeight="1">
      <c r="B102" s="110"/>
      <c r="D102" s="112" t="s">
        <v>127</v>
      </c>
      <c r="E102" s="113"/>
      <c r="F102" s="113"/>
      <c r="G102" s="113"/>
      <c r="H102" s="113"/>
      <c r="I102" s="113"/>
      <c r="J102" s="114">
        <f>J365</f>
        <v>0</v>
      </c>
      <c r="L102" s="110"/>
    </row>
    <row r="103" spans="2:12" s="111" customFormat="1" ht="19.9" customHeight="1">
      <c r="B103" s="110"/>
      <c r="D103" s="112" t="s">
        <v>128</v>
      </c>
      <c r="E103" s="113"/>
      <c r="F103" s="113"/>
      <c r="G103" s="113"/>
      <c r="H103" s="113"/>
      <c r="I103" s="113"/>
      <c r="J103" s="114">
        <f>J375</f>
        <v>0</v>
      </c>
      <c r="L103" s="110"/>
    </row>
    <row r="104" spans="2:12" s="111" customFormat="1" ht="19.9" customHeight="1">
      <c r="B104" s="110"/>
      <c r="D104" s="112" t="s">
        <v>129</v>
      </c>
      <c r="E104" s="113"/>
      <c r="F104" s="113"/>
      <c r="G104" s="113"/>
      <c r="H104" s="113"/>
      <c r="I104" s="113"/>
      <c r="J104" s="114">
        <f>J405</f>
        <v>0</v>
      </c>
      <c r="L104" s="110"/>
    </row>
    <row r="105" spans="2:12" s="111" customFormat="1" ht="19.9" customHeight="1">
      <c r="B105" s="110"/>
      <c r="D105" s="112" t="s">
        <v>130</v>
      </c>
      <c r="E105" s="113"/>
      <c r="F105" s="113"/>
      <c r="G105" s="113"/>
      <c r="H105" s="113"/>
      <c r="I105" s="113"/>
      <c r="J105" s="114">
        <f>J451</f>
        <v>0</v>
      </c>
      <c r="L105" s="110"/>
    </row>
    <row r="106" spans="2:12" s="111" customFormat="1" ht="19.9" customHeight="1">
      <c r="B106" s="110"/>
      <c r="D106" s="112" t="s">
        <v>131</v>
      </c>
      <c r="E106" s="113"/>
      <c r="F106" s="113"/>
      <c r="G106" s="113"/>
      <c r="H106" s="113"/>
      <c r="I106" s="113"/>
      <c r="J106" s="114">
        <f>J499</f>
        <v>0</v>
      </c>
      <c r="L106" s="110"/>
    </row>
    <row r="107" spans="2:12" s="111" customFormat="1" ht="19.9" customHeight="1">
      <c r="B107" s="110"/>
      <c r="D107" s="112" t="s">
        <v>132</v>
      </c>
      <c r="E107" s="113"/>
      <c r="F107" s="113"/>
      <c r="G107" s="113"/>
      <c r="H107" s="113"/>
      <c r="I107" s="113"/>
      <c r="J107" s="114">
        <f>J549</f>
        <v>0</v>
      </c>
      <c r="L107" s="110"/>
    </row>
    <row r="108" spans="2:12" s="111" customFormat="1" ht="19.9" customHeight="1">
      <c r="B108" s="110"/>
      <c r="D108" s="112" t="s">
        <v>133</v>
      </c>
      <c r="E108" s="113"/>
      <c r="F108" s="113"/>
      <c r="G108" s="113"/>
      <c r="H108" s="113"/>
      <c r="I108" s="113"/>
      <c r="J108" s="114">
        <f>J567</f>
        <v>0</v>
      </c>
      <c r="L108" s="110"/>
    </row>
    <row r="109" spans="2:12" s="111" customFormat="1" ht="19.9" customHeight="1">
      <c r="B109" s="110"/>
      <c r="D109" s="112" t="s">
        <v>134</v>
      </c>
      <c r="E109" s="113"/>
      <c r="F109" s="113"/>
      <c r="G109" s="113"/>
      <c r="H109" s="113"/>
      <c r="I109" s="113"/>
      <c r="J109" s="114">
        <f>J618</f>
        <v>0</v>
      </c>
      <c r="L109" s="110"/>
    </row>
    <row r="110" spans="2:12" s="111" customFormat="1" ht="19.9" customHeight="1">
      <c r="B110" s="110"/>
      <c r="D110" s="112" t="s">
        <v>135</v>
      </c>
      <c r="E110" s="113"/>
      <c r="F110" s="113"/>
      <c r="G110" s="113"/>
      <c r="H110" s="113"/>
      <c r="I110" s="113"/>
      <c r="J110" s="114">
        <f>J621</f>
        <v>0</v>
      </c>
      <c r="L110" s="110"/>
    </row>
    <row r="111" spans="2:12" s="111" customFormat="1" ht="19.9" customHeight="1">
      <c r="B111" s="110"/>
      <c r="D111" s="112" t="s">
        <v>136</v>
      </c>
      <c r="E111" s="113"/>
      <c r="F111" s="113"/>
      <c r="G111" s="113"/>
      <c r="H111" s="113"/>
      <c r="I111" s="113"/>
      <c r="J111" s="114">
        <f>J663</f>
        <v>0</v>
      </c>
      <c r="L111" s="110"/>
    </row>
    <row r="112" spans="2:12" s="27" customFormat="1" ht="21.75" customHeight="1">
      <c r="B112" s="26"/>
      <c r="L112" s="26"/>
    </row>
    <row r="113" spans="2:12" s="27" customFormat="1" ht="7" customHeight="1">
      <c r="B113" s="40"/>
      <c r="C113" s="41"/>
      <c r="D113" s="41"/>
      <c r="E113" s="41"/>
      <c r="F113" s="41"/>
      <c r="G113" s="41"/>
      <c r="H113" s="41"/>
      <c r="I113" s="41"/>
      <c r="J113" s="41"/>
      <c r="K113" s="41"/>
      <c r="L113" s="26"/>
    </row>
    <row r="117" spans="2:12" s="27" customFormat="1" ht="7" customHeight="1">
      <c r="B117" s="42"/>
      <c r="C117" s="43"/>
      <c r="D117" s="43"/>
      <c r="E117" s="43"/>
      <c r="F117" s="43"/>
      <c r="G117" s="43"/>
      <c r="H117" s="43"/>
      <c r="I117" s="43"/>
      <c r="J117" s="43"/>
      <c r="K117" s="43"/>
      <c r="L117" s="26"/>
    </row>
    <row r="118" spans="2:12" s="27" customFormat="1" ht="25" customHeight="1">
      <c r="B118" s="26"/>
      <c r="C118" s="16" t="s">
        <v>137</v>
      </c>
      <c r="L118" s="26"/>
    </row>
    <row r="119" spans="2:12" s="27" customFormat="1" ht="7" customHeight="1">
      <c r="B119" s="26"/>
      <c r="L119" s="26"/>
    </row>
    <row r="120" spans="2:12" s="27" customFormat="1" ht="12" customHeight="1">
      <c r="B120" s="26"/>
      <c r="C120" s="21" t="s">
        <v>14</v>
      </c>
      <c r="L120" s="26"/>
    </row>
    <row r="121" spans="2:12" s="27" customFormat="1" ht="16.5" customHeight="1">
      <c r="B121" s="26"/>
      <c r="E121" s="236" t="str">
        <f>E7</f>
        <v>VŠE Coworkingové centrum</v>
      </c>
      <c r="F121" s="237"/>
      <c r="G121" s="237"/>
      <c r="H121" s="237"/>
      <c r="L121" s="26"/>
    </row>
    <row r="122" spans="2:12" s="27" customFormat="1" ht="12" customHeight="1">
      <c r="B122" s="26"/>
      <c r="C122" s="21" t="s">
        <v>108</v>
      </c>
      <c r="L122" s="26"/>
    </row>
    <row r="123" spans="2:12" s="27" customFormat="1" ht="16.5" customHeight="1">
      <c r="B123" s="26"/>
      <c r="E123" s="226" t="str">
        <f>E9</f>
        <v>SO 01 - Stavební a konstrukční část</v>
      </c>
      <c r="F123" s="235"/>
      <c r="G123" s="235"/>
      <c r="H123" s="235"/>
      <c r="L123" s="26"/>
    </row>
    <row r="124" spans="2:12" s="27" customFormat="1" ht="7" customHeight="1">
      <c r="B124" s="26"/>
      <c r="L124" s="26"/>
    </row>
    <row r="125" spans="2:12" s="27" customFormat="1" ht="12" customHeight="1">
      <c r="B125" s="26"/>
      <c r="C125" s="21" t="s">
        <v>20</v>
      </c>
      <c r="F125" s="19" t="str">
        <f>F12</f>
        <v>nám. W. Churchilla 1938/4, 130 67 Praha 3 - Žižkov</v>
      </c>
      <c r="I125" s="21" t="s">
        <v>22</v>
      </c>
      <c r="J125" s="50">
        <f>IF(J12="","",J12)</f>
        <v>45007</v>
      </c>
      <c r="L125" s="26"/>
    </row>
    <row r="126" spans="2:12" s="27" customFormat="1" ht="7" customHeight="1">
      <c r="B126" s="26"/>
      <c r="L126" s="26"/>
    </row>
    <row r="127" spans="2:12" s="27" customFormat="1" ht="25.75" customHeight="1">
      <c r="B127" s="26"/>
      <c r="C127" s="21" t="s">
        <v>27</v>
      </c>
      <c r="F127" s="19" t="str">
        <f>E15</f>
        <v>Vysoká škola ekonomická v Praze</v>
      </c>
      <c r="I127" s="21" t="s">
        <v>34</v>
      </c>
      <c r="J127" s="24" t="str">
        <f>E21</f>
        <v>Studio Atelier AS, s.r.o.</v>
      </c>
      <c r="L127" s="26"/>
    </row>
    <row r="128" spans="2:12" s="27" customFormat="1" ht="25.75" customHeight="1">
      <c r="B128" s="26"/>
      <c r="C128" s="21" t="s">
        <v>33</v>
      </c>
      <c r="F128" s="19" t="str">
        <f>IF(E18="","",E18)</f>
        <v>Vyplňte pole</v>
      </c>
      <c r="I128" s="21" t="s">
        <v>39</v>
      </c>
      <c r="J128" s="24" t="str">
        <f>E24</f>
        <v>Vyplňte pole</v>
      </c>
      <c r="L128" s="26"/>
    </row>
    <row r="129" spans="2:12" s="27" customFormat="1" ht="10.4" customHeight="1">
      <c r="B129" s="26"/>
      <c r="L129" s="26"/>
    </row>
    <row r="130" spans="2:20" s="119" customFormat="1" ht="29.25" customHeight="1">
      <c r="B130" s="115"/>
      <c r="C130" s="116" t="s">
        <v>138</v>
      </c>
      <c r="D130" s="117" t="s">
        <v>66</v>
      </c>
      <c r="E130" s="117" t="s">
        <v>62</v>
      </c>
      <c r="F130" s="117" t="s">
        <v>63</v>
      </c>
      <c r="G130" s="117" t="s">
        <v>139</v>
      </c>
      <c r="H130" s="117" t="s">
        <v>140</v>
      </c>
      <c r="I130" s="117" t="s">
        <v>141</v>
      </c>
      <c r="J130" s="117" t="s">
        <v>112</v>
      </c>
      <c r="K130" s="118" t="s">
        <v>142</v>
      </c>
      <c r="L130" s="115"/>
      <c r="M130" s="57" t="s">
        <v>1</v>
      </c>
      <c r="N130" s="58" t="s">
        <v>45</v>
      </c>
      <c r="O130" s="58" t="s">
        <v>143</v>
      </c>
      <c r="P130" s="58" t="s">
        <v>144</v>
      </c>
      <c r="Q130" s="58" t="s">
        <v>145</v>
      </c>
      <c r="R130" s="58" t="s">
        <v>146</v>
      </c>
      <c r="S130" s="58" t="s">
        <v>147</v>
      </c>
      <c r="T130" s="59" t="s">
        <v>148</v>
      </c>
    </row>
    <row r="131" spans="2:63" s="27" customFormat="1" ht="22.9" customHeight="1">
      <c r="B131" s="26"/>
      <c r="C131" s="63" t="s">
        <v>149</v>
      </c>
      <c r="J131" s="120">
        <f>BK131</f>
        <v>0</v>
      </c>
      <c r="L131" s="26"/>
      <c r="M131" s="60"/>
      <c r="N131" s="51"/>
      <c r="O131" s="51"/>
      <c r="P131" s="121">
        <f>P132+P294</f>
        <v>3559.0996130000003</v>
      </c>
      <c r="Q131" s="51"/>
      <c r="R131" s="121">
        <f>R132+R294</f>
        <v>61.1955291</v>
      </c>
      <c r="S131" s="51"/>
      <c r="T131" s="122">
        <f>T132+T294</f>
        <v>40.901666000000006</v>
      </c>
      <c r="AT131" s="12" t="s">
        <v>80</v>
      </c>
      <c r="AU131" s="12" t="s">
        <v>114</v>
      </c>
      <c r="BK131" s="123">
        <f>BK132+BK294</f>
        <v>0</v>
      </c>
    </row>
    <row r="132" spans="2:63" s="125" customFormat="1" ht="25.9" customHeight="1">
      <c r="B132" s="124"/>
      <c r="D132" s="126" t="s">
        <v>80</v>
      </c>
      <c r="E132" s="127" t="s">
        <v>150</v>
      </c>
      <c r="F132" s="127" t="s">
        <v>151</v>
      </c>
      <c r="J132" s="128">
        <f>BK132</f>
        <v>0</v>
      </c>
      <c r="L132" s="124"/>
      <c r="M132" s="129"/>
      <c r="P132" s="130">
        <f>P133+P149+P160+P208+P270+P289</f>
        <v>1827.5719629999999</v>
      </c>
      <c r="R132" s="130">
        <f>R133+R149+R160+R208+R270+R289</f>
        <v>30.122970770000002</v>
      </c>
      <c r="T132" s="131">
        <f>T133+T149+T160+T208+T270+T289</f>
        <v>21.673980000000004</v>
      </c>
      <c r="AR132" s="126" t="s">
        <v>89</v>
      </c>
      <c r="AT132" s="132" t="s">
        <v>80</v>
      </c>
      <c r="AU132" s="132" t="s">
        <v>81</v>
      </c>
      <c r="AY132" s="126" t="s">
        <v>152</v>
      </c>
      <c r="BK132" s="133">
        <f>BK133+BK149+BK160+BK208+BK270+BK289</f>
        <v>0</v>
      </c>
    </row>
    <row r="133" spans="2:63" s="125" customFormat="1" ht="22.9" customHeight="1">
      <c r="B133" s="124"/>
      <c r="D133" s="126" t="s">
        <v>80</v>
      </c>
      <c r="E133" s="134" t="s">
        <v>153</v>
      </c>
      <c r="F133" s="134" t="s">
        <v>154</v>
      </c>
      <c r="J133" s="135">
        <f>BK133</f>
        <v>0</v>
      </c>
      <c r="L133" s="124"/>
      <c r="M133" s="129"/>
      <c r="P133" s="130">
        <f>SUM(P134:P148)</f>
        <v>20.0394</v>
      </c>
      <c r="R133" s="130">
        <f>SUM(R134:R148)</f>
        <v>4.08166</v>
      </c>
      <c r="T133" s="131">
        <f>SUM(T134:T148)</f>
        <v>0</v>
      </c>
      <c r="AR133" s="126" t="s">
        <v>89</v>
      </c>
      <c r="AT133" s="132" t="s">
        <v>80</v>
      </c>
      <c r="AU133" s="132" t="s">
        <v>89</v>
      </c>
      <c r="AY133" s="126" t="s">
        <v>152</v>
      </c>
      <c r="BK133" s="133">
        <f>SUM(BK134:BK148)</f>
        <v>0</v>
      </c>
    </row>
    <row r="134" spans="2:65" s="27" customFormat="1" ht="33" customHeight="1">
      <c r="B134" s="26"/>
      <c r="C134" s="136" t="s">
        <v>89</v>
      </c>
      <c r="D134" s="136" t="s">
        <v>155</v>
      </c>
      <c r="E134" s="137" t="s">
        <v>156</v>
      </c>
      <c r="F134" s="138" t="s">
        <v>157</v>
      </c>
      <c r="G134" s="139" t="s">
        <v>158</v>
      </c>
      <c r="H134" s="140">
        <v>0.026</v>
      </c>
      <c r="I134" s="7"/>
      <c r="J134" s="1">
        <f>ROUND(I134*H134,2)</f>
        <v>0</v>
      </c>
      <c r="K134" s="138" t="s">
        <v>159</v>
      </c>
      <c r="L134" s="26"/>
      <c r="M134" s="143" t="s">
        <v>1</v>
      </c>
      <c r="N134" s="144" t="s">
        <v>46</v>
      </c>
      <c r="O134" s="145">
        <v>36.9</v>
      </c>
      <c r="P134" s="145">
        <f>O134*H134</f>
        <v>0.9593999999999999</v>
      </c>
      <c r="Q134" s="145">
        <v>1.09</v>
      </c>
      <c r="R134" s="145">
        <f>Q134*H134</f>
        <v>0.02834</v>
      </c>
      <c r="S134" s="145">
        <v>0</v>
      </c>
      <c r="T134" s="146">
        <f>S134*H134</f>
        <v>0</v>
      </c>
      <c r="AR134" s="147" t="s">
        <v>160</v>
      </c>
      <c r="AT134" s="147" t="s">
        <v>155</v>
      </c>
      <c r="AU134" s="147" t="s">
        <v>91</v>
      </c>
      <c r="AY134" s="12" t="s">
        <v>152</v>
      </c>
      <c r="BE134" s="148">
        <f>IF(N134="základní",J134,0)</f>
        <v>0</v>
      </c>
      <c r="BF134" s="148">
        <f>IF(N134="snížená",J134,0)</f>
        <v>0</v>
      </c>
      <c r="BG134" s="148">
        <f>IF(N134="zákl. přenesená",J134,0)</f>
        <v>0</v>
      </c>
      <c r="BH134" s="148">
        <f>IF(N134="sníž. přenesená",J134,0)</f>
        <v>0</v>
      </c>
      <c r="BI134" s="148">
        <f>IF(N134="nulová",J134,0)</f>
        <v>0</v>
      </c>
      <c r="BJ134" s="12" t="s">
        <v>89</v>
      </c>
      <c r="BK134" s="148">
        <f>ROUND(I134*H134,2)</f>
        <v>0</v>
      </c>
      <c r="BL134" s="12" t="s">
        <v>160</v>
      </c>
      <c r="BM134" s="147" t="s">
        <v>161</v>
      </c>
    </row>
    <row r="135" spans="2:47" s="27" customFormat="1" ht="12">
      <c r="B135" s="26"/>
      <c r="D135" s="149" t="s">
        <v>162</v>
      </c>
      <c r="F135" s="150" t="s">
        <v>163</v>
      </c>
      <c r="L135" s="26"/>
      <c r="M135" s="151"/>
      <c r="T135" s="54"/>
      <c r="AT135" s="12" t="s">
        <v>162</v>
      </c>
      <c r="AU135" s="12" t="s">
        <v>91</v>
      </c>
    </row>
    <row r="136" spans="2:51" s="153" customFormat="1" ht="12">
      <c r="B136" s="152"/>
      <c r="D136" s="154" t="s">
        <v>164</v>
      </c>
      <c r="E136" s="155" t="s">
        <v>1</v>
      </c>
      <c r="F136" s="156" t="s">
        <v>165</v>
      </c>
      <c r="H136" s="155" t="s">
        <v>1</v>
      </c>
      <c r="L136" s="152"/>
      <c r="M136" s="157"/>
      <c r="T136" s="158"/>
      <c r="AT136" s="155" t="s">
        <v>164</v>
      </c>
      <c r="AU136" s="155" t="s">
        <v>91</v>
      </c>
      <c r="AV136" s="153" t="s">
        <v>89</v>
      </c>
      <c r="AW136" s="153" t="s">
        <v>38</v>
      </c>
      <c r="AX136" s="153" t="s">
        <v>81</v>
      </c>
      <c r="AY136" s="155" t="s">
        <v>152</v>
      </c>
    </row>
    <row r="137" spans="2:51" s="153" customFormat="1" ht="12">
      <c r="B137" s="152"/>
      <c r="D137" s="154" t="s">
        <v>164</v>
      </c>
      <c r="E137" s="155" t="s">
        <v>1</v>
      </c>
      <c r="F137" s="156" t="s">
        <v>166</v>
      </c>
      <c r="H137" s="155" t="s">
        <v>1</v>
      </c>
      <c r="L137" s="152"/>
      <c r="M137" s="157"/>
      <c r="T137" s="158"/>
      <c r="AT137" s="155" t="s">
        <v>164</v>
      </c>
      <c r="AU137" s="155" t="s">
        <v>91</v>
      </c>
      <c r="AV137" s="153" t="s">
        <v>89</v>
      </c>
      <c r="AW137" s="153" t="s">
        <v>38</v>
      </c>
      <c r="AX137" s="153" t="s">
        <v>81</v>
      </c>
      <c r="AY137" s="155" t="s">
        <v>152</v>
      </c>
    </row>
    <row r="138" spans="2:51" s="160" customFormat="1" ht="12">
      <c r="B138" s="159"/>
      <c r="D138" s="154" t="s">
        <v>164</v>
      </c>
      <c r="E138" s="161" t="s">
        <v>1</v>
      </c>
      <c r="F138" s="162" t="s">
        <v>167</v>
      </c>
      <c r="H138" s="163">
        <v>0.026</v>
      </c>
      <c r="L138" s="159"/>
      <c r="M138" s="164"/>
      <c r="T138" s="165"/>
      <c r="AT138" s="161" t="s">
        <v>164</v>
      </c>
      <c r="AU138" s="161" t="s">
        <v>91</v>
      </c>
      <c r="AV138" s="160" t="s">
        <v>91</v>
      </c>
      <c r="AW138" s="160" t="s">
        <v>38</v>
      </c>
      <c r="AX138" s="160" t="s">
        <v>81</v>
      </c>
      <c r="AY138" s="161" t="s">
        <v>152</v>
      </c>
    </row>
    <row r="139" spans="2:51" s="167" customFormat="1" ht="12">
      <c r="B139" s="166"/>
      <c r="D139" s="154" t="s">
        <v>164</v>
      </c>
      <c r="E139" s="168" t="s">
        <v>1</v>
      </c>
      <c r="F139" s="169" t="s">
        <v>168</v>
      </c>
      <c r="H139" s="170">
        <v>0.026</v>
      </c>
      <c r="L139" s="166"/>
      <c r="M139" s="171"/>
      <c r="T139" s="172"/>
      <c r="AT139" s="168" t="s">
        <v>164</v>
      </c>
      <c r="AU139" s="168" t="s">
        <v>91</v>
      </c>
      <c r="AV139" s="167" t="s">
        <v>160</v>
      </c>
      <c r="AW139" s="167" t="s">
        <v>38</v>
      </c>
      <c r="AX139" s="167" t="s">
        <v>89</v>
      </c>
      <c r="AY139" s="168" t="s">
        <v>152</v>
      </c>
    </row>
    <row r="140" spans="2:65" s="27" customFormat="1" ht="37.9" customHeight="1">
      <c r="B140" s="26"/>
      <c r="C140" s="136" t="s">
        <v>91</v>
      </c>
      <c r="D140" s="136" t="s">
        <v>155</v>
      </c>
      <c r="E140" s="137" t="s">
        <v>169</v>
      </c>
      <c r="F140" s="138" t="s">
        <v>170</v>
      </c>
      <c r="G140" s="139" t="s">
        <v>171</v>
      </c>
      <c r="H140" s="140">
        <v>6</v>
      </c>
      <c r="I140" s="7"/>
      <c r="J140" s="1">
        <f>ROUND(I140*H140,2)</f>
        <v>0</v>
      </c>
      <c r="K140" s="138" t="s">
        <v>159</v>
      </c>
      <c r="L140" s="26"/>
      <c r="M140" s="143" t="s">
        <v>1</v>
      </c>
      <c r="N140" s="144" t="s">
        <v>46</v>
      </c>
      <c r="O140" s="145">
        <v>0.52</v>
      </c>
      <c r="P140" s="145">
        <f>O140*H140</f>
        <v>3.12</v>
      </c>
      <c r="Q140" s="145">
        <v>0.06172</v>
      </c>
      <c r="R140" s="145">
        <f>Q140*H140</f>
        <v>0.37032</v>
      </c>
      <c r="S140" s="145">
        <v>0</v>
      </c>
      <c r="T140" s="146">
        <f>S140*H140</f>
        <v>0</v>
      </c>
      <c r="AR140" s="147" t="s">
        <v>160</v>
      </c>
      <c r="AT140" s="147" t="s">
        <v>155</v>
      </c>
      <c r="AU140" s="147" t="s">
        <v>91</v>
      </c>
      <c r="AY140" s="12" t="s">
        <v>152</v>
      </c>
      <c r="BE140" s="148">
        <f>IF(N140="základní",J140,0)</f>
        <v>0</v>
      </c>
      <c r="BF140" s="148">
        <f>IF(N140="snížená",J140,0)</f>
        <v>0</v>
      </c>
      <c r="BG140" s="148">
        <f>IF(N140="zákl. přenesená",J140,0)</f>
        <v>0</v>
      </c>
      <c r="BH140" s="148">
        <f>IF(N140="sníž. přenesená",J140,0)</f>
        <v>0</v>
      </c>
      <c r="BI140" s="148">
        <f>IF(N140="nulová",J140,0)</f>
        <v>0</v>
      </c>
      <c r="BJ140" s="12" t="s">
        <v>89</v>
      </c>
      <c r="BK140" s="148">
        <f>ROUND(I140*H140,2)</f>
        <v>0</v>
      </c>
      <c r="BL140" s="12" t="s">
        <v>160</v>
      </c>
      <c r="BM140" s="147" t="s">
        <v>172</v>
      </c>
    </row>
    <row r="141" spans="2:47" s="27" customFormat="1" ht="12">
      <c r="B141" s="26"/>
      <c r="D141" s="149" t="s">
        <v>162</v>
      </c>
      <c r="F141" s="150" t="s">
        <v>173</v>
      </c>
      <c r="L141" s="26"/>
      <c r="M141" s="151"/>
      <c r="T141" s="54"/>
      <c r="AT141" s="12" t="s">
        <v>162</v>
      </c>
      <c r="AU141" s="12" t="s">
        <v>91</v>
      </c>
    </row>
    <row r="142" spans="2:65" s="27" customFormat="1" ht="37.9" customHeight="1">
      <c r="B142" s="26"/>
      <c r="C142" s="136" t="s">
        <v>153</v>
      </c>
      <c r="D142" s="136" t="s">
        <v>155</v>
      </c>
      <c r="E142" s="137" t="s">
        <v>174</v>
      </c>
      <c r="F142" s="138" t="s">
        <v>175</v>
      </c>
      <c r="G142" s="139" t="s">
        <v>171</v>
      </c>
      <c r="H142" s="140">
        <v>20</v>
      </c>
      <c r="I142" s="7"/>
      <c r="J142" s="1">
        <f>ROUND(I142*H142,2)</f>
        <v>0</v>
      </c>
      <c r="K142" s="138" t="s">
        <v>159</v>
      </c>
      <c r="L142" s="26"/>
      <c r="M142" s="143" t="s">
        <v>1</v>
      </c>
      <c r="N142" s="144" t="s">
        <v>46</v>
      </c>
      <c r="O142" s="145">
        <v>0.798</v>
      </c>
      <c r="P142" s="145">
        <f>O142*H142</f>
        <v>15.96</v>
      </c>
      <c r="Q142" s="145">
        <v>0.18415</v>
      </c>
      <c r="R142" s="145">
        <f>Q142*H142</f>
        <v>3.6830000000000003</v>
      </c>
      <c r="S142" s="145">
        <v>0</v>
      </c>
      <c r="T142" s="146">
        <f>S142*H142</f>
        <v>0</v>
      </c>
      <c r="AR142" s="147" t="s">
        <v>160</v>
      </c>
      <c r="AT142" s="147" t="s">
        <v>155</v>
      </c>
      <c r="AU142" s="147" t="s">
        <v>91</v>
      </c>
      <c r="AY142" s="12" t="s">
        <v>152</v>
      </c>
      <c r="BE142" s="148">
        <f>IF(N142="základní",J142,0)</f>
        <v>0</v>
      </c>
      <c r="BF142" s="148">
        <f>IF(N142="snížená",J142,0)</f>
        <v>0</v>
      </c>
      <c r="BG142" s="148">
        <f>IF(N142="zákl. přenesená",J142,0)</f>
        <v>0</v>
      </c>
      <c r="BH142" s="148">
        <f>IF(N142="sníž. přenesená",J142,0)</f>
        <v>0</v>
      </c>
      <c r="BI142" s="148">
        <f>IF(N142="nulová",J142,0)</f>
        <v>0</v>
      </c>
      <c r="BJ142" s="12" t="s">
        <v>89</v>
      </c>
      <c r="BK142" s="148">
        <f>ROUND(I142*H142,2)</f>
        <v>0</v>
      </c>
      <c r="BL142" s="12" t="s">
        <v>160</v>
      </c>
      <c r="BM142" s="147" t="s">
        <v>176</v>
      </c>
    </row>
    <row r="143" spans="2:47" s="27" customFormat="1" ht="12">
      <c r="B143" s="26"/>
      <c r="D143" s="149" t="s">
        <v>162</v>
      </c>
      <c r="F143" s="150" t="s">
        <v>177</v>
      </c>
      <c r="L143" s="26"/>
      <c r="M143" s="151"/>
      <c r="T143" s="54"/>
      <c r="AT143" s="12" t="s">
        <v>162</v>
      </c>
      <c r="AU143" s="12" t="s">
        <v>91</v>
      </c>
    </row>
    <row r="144" spans="2:51" s="153" customFormat="1" ht="12">
      <c r="B144" s="152"/>
      <c r="D144" s="154" t="s">
        <v>164</v>
      </c>
      <c r="E144" s="155" t="s">
        <v>1</v>
      </c>
      <c r="F144" s="156" t="s">
        <v>178</v>
      </c>
      <c r="H144" s="155" t="s">
        <v>1</v>
      </c>
      <c r="L144" s="152"/>
      <c r="M144" s="157"/>
      <c r="T144" s="158"/>
      <c r="AT144" s="155" t="s">
        <v>164</v>
      </c>
      <c r="AU144" s="155" t="s">
        <v>91</v>
      </c>
      <c r="AV144" s="153" t="s">
        <v>89</v>
      </c>
      <c r="AW144" s="153" t="s">
        <v>38</v>
      </c>
      <c r="AX144" s="153" t="s">
        <v>81</v>
      </c>
      <c r="AY144" s="155" t="s">
        <v>152</v>
      </c>
    </row>
    <row r="145" spans="2:51" s="160" customFormat="1" ht="12">
      <c r="B145" s="159"/>
      <c r="D145" s="154" t="s">
        <v>164</v>
      </c>
      <c r="E145" s="161" t="s">
        <v>1</v>
      </c>
      <c r="F145" s="162" t="s">
        <v>179</v>
      </c>
      <c r="H145" s="163">
        <v>6</v>
      </c>
      <c r="L145" s="159"/>
      <c r="M145" s="164"/>
      <c r="T145" s="165"/>
      <c r="AT145" s="161" t="s">
        <v>164</v>
      </c>
      <c r="AU145" s="161" t="s">
        <v>91</v>
      </c>
      <c r="AV145" s="160" t="s">
        <v>91</v>
      </c>
      <c r="AW145" s="160" t="s">
        <v>38</v>
      </c>
      <c r="AX145" s="160" t="s">
        <v>81</v>
      </c>
      <c r="AY145" s="161" t="s">
        <v>152</v>
      </c>
    </row>
    <row r="146" spans="2:51" s="153" customFormat="1" ht="12">
      <c r="B146" s="152"/>
      <c r="D146" s="154" t="s">
        <v>164</v>
      </c>
      <c r="E146" s="155" t="s">
        <v>1</v>
      </c>
      <c r="F146" s="156" t="s">
        <v>180</v>
      </c>
      <c r="H146" s="155" t="s">
        <v>1</v>
      </c>
      <c r="L146" s="152"/>
      <c r="M146" s="157"/>
      <c r="T146" s="158"/>
      <c r="AT146" s="155" t="s">
        <v>164</v>
      </c>
      <c r="AU146" s="155" t="s">
        <v>91</v>
      </c>
      <c r="AV146" s="153" t="s">
        <v>89</v>
      </c>
      <c r="AW146" s="153" t="s">
        <v>38</v>
      </c>
      <c r="AX146" s="153" t="s">
        <v>81</v>
      </c>
      <c r="AY146" s="155" t="s">
        <v>152</v>
      </c>
    </row>
    <row r="147" spans="2:51" s="160" customFormat="1" ht="12">
      <c r="B147" s="159"/>
      <c r="D147" s="154" t="s">
        <v>164</v>
      </c>
      <c r="E147" s="161" t="s">
        <v>1</v>
      </c>
      <c r="F147" s="162" t="s">
        <v>181</v>
      </c>
      <c r="H147" s="163">
        <v>14</v>
      </c>
      <c r="L147" s="159"/>
      <c r="M147" s="164"/>
      <c r="T147" s="165"/>
      <c r="AT147" s="161" t="s">
        <v>164</v>
      </c>
      <c r="AU147" s="161" t="s">
        <v>91</v>
      </c>
      <c r="AV147" s="160" t="s">
        <v>91</v>
      </c>
      <c r="AW147" s="160" t="s">
        <v>38</v>
      </c>
      <c r="AX147" s="160" t="s">
        <v>81</v>
      </c>
      <c r="AY147" s="161" t="s">
        <v>152</v>
      </c>
    </row>
    <row r="148" spans="2:51" s="167" customFormat="1" ht="12">
      <c r="B148" s="166"/>
      <c r="D148" s="154" t="s">
        <v>164</v>
      </c>
      <c r="E148" s="168" t="s">
        <v>1</v>
      </c>
      <c r="F148" s="169" t="s">
        <v>168</v>
      </c>
      <c r="H148" s="170">
        <v>20</v>
      </c>
      <c r="L148" s="166"/>
      <c r="M148" s="171"/>
      <c r="T148" s="172"/>
      <c r="AT148" s="168" t="s">
        <v>164</v>
      </c>
      <c r="AU148" s="168" t="s">
        <v>91</v>
      </c>
      <c r="AV148" s="167" t="s">
        <v>160</v>
      </c>
      <c r="AW148" s="167" t="s">
        <v>38</v>
      </c>
      <c r="AX148" s="167" t="s">
        <v>89</v>
      </c>
      <c r="AY148" s="168" t="s">
        <v>152</v>
      </c>
    </row>
    <row r="149" spans="2:63" s="125" customFormat="1" ht="22.9" customHeight="1">
      <c r="B149" s="124"/>
      <c r="D149" s="126" t="s">
        <v>80</v>
      </c>
      <c r="E149" s="134" t="s">
        <v>160</v>
      </c>
      <c r="F149" s="134" t="s">
        <v>182</v>
      </c>
      <c r="J149" s="135">
        <f>BK149</f>
        <v>0</v>
      </c>
      <c r="L149" s="124"/>
      <c r="M149" s="129"/>
      <c r="P149" s="130">
        <f>SUM(P150:P159)</f>
        <v>12.483996</v>
      </c>
      <c r="R149" s="130">
        <f>SUM(R150:R159)</f>
        <v>0.63263508</v>
      </c>
      <c r="T149" s="131">
        <f>SUM(T150:T159)</f>
        <v>0</v>
      </c>
      <c r="AR149" s="126" t="s">
        <v>89</v>
      </c>
      <c r="AT149" s="132" t="s">
        <v>80</v>
      </c>
      <c r="AU149" s="132" t="s">
        <v>89</v>
      </c>
      <c r="AY149" s="126" t="s">
        <v>152</v>
      </c>
      <c r="BK149" s="133">
        <f>SUM(BK150:BK159)</f>
        <v>0</v>
      </c>
    </row>
    <row r="150" spans="2:65" s="27" customFormat="1" ht="16.5" customHeight="1">
      <c r="B150" s="26"/>
      <c r="C150" s="136" t="s">
        <v>160</v>
      </c>
      <c r="D150" s="136" t="s">
        <v>155</v>
      </c>
      <c r="E150" s="137" t="s">
        <v>183</v>
      </c>
      <c r="F150" s="138" t="s">
        <v>184</v>
      </c>
      <c r="G150" s="139" t="s">
        <v>171</v>
      </c>
      <c r="H150" s="140">
        <v>1.2</v>
      </c>
      <c r="I150" s="7"/>
      <c r="J150" s="1">
        <f>ROUND(I150*H150,2)</f>
        <v>0</v>
      </c>
      <c r="K150" s="138" t="s">
        <v>1</v>
      </c>
      <c r="L150" s="26"/>
      <c r="M150" s="143" t="s">
        <v>1</v>
      </c>
      <c r="N150" s="144" t="s">
        <v>46</v>
      </c>
      <c r="O150" s="145">
        <v>0.106</v>
      </c>
      <c r="P150" s="145">
        <f>O150*H150</f>
        <v>0.12719999999999998</v>
      </c>
      <c r="Q150" s="145">
        <v>0.00708</v>
      </c>
      <c r="R150" s="145">
        <f>Q150*H150</f>
        <v>0.008496</v>
      </c>
      <c r="S150" s="145">
        <v>0</v>
      </c>
      <c r="T150" s="146">
        <f>S150*H150</f>
        <v>0</v>
      </c>
      <c r="AR150" s="147" t="s">
        <v>160</v>
      </c>
      <c r="AT150" s="147" t="s">
        <v>155</v>
      </c>
      <c r="AU150" s="147" t="s">
        <v>91</v>
      </c>
      <c r="AY150" s="12" t="s">
        <v>152</v>
      </c>
      <c r="BE150" s="148">
        <f>IF(N150="základní",J150,0)</f>
        <v>0</v>
      </c>
      <c r="BF150" s="148">
        <f>IF(N150="snížená",J150,0)</f>
        <v>0</v>
      </c>
      <c r="BG150" s="148">
        <f>IF(N150="zákl. přenesená",J150,0)</f>
        <v>0</v>
      </c>
      <c r="BH150" s="148">
        <f>IF(N150="sníž. přenesená",J150,0)</f>
        <v>0</v>
      </c>
      <c r="BI150" s="148">
        <f>IF(N150="nulová",J150,0)</f>
        <v>0</v>
      </c>
      <c r="BJ150" s="12" t="s">
        <v>89</v>
      </c>
      <c r="BK150" s="148">
        <f>ROUND(I150*H150,2)</f>
        <v>0</v>
      </c>
      <c r="BL150" s="12" t="s">
        <v>160</v>
      </c>
      <c r="BM150" s="147" t="s">
        <v>185</v>
      </c>
    </row>
    <row r="151" spans="2:51" s="153" customFormat="1" ht="12">
      <c r="B151" s="152"/>
      <c r="D151" s="154" t="s">
        <v>164</v>
      </c>
      <c r="E151" s="155" t="s">
        <v>1</v>
      </c>
      <c r="F151" s="156" t="s">
        <v>186</v>
      </c>
      <c r="H151" s="155" t="s">
        <v>1</v>
      </c>
      <c r="L151" s="152"/>
      <c r="M151" s="157"/>
      <c r="T151" s="158"/>
      <c r="AT151" s="155" t="s">
        <v>164</v>
      </c>
      <c r="AU151" s="155" t="s">
        <v>91</v>
      </c>
      <c r="AV151" s="153" t="s">
        <v>89</v>
      </c>
      <c r="AW151" s="153" t="s">
        <v>38</v>
      </c>
      <c r="AX151" s="153" t="s">
        <v>81</v>
      </c>
      <c r="AY151" s="155" t="s">
        <v>152</v>
      </c>
    </row>
    <row r="152" spans="2:51" s="160" customFormat="1" ht="12">
      <c r="B152" s="159"/>
      <c r="D152" s="154" t="s">
        <v>164</v>
      </c>
      <c r="E152" s="161" t="s">
        <v>1</v>
      </c>
      <c r="F152" s="162" t="s">
        <v>187</v>
      </c>
      <c r="H152" s="163">
        <v>1.2</v>
      </c>
      <c r="L152" s="159"/>
      <c r="M152" s="164"/>
      <c r="T152" s="165"/>
      <c r="AT152" s="161" t="s">
        <v>164</v>
      </c>
      <c r="AU152" s="161" t="s">
        <v>91</v>
      </c>
      <c r="AV152" s="160" t="s">
        <v>91</v>
      </c>
      <c r="AW152" s="160" t="s">
        <v>38</v>
      </c>
      <c r="AX152" s="160" t="s">
        <v>81</v>
      </c>
      <c r="AY152" s="161" t="s">
        <v>152</v>
      </c>
    </row>
    <row r="153" spans="2:51" s="167" customFormat="1" ht="12">
      <c r="B153" s="166"/>
      <c r="D153" s="154" t="s">
        <v>164</v>
      </c>
      <c r="E153" s="168" t="s">
        <v>1</v>
      </c>
      <c r="F153" s="169" t="s">
        <v>168</v>
      </c>
      <c r="H153" s="170">
        <v>1.2</v>
      </c>
      <c r="L153" s="166"/>
      <c r="M153" s="171"/>
      <c r="T153" s="172"/>
      <c r="AT153" s="168" t="s">
        <v>164</v>
      </c>
      <c r="AU153" s="168" t="s">
        <v>91</v>
      </c>
      <c r="AV153" s="167" t="s">
        <v>160</v>
      </c>
      <c r="AW153" s="167" t="s">
        <v>38</v>
      </c>
      <c r="AX153" s="167" t="s">
        <v>89</v>
      </c>
      <c r="AY153" s="168" t="s">
        <v>152</v>
      </c>
    </row>
    <row r="154" spans="2:65" s="27" customFormat="1" ht="37.9" customHeight="1">
      <c r="B154" s="26"/>
      <c r="C154" s="136" t="s">
        <v>188</v>
      </c>
      <c r="D154" s="136" t="s">
        <v>155</v>
      </c>
      <c r="E154" s="137" t="s">
        <v>189</v>
      </c>
      <c r="F154" s="138" t="s">
        <v>190</v>
      </c>
      <c r="G154" s="139" t="s">
        <v>158</v>
      </c>
      <c r="H154" s="140">
        <v>0.612</v>
      </c>
      <c r="I154" s="7"/>
      <c r="J154" s="1">
        <f>ROUND(I154*H154,2)</f>
        <v>0</v>
      </c>
      <c r="K154" s="138" t="s">
        <v>159</v>
      </c>
      <c r="L154" s="26"/>
      <c r="M154" s="143" t="s">
        <v>1</v>
      </c>
      <c r="N154" s="144" t="s">
        <v>46</v>
      </c>
      <c r="O154" s="145">
        <v>16.583</v>
      </c>
      <c r="P154" s="145">
        <f>O154*H154</f>
        <v>10.148795999999999</v>
      </c>
      <c r="Q154" s="145">
        <v>0.01709</v>
      </c>
      <c r="R154" s="145">
        <f>Q154*H154</f>
        <v>0.01045908</v>
      </c>
      <c r="S154" s="145">
        <v>0</v>
      </c>
      <c r="T154" s="146">
        <f>S154*H154</f>
        <v>0</v>
      </c>
      <c r="AR154" s="147" t="s">
        <v>160</v>
      </c>
      <c r="AT154" s="147" t="s">
        <v>155</v>
      </c>
      <c r="AU154" s="147" t="s">
        <v>91</v>
      </c>
      <c r="AY154" s="12" t="s">
        <v>152</v>
      </c>
      <c r="BE154" s="148">
        <f>IF(N154="základní",J154,0)</f>
        <v>0</v>
      </c>
      <c r="BF154" s="148">
        <f>IF(N154="snížená",J154,0)</f>
        <v>0</v>
      </c>
      <c r="BG154" s="148">
        <f>IF(N154="zákl. přenesená",J154,0)</f>
        <v>0</v>
      </c>
      <c r="BH154" s="148">
        <f>IF(N154="sníž. přenesená",J154,0)</f>
        <v>0</v>
      </c>
      <c r="BI154" s="148">
        <f>IF(N154="nulová",J154,0)</f>
        <v>0</v>
      </c>
      <c r="BJ154" s="12" t="s">
        <v>89</v>
      </c>
      <c r="BK154" s="148">
        <f>ROUND(I154*H154,2)</f>
        <v>0</v>
      </c>
      <c r="BL154" s="12" t="s">
        <v>160</v>
      </c>
      <c r="BM154" s="147" t="s">
        <v>191</v>
      </c>
    </row>
    <row r="155" spans="2:47" s="27" customFormat="1" ht="12">
      <c r="B155" s="26"/>
      <c r="D155" s="149" t="s">
        <v>162</v>
      </c>
      <c r="F155" s="150" t="s">
        <v>192</v>
      </c>
      <c r="L155" s="26"/>
      <c r="M155" s="151"/>
      <c r="T155" s="54"/>
      <c r="AT155" s="12" t="s">
        <v>162</v>
      </c>
      <c r="AU155" s="12" t="s">
        <v>91</v>
      </c>
    </row>
    <row r="156" spans="2:65" s="27" customFormat="1" ht="24.25" customHeight="1">
      <c r="B156" s="26"/>
      <c r="C156" s="173" t="s">
        <v>193</v>
      </c>
      <c r="D156" s="173" t="s">
        <v>194</v>
      </c>
      <c r="E156" s="174" t="s">
        <v>195</v>
      </c>
      <c r="F156" s="175" t="s">
        <v>196</v>
      </c>
      <c r="G156" s="176" t="s">
        <v>158</v>
      </c>
      <c r="H156" s="177">
        <v>0.612</v>
      </c>
      <c r="I156" s="8"/>
      <c r="J156" s="2">
        <f>ROUND(I156*H156,2)</f>
        <v>0</v>
      </c>
      <c r="K156" s="175" t="s">
        <v>159</v>
      </c>
      <c r="L156" s="178"/>
      <c r="M156" s="179" t="s">
        <v>1</v>
      </c>
      <c r="N156" s="180" t="s">
        <v>46</v>
      </c>
      <c r="O156" s="145">
        <v>0</v>
      </c>
      <c r="P156" s="145">
        <f>O156*H156</f>
        <v>0</v>
      </c>
      <c r="Q156" s="145">
        <v>1</v>
      </c>
      <c r="R156" s="145">
        <f>Q156*H156</f>
        <v>0.612</v>
      </c>
      <c r="S156" s="145">
        <v>0</v>
      </c>
      <c r="T156" s="146">
        <f>S156*H156</f>
        <v>0</v>
      </c>
      <c r="AR156" s="147" t="s">
        <v>197</v>
      </c>
      <c r="AT156" s="147" t="s">
        <v>194</v>
      </c>
      <c r="AU156" s="147" t="s">
        <v>91</v>
      </c>
      <c r="AY156" s="12" t="s">
        <v>152</v>
      </c>
      <c r="BE156" s="148">
        <f>IF(N156="základní",J156,0)</f>
        <v>0</v>
      </c>
      <c r="BF156" s="148">
        <f>IF(N156="snížená",J156,0)</f>
        <v>0</v>
      </c>
      <c r="BG156" s="148">
        <f>IF(N156="zákl. přenesená",J156,0)</f>
        <v>0</v>
      </c>
      <c r="BH156" s="148">
        <f>IF(N156="sníž. přenesená",J156,0)</f>
        <v>0</v>
      </c>
      <c r="BI156" s="148">
        <f>IF(N156="nulová",J156,0)</f>
        <v>0</v>
      </c>
      <c r="BJ156" s="12" t="s">
        <v>89</v>
      </c>
      <c r="BK156" s="148">
        <f>ROUND(I156*H156,2)</f>
        <v>0</v>
      </c>
      <c r="BL156" s="12" t="s">
        <v>160</v>
      </c>
      <c r="BM156" s="147" t="s">
        <v>198</v>
      </c>
    </row>
    <row r="157" spans="2:51" s="160" customFormat="1" ht="12">
      <c r="B157" s="159"/>
      <c r="D157" s="154" t="s">
        <v>164</v>
      </c>
      <c r="F157" s="162" t="s">
        <v>199</v>
      </c>
      <c r="H157" s="163">
        <v>0.444</v>
      </c>
      <c r="L157" s="159"/>
      <c r="M157" s="164"/>
      <c r="T157" s="165"/>
      <c r="AT157" s="161" t="s">
        <v>164</v>
      </c>
      <c r="AU157" s="161" t="s">
        <v>91</v>
      </c>
      <c r="AV157" s="160" t="s">
        <v>91</v>
      </c>
      <c r="AW157" s="160" t="s">
        <v>3</v>
      </c>
      <c r="AX157" s="160" t="s">
        <v>89</v>
      </c>
      <c r="AY157" s="161" t="s">
        <v>152</v>
      </c>
    </row>
    <row r="158" spans="2:65" s="27" customFormat="1" ht="24.25" customHeight="1">
      <c r="B158" s="26"/>
      <c r="C158" s="136" t="s">
        <v>200</v>
      </c>
      <c r="D158" s="136" t="s">
        <v>155</v>
      </c>
      <c r="E158" s="137" t="s">
        <v>201</v>
      </c>
      <c r="F158" s="138" t="s">
        <v>202</v>
      </c>
      <c r="G158" s="139" t="s">
        <v>171</v>
      </c>
      <c r="H158" s="140">
        <v>12</v>
      </c>
      <c r="I158" s="7"/>
      <c r="J158" s="1">
        <f>ROUND(I158*H158,2)</f>
        <v>0</v>
      </c>
      <c r="K158" s="138" t="s">
        <v>159</v>
      </c>
      <c r="L158" s="26"/>
      <c r="M158" s="143" t="s">
        <v>1</v>
      </c>
      <c r="N158" s="144" t="s">
        <v>46</v>
      </c>
      <c r="O158" s="145">
        <v>0.184</v>
      </c>
      <c r="P158" s="145">
        <f>O158*H158</f>
        <v>2.208</v>
      </c>
      <c r="Q158" s="145">
        <v>0.00014</v>
      </c>
      <c r="R158" s="145">
        <f>Q158*H158</f>
        <v>0.0016799999999999999</v>
      </c>
      <c r="S158" s="145">
        <v>0</v>
      </c>
      <c r="T158" s="146">
        <f>S158*H158</f>
        <v>0</v>
      </c>
      <c r="AR158" s="147" t="s">
        <v>203</v>
      </c>
      <c r="AT158" s="147" t="s">
        <v>155</v>
      </c>
      <c r="AU158" s="147" t="s">
        <v>91</v>
      </c>
      <c r="AY158" s="12" t="s">
        <v>152</v>
      </c>
      <c r="BE158" s="148">
        <f>IF(N158="základní",J158,0)</f>
        <v>0</v>
      </c>
      <c r="BF158" s="148">
        <f>IF(N158="snížená",J158,0)</f>
        <v>0</v>
      </c>
      <c r="BG158" s="148">
        <f>IF(N158="zákl. přenesená",J158,0)</f>
        <v>0</v>
      </c>
      <c r="BH158" s="148">
        <f>IF(N158="sníž. přenesená",J158,0)</f>
        <v>0</v>
      </c>
      <c r="BI158" s="148">
        <f>IF(N158="nulová",J158,0)</f>
        <v>0</v>
      </c>
      <c r="BJ158" s="12" t="s">
        <v>89</v>
      </c>
      <c r="BK158" s="148">
        <f>ROUND(I158*H158,2)</f>
        <v>0</v>
      </c>
      <c r="BL158" s="12" t="s">
        <v>203</v>
      </c>
      <c r="BM158" s="147" t="s">
        <v>204</v>
      </c>
    </row>
    <row r="159" spans="2:47" s="27" customFormat="1" ht="12">
      <c r="B159" s="26"/>
      <c r="D159" s="149" t="s">
        <v>162</v>
      </c>
      <c r="F159" s="150" t="s">
        <v>205</v>
      </c>
      <c r="L159" s="26"/>
      <c r="M159" s="151"/>
      <c r="T159" s="54"/>
      <c r="AT159" s="12" t="s">
        <v>162</v>
      </c>
      <c r="AU159" s="12" t="s">
        <v>91</v>
      </c>
    </row>
    <row r="160" spans="2:63" s="125" customFormat="1" ht="22.9" customHeight="1">
      <c r="B160" s="124"/>
      <c r="D160" s="126" t="s">
        <v>80</v>
      </c>
      <c r="E160" s="134" t="s">
        <v>193</v>
      </c>
      <c r="F160" s="134" t="s">
        <v>206</v>
      </c>
      <c r="J160" s="135">
        <f>BK160</f>
        <v>0</v>
      </c>
      <c r="L160" s="124"/>
      <c r="M160" s="129"/>
      <c r="P160" s="130">
        <f>SUM(P161:P207)</f>
        <v>239.649667</v>
      </c>
      <c r="R160" s="130">
        <f>SUM(R161:R207)</f>
        <v>25.29416669</v>
      </c>
      <c r="T160" s="131">
        <f>SUM(T161:T207)</f>
        <v>0</v>
      </c>
      <c r="AR160" s="126" t="s">
        <v>89</v>
      </c>
      <c r="AT160" s="132" t="s">
        <v>80</v>
      </c>
      <c r="AU160" s="132" t="s">
        <v>89</v>
      </c>
      <c r="AY160" s="126" t="s">
        <v>152</v>
      </c>
      <c r="BK160" s="133">
        <f>SUM(BK161:BK207)</f>
        <v>0</v>
      </c>
    </row>
    <row r="161" spans="2:65" s="27" customFormat="1" ht="33" customHeight="1">
      <c r="B161" s="26"/>
      <c r="C161" s="136" t="s">
        <v>197</v>
      </c>
      <c r="D161" s="136" t="s">
        <v>155</v>
      </c>
      <c r="E161" s="137" t="s">
        <v>207</v>
      </c>
      <c r="F161" s="138" t="s">
        <v>208</v>
      </c>
      <c r="G161" s="139" t="s">
        <v>209</v>
      </c>
      <c r="H161" s="140">
        <v>5.98</v>
      </c>
      <c r="I161" s="7"/>
      <c r="J161" s="1">
        <f>ROUND(I161*H161,2)</f>
        <v>0</v>
      </c>
      <c r="K161" s="138" t="s">
        <v>159</v>
      </c>
      <c r="L161" s="26"/>
      <c r="M161" s="143" t="s">
        <v>1</v>
      </c>
      <c r="N161" s="144" t="s">
        <v>46</v>
      </c>
      <c r="O161" s="145">
        <v>3.213</v>
      </c>
      <c r="P161" s="145">
        <f>O161*H161</f>
        <v>19.21374</v>
      </c>
      <c r="Q161" s="145">
        <v>2.50187</v>
      </c>
      <c r="R161" s="145">
        <f>Q161*H161</f>
        <v>14.9611826</v>
      </c>
      <c r="S161" s="145">
        <v>0</v>
      </c>
      <c r="T161" s="146">
        <f>S161*H161</f>
        <v>0</v>
      </c>
      <c r="AR161" s="147" t="s">
        <v>160</v>
      </c>
      <c r="AT161" s="147" t="s">
        <v>155</v>
      </c>
      <c r="AU161" s="147" t="s">
        <v>91</v>
      </c>
      <c r="AY161" s="12" t="s">
        <v>152</v>
      </c>
      <c r="BE161" s="148">
        <f>IF(N161="základní",J161,0)</f>
        <v>0</v>
      </c>
      <c r="BF161" s="148">
        <f>IF(N161="snížená",J161,0)</f>
        <v>0</v>
      </c>
      <c r="BG161" s="148">
        <f>IF(N161="zákl. přenesená",J161,0)</f>
        <v>0</v>
      </c>
      <c r="BH161" s="148">
        <f>IF(N161="sníž. přenesená",J161,0)</f>
        <v>0</v>
      </c>
      <c r="BI161" s="148">
        <f>IF(N161="nulová",J161,0)</f>
        <v>0</v>
      </c>
      <c r="BJ161" s="12" t="s">
        <v>89</v>
      </c>
      <c r="BK161" s="148">
        <f>ROUND(I161*H161,2)</f>
        <v>0</v>
      </c>
      <c r="BL161" s="12" t="s">
        <v>160</v>
      </c>
      <c r="BM161" s="147" t="s">
        <v>210</v>
      </c>
    </row>
    <row r="162" spans="2:47" s="27" customFormat="1" ht="12">
      <c r="B162" s="26"/>
      <c r="D162" s="149" t="s">
        <v>162</v>
      </c>
      <c r="F162" s="150" t="s">
        <v>211</v>
      </c>
      <c r="L162" s="26"/>
      <c r="M162" s="151"/>
      <c r="T162" s="54"/>
      <c r="AT162" s="12" t="s">
        <v>162</v>
      </c>
      <c r="AU162" s="12" t="s">
        <v>91</v>
      </c>
    </row>
    <row r="163" spans="2:47" s="27" customFormat="1" ht="18">
      <c r="B163" s="26"/>
      <c r="D163" s="154" t="s">
        <v>212</v>
      </c>
      <c r="F163" s="181" t="s">
        <v>213</v>
      </c>
      <c r="L163" s="26"/>
      <c r="M163" s="151"/>
      <c r="T163" s="54"/>
      <c r="AT163" s="12" t="s">
        <v>212</v>
      </c>
      <c r="AU163" s="12" t="s">
        <v>91</v>
      </c>
    </row>
    <row r="164" spans="2:51" s="160" customFormat="1" ht="12">
      <c r="B164" s="159"/>
      <c r="D164" s="154" t="s">
        <v>164</v>
      </c>
      <c r="E164" s="161" t="s">
        <v>1</v>
      </c>
      <c r="F164" s="162" t="s">
        <v>214</v>
      </c>
      <c r="H164" s="163">
        <v>5.92</v>
      </c>
      <c r="L164" s="159"/>
      <c r="M164" s="164"/>
      <c r="T164" s="165"/>
      <c r="AT164" s="161" t="s">
        <v>164</v>
      </c>
      <c r="AU164" s="161" t="s">
        <v>91</v>
      </c>
      <c r="AV164" s="160" t="s">
        <v>91</v>
      </c>
      <c r="AW164" s="160" t="s">
        <v>38</v>
      </c>
      <c r="AX164" s="160" t="s">
        <v>81</v>
      </c>
      <c r="AY164" s="161" t="s">
        <v>152</v>
      </c>
    </row>
    <row r="165" spans="2:51" s="183" customFormat="1" ht="12">
      <c r="B165" s="182"/>
      <c r="D165" s="154" t="s">
        <v>164</v>
      </c>
      <c r="E165" s="184" t="s">
        <v>1</v>
      </c>
      <c r="F165" s="185" t="s">
        <v>215</v>
      </c>
      <c r="H165" s="186">
        <v>5.92</v>
      </c>
      <c r="L165" s="182"/>
      <c r="M165" s="187"/>
      <c r="T165" s="188"/>
      <c r="AT165" s="184" t="s">
        <v>164</v>
      </c>
      <c r="AU165" s="184" t="s">
        <v>91</v>
      </c>
      <c r="AV165" s="183" t="s">
        <v>153</v>
      </c>
      <c r="AW165" s="183" t="s">
        <v>38</v>
      </c>
      <c r="AX165" s="183" t="s">
        <v>81</v>
      </c>
      <c r="AY165" s="184" t="s">
        <v>152</v>
      </c>
    </row>
    <row r="166" spans="2:51" s="153" customFormat="1" ht="12">
      <c r="B166" s="152"/>
      <c r="D166" s="154" t="s">
        <v>164</v>
      </c>
      <c r="E166" s="155" t="s">
        <v>1</v>
      </c>
      <c r="F166" s="156" t="s">
        <v>216</v>
      </c>
      <c r="H166" s="155" t="s">
        <v>1</v>
      </c>
      <c r="L166" s="152"/>
      <c r="M166" s="157"/>
      <c r="T166" s="158"/>
      <c r="AT166" s="155" t="s">
        <v>164</v>
      </c>
      <c r="AU166" s="155" t="s">
        <v>91</v>
      </c>
      <c r="AV166" s="153" t="s">
        <v>89</v>
      </c>
      <c r="AW166" s="153" t="s">
        <v>38</v>
      </c>
      <c r="AX166" s="153" t="s">
        <v>81</v>
      </c>
      <c r="AY166" s="155" t="s">
        <v>152</v>
      </c>
    </row>
    <row r="167" spans="2:51" s="160" customFormat="1" ht="12">
      <c r="B167" s="159"/>
      <c r="D167" s="154" t="s">
        <v>164</v>
      </c>
      <c r="E167" s="161" t="s">
        <v>1</v>
      </c>
      <c r="F167" s="162" t="s">
        <v>217</v>
      </c>
      <c r="H167" s="163">
        <v>0.06</v>
      </c>
      <c r="L167" s="159"/>
      <c r="M167" s="164"/>
      <c r="T167" s="165"/>
      <c r="AT167" s="161" t="s">
        <v>164</v>
      </c>
      <c r="AU167" s="161" t="s">
        <v>91</v>
      </c>
      <c r="AV167" s="160" t="s">
        <v>91</v>
      </c>
      <c r="AW167" s="160" t="s">
        <v>38</v>
      </c>
      <c r="AX167" s="160" t="s">
        <v>81</v>
      </c>
      <c r="AY167" s="161" t="s">
        <v>152</v>
      </c>
    </row>
    <row r="168" spans="2:51" s="183" customFormat="1" ht="12">
      <c r="B168" s="182"/>
      <c r="D168" s="154" t="s">
        <v>164</v>
      </c>
      <c r="E168" s="184" t="s">
        <v>1</v>
      </c>
      <c r="F168" s="185" t="s">
        <v>215</v>
      </c>
      <c r="H168" s="186">
        <v>0.06</v>
      </c>
      <c r="L168" s="182"/>
      <c r="M168" s="187"/>
      <c r="T168" s="188"/>
      <c r="AT168" s="184" t="s">
        <v>164</v>
      </c>
      <c r="AU168" s="184" t="s">
        <v>91</v>
      </c>
      <c r="AV168" s="183" t="s">
        <v>153</v>
      </c>
      <c r="AW168" s="183" t="s">
        <v>38</v>
      </c>
      <c r="AX168" s="183" t="s">
        <v>81</v>
      </c>
      <c r="AY168" s="184" t="s">
        <v>152</v>
      </c>
    </row>
    <row r="169" spans="2:51" s="167" customFormat="1" ht="12">
      <c r="B169" s="166"/>
      <c r="D169" s="154" t="s">
        <v>164</v>
      </c>
      <c r="E169" s="168" t="s">
        <v>1</v>
      </c>
      <c r="F169" s="169" t="s">
        <v>168</v>
      </c>
      <c r="H169" s="170">
        <v>5.9799999999999995</v>
      </c>
      <c r="L169" s="166"/>
      <c r="M169" s="171"/>
      <c r="T169" s="172"/>
      <c r="AT169" s="168" t="s">
        <v>164</v>
      </c>
      <c r="AU169" s="168" t="s">
        <v>91</v>
      </c>
      <c r="AV169" s="167" t="s">
        <v>160</v>
      </c>
      <c r="AW169" s="167" t="s">
        <v>38</v>
      </c>
      <c r="AX169" s="167" t="s">
        <v>89</v>
      </c>
      <c r="AY169" s="168" t="s">
        <v>152</v>
      </c>
    </row>
    <row r="170" spans="2:65" s="27" customFormat="1" ht="44.25" customHeight="1">
      <c r="B170" s="26"/>
      <c r="C170" s="136" t="s">
        <v>218</v>
      </c>
      <c r="D170" s="136" t="s">
        <v>155</v>
      </c>
      <c r="E170" s="137" t="s">
        <v>219</v>
      </c>
      <c r="F170" s="138" t="s">
        <v>220</v>
      </c>
      <c r="G170" s="139" t="s">
        <v>209</v>
      </c>
      <c r="H170" s="140">
        <v>5.98</v>
      </c>
      <c r="I170" s="7"/>
      <c r="J170" s="1">
        <f>ROUND(I170*H170,2)</f>
        <v>0</v>
      </c>
      <c r="K170" s="138" t="s">
        <v>159</v>
      </c>
      <c r="L170" s="26"/>
      <c r="M170" s="143" t="s">
        <v>1</v>
      </c>
      <c r="N170" s="144" t="s">
        <v>46</v>
      </c>
      <c r="O170" s="145">
        <v>0.82</v>
      </c>
      <c r="P170" s="145">
        <f>O170*H170</f>
        <v>4.9036</v>
      </c>
      <c r="Q170" s="145">
        <v>0</v>
      </c>
      <c r="R170" s="145">
        <f>Q170*H170</f>
        <v>0</v>
      </c>
      <c r="S170" s="145">
        <v>0</v>
      </c>
      <c r="T170" s="146">
        <f>S170*H170</f>
        <v>0</v>
      </c>
      <c r="AR170" s="147" t="s">
        <v>160</v>
      </c>
      <c r="AT170" s="147" t="s">
        <v>155</v>
      </c>
      <c r="AU170" s="147" t="s">
        <v>91</v>
      </c>
      <c r="AY170" s="12" t="s">
        <v>152</v>
      </c>
      <c r="BE170" s="148">
        <f>IF(N170="základní",J170,0)</f>
        <v>0</v>
      </c>
      <c r="BF170" s="148">
        <f>IF(N170="snížená",J170,0)</f>
        <v>0</v>
      </c>
      <c r="BG170" s="148">
        <f>IF(N170="zákl. přenesená",J170,0)</f>
        <v>0</v>
      </c>
      <c r="BH170" s="148">
        <f>IF(N170="sníž. přenesená",J170,0)</f>
        <v>0</v>
      </c>
      <c r="BI170" s="148">
        <f>IF(N170="nulová",J170,0)</f>
        <v>0</v>
      </c>
      <c r="BJ170" s="12" t="s">
        <v>89</v>
      </c>
      <c r="BK170" s="148">
        <f>ROUND(I170*H170,2)</f>
        <v>0</v>
      </c>
      <c r="BL170" s="12" t="s">
        <v>160</v>
      </c>
      <c r="BM170" s="147" t="s">
        <v>221</v>
      </c>
    </row>
    <row r="171" spans="2:47" s="27" customFormat="1" ht="12">
      <c r="B171" s="26"/>
      <c r="D171" s="149" t="s">
        <v>162</v>
      </c>
      <c r="F171" s="150" t="s">
        <v>222</v>
      </c>
      <c r="L171" s="26"/>
      <c r="M171" s="151"/>
      <c r="T171" s="54"/>
      <c r="AT171" s="12" t="s">
        <v>162</v>
      </c>
      <c r="AU171" s="12" t="s">
        <v>91</v>
      </c>
    </row>
    <row r="172" spans="2:51" s="160" customFormat="1" ht="12">
      <c r="B172" s="159"/>
      <c r="D172" s="154" t="s">
        <v>164</v>
      </c>
      <c r="E172" s="161" t="s">
        <v>1</v>
      </c>
      <c r="F172" s="162" t="s">
        <v>214</v>
      </c>
      <c r="H172" s="163">
        <v>5.92</v>
      </c>
      <c r="L172" s="159"/>
      <c r="M172" s="164"/>
      <c r="T172" s="165"/>
      <c r="AT172" s="161" t="s">
        <v>164</v>
      </c>
      <c r="AU172" s="161" t="s">
        <v>91</v>
      </c>
      <c r="AV172" s="160" t="s">
        <v>91</v>
      </c>
      <c r="AW172" s="160" t="s">
        <v>38</v>
      </c>
      <c r="AX172" s="160" t="s">
        <v>81</v>
      </c>
      <c r="AY172" s="161" t="s">
        <v>152</v>
      </c>
    </row>
    <row r="173" spans="2:51" s="183" customFormat="1" ht="12">
      <c r="B173" s="182"/>
      <c r="D173" s="154" t="s">
        <v>164</v>
      </c>
      <c r="E173" s="184" t="s">
        <v>1</v>
      </c>
      <c r="F173" s="185" t="s">
        <v>215</v>
      </c>
      <c r="H173" s="186">
        <v>5.92</v>
      </c>
      <c r="L173" s="182"/>
      <c r="M173" s="187"/>
      <c r="T173" s="188"/>
      <c r="AT173" s="184" t="s">
        <v>164</v>
      </c>
      <c r="AU173" s="184" t="s">
        <v>91</v>
      </c>
      <c r="AV173" s="183" t="s">
        <v>153</v>
      </c>
      <c r="AW173" s="183" t="s">
        <v>38</v>
      </c>
      <c r="AX173" s="183" t="s">
        <v>81</v>
      </c>
      <c r="AY173" s="184" t="s">
        <v>152</v>
      </c>
    </row>
    <row r="174" spans="2:51" s="153" customFormat="1" ht="12">
      <c r="B174" s="152"/>
      <c r="D174" s="154" t="s">
        <v>164</v>
      </c>
      <c r="E174" s="155" t="s">
        <v>1</v>
      </c>
      <c r="F174" s="156" t="s">
        <v>216</v>
      </c>
      <c r="H174" s="155" t="s">
        <v>1</v>
      </c>
      <c r="L174" s="152"/>
      <c r="M174" s="157"/>
      <c r="T174" s="158"/>
      <c r="AT174" s="155" t="s">
        <v>164</v>
      </c>
      <c r="AU174" s="155" t="s">
        <v>91</v>
      </c>
      <c r="AV174" s="153" t="s">
        <v>89</v>
      </c>
      <c r="AW174" s="153" t="s">
        <v>38</v>
      </c>
      <c r="AX174" s="153" t="s">
        <v>81</v>
      </c>
      <c r="AY174" s="155" t="s">
        <v>152</v>
      </c>
    </row>
    <row r="175" spans="2:51" s="160" customFormat="1" ht="12">
      <c r="B175" s="159"/>
      <c r="D175" s="154" t="s">
        <v>164</v>
      </c>
      <c r="E175" s="161" t="s">
        <v>1</v>
      </c>
      <c r="F175" s="162" t="s">
        <v>217</v>
      </c>
      <c r="H175" s="163">
        <v>0.06</v>
      </c>
      <c r="L175" s="159"/>
      <c r="M175" s="164"/>
      <c r="T175" s="165"/>
      <c r="AT175" s="161" t="s">
        <v>164</v>
      </c>
      <c r="AU175" s="161" t="s">
        <v>91</v>
      </c>
      <c r="AV175" s="160" t="s">
        <v>91</v>
      </c>
      <c r="AW175" s="160" t="s">
        <v>38</v>
      </c>
      <c r="AX175" s="160" t="s">
        <v>81</v>
      </c>
      <c r="AY175" s="161" t="s">
        <v>152</v>
      </c>
    </row>
    <row r="176" spans="2:51" s="183" customFormat="1" ht="12">
      <c r="B176" s="182"/>
      <c r="D176" s="154" t="s">
        <v>164</v>
      </c>
      <c r="E176" s="184" t="s">
        <v>1</v>
      </c>
      <c r="F176" s="185" t="s">
        <v>215</v>
      </c>
      <c r="H176" s="186">
        <v>0.06</v>
      </c>
      <c r="L176" s="182"/>
      <c r="M176" s="187"/>
      <c r="T176" s="188"/>
      <c r="AT176" s="184" t="s">
        <v>164</v>
      </c>
      <c r="AU176" s="184" t="s">
        <v>91</v>
      </c>
      <c r="AV176" s="183" t="s">
        <v>153</v>
      </c>
      <c r="AW176" s="183" t="s">
        <v>38</v>
      </c>
      <c r="AX176" s="183" t="s">
        <v>81</v>
      </c>
      <c r="AY176" s="184" t="s">
        <v>152</v>
      </c>
    </row>
    <row r="177" spans="2:51" s="167" customFormat="1" ht="12">
      <c r="B177" s="166"/>
      <c r="D177" s="154" t="s">
        <v>164</v>
      </c>
      <c r="E177" s="168" t="s">
        <v>1</v>
      </c>
      <c r="F177" s="169" t="s">
        <v>168</v>
      </c>
      <c r="H177" s="170">
        <v>5.9799999999999995</v>
      </c>
      <c r="L177" s="166"/>
      <c r="M177" s="171"/>
      <c r="T177" s="172"/>
      <c r="AT177" s="168" t="s">
        <v>164</v>
      </c>
      <c r="AU177" s="168" t="s">
        <v>91</v>
      </c>
      <c r="AV177" s="167" t="s">
        <v>160</v>
      </c>
      <c r="AW177" s="167" t="s">
        <v>38</v>
      </c>
      <c r="AX177" s="167" t="s">
        <v>89</v>
      </c>
      <c r="AY177" s="168" t="s">
        <v>152</v>
      </c>
    </row>
    <row r="178" spans="2:65" s="27" customFormat="1" ht="21.75" customHeight="1">
      <c r="B178" s="26"/>
      <c r="C178" s="136" t="s">
        <v>223</v>
      </c>
      <c r="D178" s="136" t="s">
        <v>155</v>
      </c>
      <c r="E178" s="137" t="s">
        <v>224</v>
      </c>
      <c r="F178" s="138" t="s">
        <v>225</v>
      </c>
      <c r="G178" s="139" t="s">
        <v>158</v>
      </c>
      <c r="H178" s="140">
        <v>0.417</v>
      </c>
      <c r="I178" s="7"/>
      <c r="J178" s="1">
        <f>ROUND(I178*H178,2)</f>
        <v>0</v>
      </c>
      <c r="K178" s="138" t="s">
        <v>159</v>
      </c>
      <c r="L178" s="26"/>
      <c r="M178" s="143" t="s">
        <v>1</v>
      </c>
      <c r="N178" s="144" t="s">
        <v>46</v>
      </c>
      <c r="O178" s="145">
        <v>15.231</v>
      </c>
      <c r="P178" s="145">
        <f>O178*H178</f>
        <v>6.3513269999999995</v>
      </c>
      <c r="Q178" s="145">
        <v>1.06277</v>
      </c>
      <c r="R178" s="145">
        <f>Q178*H178</f>
        <v>0.44317509</v>
      </c>
      <c r="S178" s="145">
        <v>0</v>
      </c>
      <c r="T178" s="146">
        <f>S178*H178</f>
        <v>0</v>
      </c>
      <c r="AR178" s="147" t="s">
        <v>160</v>
      </c>
      <c r="AT178" s="147" t="s">
        <v>155</v>
      </c>
      <c r="AU178" s="147" t="s">
        <v>91</v>
      </c>
      <c r="AY178" s="12" t="s">
        <v>152</v>
      </c>
      <c r="BE178" s="148">
        <f>IF(N178="základní",J178,0)</f>
        <v>0</v>
      </c>
      <c r="BF178" s="148">
        <f>IF(N178="snížená",J178,0)</f>
        <v>0</v>
      </c>
      <c r="BG178" s="148">
        <f>IF(N178="zákl. přenesená",J178,0)</f>
        <v>0</v>
      </c>
      <c r="BH178" s="148">
        <f>IF(N178="sníž. přenesená",J178,0)</f>
        <v>0</v>
      </c>
      <c r="BI178" s="148">
        <f>IF(N178="nulová",J178,0)</f>
        <v>0</v>
      </c>
      <c r="BJ178" s="12" t="s">
        <v>89</v>
      </c>
      <c r="BK178" s="148">
        <f>ROUND(I178*H178,2)</f>
        <v>0</v>
      </c>
      <c r="BL178" s="12" t="s">
        <v>160</v>
      </c>
      <c r="BM178" s="147" t="s">
        <v>226</v>
      </c>
    </row>
    <row r="179" spans="2:47" s="27" customFormat="1" ht="12">
      <c r="B179" s="26"/>
      <c r="D179" s="149" t="s">
        <v>162</v>
      </c>
      <c r="F179" s="150" t="s">
        <v>227</v>
      </c>
      <c r="L179" s="26"/>
      <c r="M179" s="151"/>
      <c r="T179" s="54"/>
      <c r="AT179" s="12" t="s">
        <v>162</v>
      </c>
      <c r="AU179" s="12" t="s">
        <v>91</v>
      </c>
    </row>
    <row r="180" spans="2:51" s="153" customFormat="1" ht="12">
      <c r="B180" s="152"/>
      <c r="D180" s="154" t="s">
        <v>164</v>
      </c>
      <c r="E180" s="155" t="s">
        <v>1</v>
      </c>
      <c r="F180" s="156" t="s">
        <v>228</v>
      </c>
      <c r="H180" s="155" t="s">
        <v>1</v>
      </c>
      <c r="L180" s="152"/>
      <c r="M180" s="157"/>
      <c r="T180" s="158"/>
      <c r="AT180" s="155" t="s">
        <v>164</v>
      </c>
      <c r="AU180" s="155" t="s">
        <v>91</v>
      </c>
      <c r="AV180" s="153" t="s">
        <v>89</v>
      </c>
      <c r="AW180" s="153" t="s">
        <v>38</v>
      </c>
      <c r="AX180" s="153" t="s">
        <v>81</v>
      </c>
      <c r="AY180" s="155" t="s">
        <v>152</v>
      </c>
    </row>
    <row r="181" spans="2:51" s="153" customFormat="1" ht="12">
      <c r="B181" s="152"/>
      <c r="D181" s="154" t="s">
        <v>164</v>
      </c>
      <c r="E181" s="155" t="s">
        <v>1</v>
      </c>
      <c r="F181" s="156" t="s">
        <v>229</v>
      </c>
      <c r="H181" s="155" t="s">
        <v>1</v>
      </c>
      <c r="L181" s="152"/>
      <c r="M181" s="157"/>
      <c r="T181" s="158"/>
      <c r="AT181" s="155" t="s">
        <v>164</v>
      </c>
      <c r="AU181" s="155" t="s">
        <v>91</v>
      </c>
      <c r="AV181" s="153" t="s">
        <v>89</v>
      </c>
      <c r="AW181" s="153" t="s">
        <v>38</v>
      </c>
      <c r="AX181" s="153" t="s">
        <v>81</v>
      </c>
      <c r="AY181" s="155" t="s">
        <v>152</v>
      </c>
    </row>
    <row r="182" spans="2:51" s="160" customFormat="1" ht="12">
      <c r="B182" s="159"/>
      <c r="D182" s="154" t="s">
        <v>164</v>
      </c>
      <c r="E182" s="161" t="s">
        <v>1</v>
      </c>
      <c r="F182" s="162" t="s">
        <v>230</v>
      </c>
      <c r="H182" s="163">
        <v>0.413</v>
      </c>
      <c r="L182" s="159"/>
      <c r="M182" s="164"/>
      <c r="T182" s="165"/>
      <c r="AT182" s="161" t="s">
        <v>164</v>
      </c>
      <c r="AU182" s="161" t="s">
        <v>91</v>
      </c>
      <c r="AV182" s="160" t="s">
        <v>91</v>
      </c>
      <c r="AW182" s="160" t="s">
        <v>38</v>
      </c>
      <c r="AX182" s="160" t="s">
        <v>81</v>
      </c>
      <c r="AY182" s="161" t="s">
        <v>152</v>
      </c>
    </row>
    <row r="183" spans="2:51" s="183" customFormat="1" ht="12">
      <c r="B183" s="182"/>
      <c r="D183" s="154" t="s">
        <v>164</v>
      </c>
      <c r="E183" s="184" t="s">
        <v>1</v>
      </c>
      <c r="F183" s="185" t="s">
        <v>215</v>
      </c>
      <c r="H183" s="186">
        <v>0.413</v>
      </c>
      <c r="L183" s="182"/>
      <c r="M183" s="187"/>
      <c r="T183" s="188"/>
      <c r="AT183" s="184" t="s">
        <v>164</v>
      </c>
      <c r="AU183" s="184" t="s">
        <v>91</v>
      </c>
      <c r="AV183" s="183" t="s">
        <v>153</v>
      </c>
      <c r="AW183" s="183" t="s">
        <v>38</v>
      </c>
      <c r="AX183" s="183" t="s">
        <v>81</v>
      </c>
      <c r="AY183" s="184" t="s">
        <v>152</v>
      </c>
    </row>
    <row r="184" spans="2:51" s="153" customFormat="1" ht="12">
      <c r="B184" s="152"/>
      <c r="D184" s="154" t="s">
        <v>164</v>
      </c>
      <c r="E184" s="155" t="s">
        <v>1</v>
      </c>
      <c r="F184" s="156" t="s">
        <v>216</v>
      </c>
      <c r="H184" s="155" t="s">
        <v>1</v>
      </c>
      <c r="L184" s="152"/>
      <c r="M184" s="157"/>
      <c r="T184" s="158"/>
      <c r="AT184" s="155" t="s">
        <v>164</v>
      </c>
      <c r="AU184" s="155" t="s">
        <v>91</v>
      </c>
      <c r="AV184" s="153" t="s">
        <v>89</v>
      </c>
      <c r="AW184" s="153" t="s">
        <v>38</v>
      </c>
      <c r="AX184" s="153" t="s">
        <v>81</v>
      </c>
      <c r="AY184" s="155" t="s">
        <v>152</v>
      </c>
    </row>
    <row r="185" spans="2:51" s="160" customFormat="1" ht="12">
      <c r="B185" s="159"/>
      <c r="D185" s="154" t="s">
        <v>164</v>
      </c>
      <c r="E185" s="161" t="s">
        <v>1</v>
      </c>
      <c r="F185" s="162" t="s">
        <v>231</v>
      </c>
      <c r="H185" s="163">
        <v>0.004</v>
      </c>
      <c r="L185" s="159"/>
      <c r="M185" s="164"/>
      <c r="T185" s="165"/>
      <c r="AT185" s="161" t="s">
        <v>164</v>
      </c>
      <c r="AU185" s="161" t="s">
        <v>91</v>
      </c>
      <c r="AV185" s="160" t="s">
        <v>91</v>
      </c>
      <c r="AW185" s="160" t="s">
        <v>38</v>
      </c>
      <c r="AX185" s="160" t="s">
        <v>81</v>
      </c>
      <c r="AY185" s="161" t="s">
        <v>152</v>
      </c>
    </row>
    <row r="186" spans="2:51" s="183" customFormat="1" ht="12">
      <c r="B186" s="182"/>
      <c r="D186" s="154" t="s">
        <v>164</v>
      </c>
      <c r="E186" s="184" t="s">
        <v>1</v>
      </c>
      <c r="F186" s="185" t="s">
        <v>215</v>
      </c>
      <c r="H186" s="186">
        <v>0.004</v>
      </c>
      <c r="L186" s="182"/>
      <c r="M186" s="187"/>
      <c r="T186" s="188"/>
      <c r="AT186" s="184" t="s">
        <v>164</v>
      </c>
      <c r="AU186" s="184" t="s">
        <v>91</v>
      </c>
      <c r="AV186" s="183" t="s">
        <v>153</v>
      </c>
      <c r="AW186" s="183" t="s">
        <v>38</v>
      </c>
      <c r="AX186" s="183" t="s">
        <v>81</v>
      </c>
      <c r="AY186" s="184" t="s">
        <v>152</v>
      </c>
    </row>
    <row r="187" spans="2:51" s="167" customFormat="1" ht="12">
      <c r="B187" s="166"/>
      <c r="D187" s="154" t="s">
        <v>164</v>
      </c>
      <c r="E187" s="168" t="s">
        <v>1</v>
      </c>
      <c r="F187" s="169" t="s">
        <v>168</v>
      </c>
      <c r="H187" s="170">
        <v>0.417</v>
      </c>
      <c r="L187" s="166"/>
      <c r="M187" s="171"/>
      <c r="T187" s="172"/>
      <c r="AT187" s="168" t="s">
        <v>164</v>
      </c>
      <c r="AU187" s="168" t="s">
        <v>91</v>
      </c>
      <c r="AV187" s="167" t="s">
        <v>160</v>
      </c>
      <c r="AW187" s="167" t="s">
        <v>38</v>
      </c>
      <c r="AX187" s="167" t="s">
        <v>89</v>
      </c>
      <c r="AY187" s="168" t="s">
        <v>152</v>
      </c>
    </row>
    <row r="188" spans="2:65" s="27" customFormat="1" ht="37.9" customHeight="1">
      <c r="B188" s="26"/>
      <c r="C188" s="136" t="s">
        <v>232</v>
      </c>
      <c r="D188" s="136" t="s">
        <v>155</v>
      </c>
      <c r="E188" s="137" t="s">
        <v>233</v>
      </c>
      <c r="F188" s="138" t="s">
        <v>234</v>
      </c>
      <c r="G188" s="139" t="s">
        <v>171</v>
      </c>
      <c r="H188" s="140">
        <v>13</v>
      </c>
      <c r="I188" s="7"/>
      <c r="J188" s="1">
        <f>ROUND(I188*H188,2)</f>
        <v>0</v>
      </c>
      <c r="K188" s="138" t="s">
        <v>159</v>
      </c>
      <c r="L188" s="26"/>
      <c r="M188" s="143" t="s">
        <v>1</v>
      </c>
      <c r="N188" s="144" t="s">
        <v>46</v>
      </c>
      <c r="O188" s="145">
        <v>0.36</v>
      </c>
      <c r="P188" s="145">
        <f>O188*H188</f>
        <v>4.68</v>
      </c>
      <c r="Q188" s="145">
        <v>0.00438</v>
      </c>
      <c r="R188" s="145">
        <f>Q188*H188</f>
        <v>0.056940000000000004</v>
      </c>
      <c r="S188" s="145">
        <v>0</v>
      </c>
      <c r="T188" s="146">
        <f>S188*H188</f>
        <v>0</v>
      </c>
      <c r="AR188" s="147" t="s">
        <v>160</v>
      </c>
      <c r="AT188" s="147" t="s">
        <v>155</v>
      </c>
      <c r="AU188" s="147" t="s">
        <v>91</v>
      </c>
      <c r="AY188" s="12" t="s">
        <v>152</v>
      </c>
      <c r="BE188" s="148">
        <f>IF(N188="základní",J188,0)</f>
        <v>0</v>
      </c>
      <c r="BF188" s="148">
        <f>IF(N188="snížená",J188,0)</f>
        <v>0</v>
      </c>
      <c r="BG188" s="148">
        <f>IF(N188="zákl. přenesená",J188,0)</f>
        <v>0</v>
      </c>
      <c r="BH188" s="148">
        <f>IF(N188="sníž. přenesená",J188,0)</f>
        <v>0</v>
      </c>
      <c r="BI188" s="148">
        <f>IF(N188="nulová",J188,0)</f>
        <v>0</v>
      </c>
      <c r="BJ188" s="12" t="s">
        <v>89</v>
      </c>
      <c r="BK188" s="148">
        <f>ROUND(I188*H188,2)</f>
        <v>0</v>
      </c>
      <c r="BL188" s="12" t="s">
        <v>160</v>
      </c>
      <c r="BM188" s="147" t="s">
        <v>235</v>
      </c>
    </row>
    <row r="189" spans="2:47" s="27" customFormat="1" ht="12">
      <c r="B189" s="26"/>
      <c r="D189" s="149" t="s">
        <v>162</v>
      </c>
      <c r="F189" s="150" t="s">
        <v>236</v>
      </c>
      <c r="L189" s="26"/>
      <c r="M189" s="151"/>
      <c r="T189" s="54"/>
      <c r="AT189" s="12" t="s">
        <v>162</v>
      </c>
      <c r="AU189" s="12" t="s">
        <v>91</v>
      </c>
    </row>
    <row r="190" spans="2:65" s="27" customFormat="1" ht="37.9" customHeight="1">
      <c r="B190" s="26"/>
      <c r="C190" s="136" t="s">
        <v>237</v>
      </c>
      <c r="D190" s="136" t="s">
        <v>155</v>
      </c>
      <c r="E190" s="137" t="s">
        <v>238</v>
      </c>
      <c r="F190" s="138" t="s">
        <v>239</v>
      </c>
      <c r="G190" s="139" t="s">
        <v>171</v>
      </c>
      <c r="H190" s="140">
        <v>13</v>
      </c>
      <c r="I190" s="7"/>
      <c r="J190" s="1">
        <f>ROUND(I190*H190,2)</f>
        <v>0</v>
      </c>
      <c r="K190" s="138" t="s">
        <v>159</v>
      </c>
      <c r="L190" s="26"/>
      <c r="M190" s="143" t="s">
        <v>1</v>
      </c>
      <c r="N190" s="144" t="s">
        <v>46</v>
      </c>
      <c r="O190" s="145">
        <v>0.41</v>
      </c>
      <c r="P190" s="145">
        <f>O190*H190</f>
        <v>5.33</v>
      </c>
      <c r="Q190" s="145">
        <v>0.01103</v>
      </c>
      <c r="R190" s="145">
        <f>Q190*H190</f>
        <v>0.14339</v>
      </c>
      <c r="S190" s="145">
        <v>0</v>
      </c>
      <c r="T190" s="146">
        <f>S190*H190</f>
        <v>0</v>
      </c>
      <c r="AR190" s="147" t="s">
        <v>160</v>
      </c>
      <c r="AT190" s="147" t="s">
        <v>155</v>
      </c>
      <c r="AU190" s="147" t="s">
        <v>91</v>
      </c>
      <c r="AY190" s="12" t="s">
        <v>152</v>
      </c>
      <c r="BE190" s="148">
        <f>IF(N190="základní",J190,0)</f>
        <v>0</v>
      </c>
      <c r="BF190" s="148">
        <f>IF(N190="snížená",J190,0)</f>
        <v>0</v>
      </c>
      <c r="BG190" s="148">
        <f>IF(N190="zákl. přenesená",J190,0)</f>
        <v>0</v>
      </c>
      <c r="BH190" s="148">
        <f>IF(N190="sníž. přenesená",J190,0)</f>
        <v>0</v>
      </c>
      <c r="BI190" s="148">
        <f>IF(N190="nulová",J190,0)</f>
        <v>0</v>
      </c>
      <c r="BJ190" s="12" t="s">
        <v>89</v>
      </c>
      <c r="BK190" s="148">
        <f>ROUND(I190*H190,2)</f>
        <v>0</v>
      </c>
      <c r="BL190" s="12" t="s">
        <v>160</v>
      </c>
      <c r="BM190" s="147" t="s">
        <v>240</v>
      </c>
    </row>
    <row r="191" spans="2:47" s="27" customFormat="1" ht="12">
      <c r="B191" s="26"/>
      <c r="D191" s="149" t="s">
        <v>162</v>
      </c>
      <c r="F191" s="150" t="s">
        <v>241</v>
      </c>
      <c r="L191" s="26"/>
      <c r="M191" s="151"/>
      <c r="T191" s="54"/>
      <c r="AT191" s="12" t="s">
        <v>162</v>
      </c>
      <c r="AU191" s="12" t="s">
        <v>91</v>
      </c>
    </row>
    <row r="192" spans="2:65" s="27" customFormat="1" ht="37.9" customHeight="1">
      <c r="B192" s="26"/>
      <c r="C192" s="136" t="s">
        <v>242</v>
      </c>
      <c r="D192" s="136" t="s">
        <v>155</v>
      </c>
      <c r="E192" s="137" t="s">
        <v>243</v>
      </c>
      <c r="F192" s="138" t="s">
        <v>244</v>
      </c>
      <c r="G192" s="139" t="s">
        <v>171</v>
      </c>
      <c r="H192" s="140">
        <v>7</v>
      </c>
      <c r="I192" s="7"/>
      <c r="J192" s="1">
        <f>ROUND(I192*H192,2)</f>
        <v>0</v>
      </c>
      <c r="K192" s="138" t="s">
        <v>159</v>
      </c>
      <c r="L192" s="26"/>
      <c r="M192" s="143" t="s">
        <v>1</v>
      </c>
      <c r="N192" s="144" t="s">
        <v>46</v>
      </c>
      <c r="O192" s="145">
        <v>0.34</v>
      </c>
      <c r="P192" s="145">
        <f>O192*H192</f>
        <v>2.3800000000000003</v>
      </c>
      <c r="Q192" s="145">
        <v>0.0147</v>
      </c>
      <c r="R192" s="145">
        <f>Q192*H192</f>
        <v>0.10289999999999999</v>
      </c>
      <c r="S192" s="145">
        <v>0</v>
      </c>
      <c r="T192" s="146">
        <f>S192*H192</f>
        <v>0</v>
      </c>
      <c r="AR192" s="147" t="s">
        <v>160</v>
      </c>
      <c r="AT192" s="147" t="s">
        <v>155</v>
      </c>
      <c r="AU192" s="147" t="s">
        <v>91</v>
      </c>
      <c r="AY192" s="12" t="s">
        <v>152</v>
      </c>
      <c r="BE192" s="148">
        <f>IF(N192="základní",J192,0)</f>
        <v>0</v>
      </c>
      <c r="BF192" s="148">
        <f>IF(N192="snížená",J192,0)</f>
        <v>0</v>
      </c>
      <c r="BG192" s="148">
        <f>IF(N192="zákl. přenesená",J192,0)</f>
        <v>0</v>
      </c>
      <c r="BH192" s="148">
        <f>IF(N192="sníž. přenesená",J192,0)</f>
        <v>0</v>
      </c>
      <c r="BI192" s="148">
        <f>IF(N192="nulová",J192,0)</f>
        <v>0</v>
      </c>
      <c r="BJ192" s="12" t="s">
        <v>89</v>
      </c>
      <c r="BK192" s="148">
        <f>ROUND(I192*H192,2)</f>
        <v>0</v>
      </c>
      <c r="BL192" s="12" t="s">
        <v>160</v>
      </c>
      <c r="BM192" s="147" t="s">
        <v>245</v>
      </c>
    </row>
    <row r="193" spans="2:47" s="27" customFormat="1" ht="12">
      <c r="B193" s="26"/>
      <c r="D193" s="149" t="s">
        <v>162</v>
      </c>
      <c r="F193" s="150" t="s">
        <v>246</v>
      </c>
      <c r="L193" s="26"/>
      <c r="M193" s="151"/>
      <c r="T193" s="54"/>
      <c r="AT193" s="12" t="s">
        <v>162</v>
      </c>
      <c r="AU193" s="12" t="s">
        <v>91</v>
      </c>
    </row>
    <row r="194" spans="2:65" s="27" customFormat="1" ht="44.25" customHeight="1">
      <c r="B194" s="26"/>
      <c r="C194" s="136" t="s">
        <v>247</v>
      </c>
      <c r="D194" s="136" t="s">
        <v>155</v>
      </c>
      <c r="E194" s="137" t="s">
        <v>248</v>
      </c>
      <c r="F194" s="138" t="s">
        <v>249</v>
      </c>
      <c r="G194" s="139" t="s">
        <v>171</v>
      </c>
      <c r="H194" s="140">
        <v>230.7</v>
      </c>
      <c r="I194" s="7"/>
      <c r="J194" s="1">
        <f>ROUND(I194*H194,2)</f>
        <v>0</v>
      </c>
      <c r="K194" s="138" t="s">
        <v>159</v>
      </c>
      <c r="L194" s="26"/>
      <c r="M194" s="143" t="s">
        <v>1</v>
      </c>
      <c r="N194" s="144" t="s">
        <v>46</v>
      </c>
      <c r="O194" s="145">
        <v>0.46</v>
      </c>
      <c r="P194" s="145">
        <f>O194*H194</f>
        <v>106.122</v>
      </c>
      <c r="Q194" s="145">
        <v>0.01733</v>
      </c>
      <c r="R194" s="145">
        <f>Q194*H194</f>
        <v>3.998031</v>
      </c>
      <c r="S194" s="145">
        <v>0</v>
      </c>
      <c r="T194" s="146">
        <f>S194*H194</f>
        <v>0</v>
      </c>
      <c r="AR194" s="147" t="s">
        <v>160</v>
      </c>
      <c r="AT194" s="147" t="s">
        <v>155</v>
      </c>
      <c r="AU194" s="147" t="s">
        <v>91</v>
      </c>
      <c r="AY194" s="12" t="s">
        <v>152</v>
      </c>
      <c r="BE194" s="148">
        <f>IF(N194="základní",J194,0)</f>
        <v>0</v>
      </c>
      <c r="BF194" s="148">
        <f>IF(N194="snížená",J194,0)</f>
        <v>0</v>
      </c>
      <c r="BG194" s="148">
        <f>IF(N194="zákl. přenesená",J194,0)</f>
        <v>0</v>
      </c>
      <c r="BH194" s="148">
        <f>IF(N194="sníž. přenesená",J194,0)</f>
        <v>0</v>
      </c>
      <c r="BI194" s="148">
        <f>IF(N194="nulová",J194,0)</f>
        <v>0</v>
      </c>
      <c r="BJ194" s="12" t="s">
        <v>89</v>
      </c>
      <c r="BK194" s="148">
        <f>ROUND(I194*H194,2)</f>
        <v>0</v>
      </c>
      <c r="BL194" s="12" t="s">
        <v>160</v>
      </c>
      <c r="BM194" s="147" t="s">
        <v>250</v>
      </c>
    </row>
    <row r="195" spans="2:47" s="27" customFormat="1" ht="12">
      <c r="B195" s="26"/>
      <c r="D195" s="149" t="s">
        <v>162</v>
      </c>
      <c r="F195" s="150" t="s">
        <v>251</v>
      </c>
      <c r="L195" s="26"/>
      <c r="M195" s="151"/>
      <c r="T195" s="54"/>
      <c r="AT195" s="12" t="s">
        <v>162</v>
      </c>
      <c r="AU195" s="12" t="s">
        <v>91</v>
      </c>
    </row>
    <row r="196" spans="2:65" s="27" customFormat="1" ht="44.25" customHeight="1">
      <c r="B196" s="26"/>
      <c r="C196" s="136" t="s">
        <v>8</v>
      </c>
      <c r="D196" s="136" t="s">
        <v>155</v>
      </c>
      <c r="E196" s="137" t="s">
        <v>252</v>
      </c>
      <c r="F196" s="138" t="s">
        <v>253</v>
      </c>
      <c r="G196" s="139" t="s">
        <v>171</v>
      </c>
      <c r="H196" s="140">
        <v>461.4</v>
      </c>
      <c r="I196" s="7"/>
      <c r="J196" s="1">
        <f>ROUND(I196*H196,2)</f>
        <v>0</v>
      </c>
      <c r="K196" s="138" t="s">
        <v>159</v>
      </c>
      <c r="L196" s="26"/>
      <c r="M196" s="143" t="s">
        <v>1</v>
      </c>
      <c r="N196" s="144" t="s">
        <v>46</v>
      </c>
      <c r="O196" s="145">
        <v>0.085</v>
      </c>
      <c r="P196" s="145">
        <f>O196*H196</f>
        <v>39.219</v>
      </c>
      <c r="Q196" s="145">
        <v>0.00735</v>
      </c>
      <c r="R196" s="145">
        <f>Q196*H196</f>
        <v>3.3912899999999997</v>
      </c>
      <c r="S196" s="145">
        <v>0</v>
      </c>
      <c r="T196" s="146">
        <f>S196*H196</f>
        <v>0</v>
      </c>
      <c r="AR196" s="147" t="s">
        <v>160</v>
      </c>
      <c r="AT196" s="147" t="s">
        <v>155</v>
      </c>
      <c r="AU196" s="147" t="s">
        <v>91</v>
      </c>
      <c r="AY196" s="12" t="s">
        <v>152</v>
      </c>
      <c r="BE196" s="148">
        <f>IF(N196="základní",J196,0)</f>
        <v>0</v>
      </c>
      <c r="BF196" s="148">
        <f>IF(N196="snížená",J196,0)</f>
        <v>0</v>
      </c>
      <c r="BG196" s="148">
        <f>IF(N196="zákl. přenesená",J196,0)</f>
        <v>0</v>
      </c>
      <c r="BH196" s="148">
        <f>IF(N196="sníž. přenesená",J196,0)</f>
        <v>0</v>
      </c>
      <c r="BI196" s="148">
        <f>IF(N196="nulová",J196,0)</f>
        <v>0</v>
      </c>
      <c r="BJ196" s="12" t="s">
        <v>89</v>
      </c>
      <c r="BK196" s="148">
        <f>ROUND(I196*H196,2)</f>
        <v>0</v>
      </c>
      <c r="BL196" s="12" t="s">
        <v>160</v>
      </c>
      <c r="BM196" s="147" t="s">
        <v>254</v>
      </c>
    </row>
    <row r="197" spans="2:47" s="27" customFormat="1" ht="12">
      <c r="B197" s="26"/>
      <c r="D197" s="149" t="s">
        <v>162</v>
      </c>
      <c r="F197" s="150" t="s">
        <v>255</v>
      </c>
      <c r="L197" s="26"/>
      <c r="M197" s="151"/>
      <c r="T197" s="54"/>
      <c r="AT197" s="12" t="s">
        <v>162</v>
      </c>
      <c r="AU197" s="12" t="s">
        <v>91</v>
      </c>
    </row>
    <row r="198" spans="2:51" s="153" customFormat="1" ht="12">
      <c r="B198" s="152"/>
      <c r="D198" s="154" t="s">
        <v>164</v>
      </c>
      <c r="E198" s="155" t="s">
        <v>1</v>
      </c>
      <c r="F198" s="156" t="s">
        <v>256</v>
      </c>
      <c r="H198" s="155" t="s">
        <v>1</v>
      </c>
      <c r="L198" s="152"/>
      <c r="M198" s="157"/>
      <c r="T198" s="158"/>
      <c r="AT198" s="155" t="s">
        <v>164</v>
      </c>
      <c r="AU198" s="155" t="s">
        <v>91</v>
      </c>
      <c r="AV198" s="153" t="s">
        <v>89</v>
      </c>
      <c r="AW198" s="153" t="s">
        <v>38</v>
      </c>
      <c r="AX198" s="153" t="s">
        <v>81</v>
      </c>
      <c r="AY198" s="155" t="s">
        <v>152</v>
      </c>
    </row>
    <row r="199" spans="2:51" s="160" customFormat="1" ht="12">
      <c r="B199" s="159"/>
      <c r="D199" s="154" t="s">
        <v>164</v>
      </c>
      <c r="E199" s="161" t="s">
        <v>1</v>
      </c>
      <c r="F199" s="162" t="s">
        <v>257</v>
      </c>
      <c r="H199" s="163">
        <v>461.4</v>
      </c>
      <c r="L199" s="159"/>
      <c r="M199" s="164"/>
      <c r="T199" s="165"/>
      <c r="AT199" s="161" t="s">
        <v>164</v>
      </c>
      <c r="AU199" s="161" t="s">
        <v>91</v>
      </c>
      <c r="AV199" s="160" t="s">
        <v>91</v>
      </c>
      <c r="AW199" s="160" t="s">
        <v>38</v>
      </c>
      <c r="AX199" s="160" t="s">
        <v>81</v>
      </c>
      <c r="AY199" s="161" t="s">
        <v>152</v>
      </c>
    </row>
    <row r="200" spans="2:51" s="167" customFormat="1" ht="12">
      <c r="B200" s="166"/>
      <c r="D200" s="154" t="s">
        <v>164</v>
      </c>
      <c r="E200" s="168" t="s">
        <v>1</v>
      </c>
      <c r="F200" s="169" t="s">
        <v>168</v>
      </c>
      <c r="H200" s="170">
        <v>461.4</v>
      </c>
      <c r="L200" s="166"/>
      <c r="M200" s="171"/>
      <c r="T200" s="172"/>
      <c r="AT200" s="168" t="s">
        <v>164</v>
      </c>
      <c r="AU200" s="168" t="s">
        <v>91</v>
      </c>
      <c r="AV200" s="167" t="s">
        <v>160</v>
      </c>
      <c r="AW200" s="167" t="s">
        <v>38</v>
      </c>
      <c r="AX200" s="167" t="s">
        <v>89</v>
      </c>
      <c r="AY200" s="168" t="s">
        <v>152</v>
      </c>
    </row>
    <row r="201" spans="2:65" s="27" customFormat="1" ht="49.15" customHeight="1">
      <c r="B201" s="26"/>
      <c r="C201" s="136" t="s">
        <v>203</v>
      </c>
      <c r="D201" s="136" t="s">
        <v>155</v>
      </c>
      <c r="E201" s="137" t="s">
        <v>258</v>
      </c>
      <c r="F201" s="138" t="s">
        <v>259</v>
      </c>
      <c r="G201" s="139" t="s">
        <v>171</v>
      </c>
      <c r="H201" s="140">
        <v>68.6</v>
      </c>
      <c r="I201" s="7"/>
      <c r="J201" s="1">
        <f>ROUND(I201*H201,2)</f>
        <v>0</v>
      </c>
      <c r="K201" s="138" t="s">
        <v>159</v>
      </c>
      <c r="L201" s="26"/>
      <c r="M201" s="143" t="s">
        <v>1</v>
      </c>
      <c r="N201" s="144" t="s">
        <v>46</v>
      </c>
      <c r="O201" s="145">
        <v>0.56</v>
      </c>
      <c r="P201" s="145">
        <f>O201*H201</f>
        <v>38.416000000000004</v>
      </c>
      <c r="Q201" s="145">
        <v>0.01733</v>
      </c>
      <c r="R201" s="145">
        <f>Q201*H201</f>
        <v>1.188838</v>
      </c>
      <c r="S201" s="145">
        <v>0</v>
      </c>
      <c r="T201" s="146">
        <f>S201*H201</f>
        <v>0</v>
      </c>
      <c r="AR201" s="147" t="s">
        <v>160</v>
      </c>
      <c r="AT201" s="147" t="s">
        <v>155</v>
      </c>
      <c r="AU201" s="147" t="s">
        <v>91</v>
      </c>
      <c r="AY201" s="12" t="s">
        <v>152</v>
      </c>
      <c r="BE201" s="148">
        <f>IF(N201="základní",J201,0)</f>
        <v>0</v>
      </c>
      <c r="BF201" s="148">
        <f>IF(N201="snížená",J201,0)</f>
        <v>0</v>
      </c>
      <c r="BG201" s="148">
        <f>IF(N201="zákl. přenesená",J201,0)</f>
        <v>0</v>
      </c>
      <c r="BH201" s="148">
        <f>IF(N201="sníž. přenesená",J201,0)</f>
        <v>0</v>
      </c>
      <c r="BI201" s="148">
        <f>IF(N201="nulová",J201,0)</f>
        <v>0</v>
      </c>
      <c r="BJ201" s="12" t="s">
        <v>89</v>
      </c>
      <c r="BK201" s="148">
        <f>ROUND(I201*H201,2)</f>
        <v>0</v>
      </c>
      <c r="BL201" s="12" t="s">
        <v>160</v>
      </c>
      <c r="BM201" s="147" t="s">
        <v>260</v>
      </c>
    </row>
    <row r="202" spans="2:47" s="27" customFormat="1" ht="12">
      <c r="B202" s="26"/>
      <c r="D202" s="149" t="s">
        <v>162</v>
      </c>
      <c r="F202" s="150" t="s">
        <v>261</v>
      </c>
      <c r="L202" s="26"/>
      <c r="M202" s="151"/>
      <c r="T202" s="54"/>
      <c r="AT202" s="12" t="s">
        <v>162</v>
      </c>
      <c r="AU202" s="12" t="s">
        <v>91</v>
      </c>
    </row>
    <row r="203" spans="2:65" s="27" customFormat="1" ht="44.25" customHeight="1">
      <c r="B203" s="26"/>
      <c r="C203" s="136" t="s">
        <v>262</v>
      </c>
      <c r="D203" s="136" t="s">
        <v>155</v>
      </c>
      <c r="E203" s="137" t="s">
        <v>263</v>
      </c>
      <c r="F203" s="138" t="s">
        <v>264</v>
      </c>
      <c r="G203" s="139" t="s">
        <v>171</v>
      </c>
      <c r="H203" s="140">
        <v>137.2</v>
      </c>
      <c r="I203" s="7"/>
      <c r="J203" s="1">
        <f>ROUND(I203*H203,2)</f>
        <v>0</v>
      </c>
      <c r="K203" s="138" t="s">
        <v>159</v>
      </c>
      <c r="L203" s="26"/>
      <c r="M203" s="143" t="s">
        <v>1</v>
      </c>
      <c r="N203" s="144" t="s">
        <v>46</v>
      </c>
      <c r="O203" s="145">
        <v>0.095</v>
      </c>
      <c r="P203" s="145">
        <f>O203*H203</f>
        <v>13.033999999999999</v>
      </c>
      <c r="Q203" s="145">
        <v>0.00735</v>
      </c>
      <c r="R203" s="145">
        <f>Q203*H203</f>
        <v>1.0084199999999999</v>
      </c>
      <c r="S203" s="145">
        <v>0</v>
      </c>
      <c r="T203" s="146">
        <f>S203*H203</f>
        <v>0</v>
      </c>
      <c r="AR203" s="147" t="s">
        <v>160</v>
      </c>
      <c r="AT203" s="147" t="s">
        <v>155</v>
      </c>
      <c r="AU203" s="147" t="s">
        <v>91</v>
      </c>
      <c r="AY203" s="12" t="s">
        <v>152</v>
      </c>
      <c r="BE203" s="148">
        <f>IF(N203="základní",J203,0)</f>
        <v>0</v>
      </c>
      <c r="BF203" s="148">
        <f>IF(N203="snížená",J203,0)</f>
        <v>0</v>
      </c>
      <c r="BG203" s="148">
        <f>IF(N203="zákl. přenesená",J203,0)</f>
        <v>0</v>
      </c>
      <c r="BH203" s="148">
        <f>IF(N203="sníž. přenesená",J203,0)</f>
        <v>0</v>
      </c>
      <c r="BI203" s="148">
        <f>IF(N203="nulová",J203,0)</f>
        <v>0</v>
      </c>
      <c r="BJ203" s="12" t="s">
        <v>89</v>
      </c>
      <c r="BK203" s="148">
        <f>ROUND(I203*H203,2)</f>
        <v>0</v>
      </c>
      <c r="BL203" s="12" t="s">
        <v>160</v>
      </c>
      <c r="BM203" s="147" t="s">
        <v>265</v>
      </c>
    </row>
    <row r="204" spans="2:47" s="27" customFormat="1" ht="12">
      <c r="B204" s="26"/>
      <c r="D204" s="149" t="s">
        <v>162</v>
      </c>
      <c r="F204" s="150" t="s">
        <v>266</v>
      </c>
      <c r="L204" s="26"/>
      <c r="M204" s="151"/>
      <c r="T204" s="54"/>
      <c r="AT204" s="12" t="s">
        <v>162</v>
      </c>
      <c r="AU204" s="12" t="s">
        <v>91</v>
      </c>
    </row>
    <row r="205" spans="2:51" s="153" customFormat="1" ht="12">
      <c r="B205" s="152"/>
      <c r="D205" s="154" t="s">
        <v>164</v>
      </c>
      <c r="E205" s="155" t="s">
        <v>1</v>
      </c>
      <c r="F205" s="156" t="s">
        <v>256</v>
      </c>
      <c r="H205" s="155" t="s">
        <v>1</v>
      </c>
      <c r="L205" s="152"/>
      <c r="M205" s="157"/>
      <c r="T205" s="158"/>
      <c r="AT205" s="155" t="s">
        <v>164</v>
      </c>
      <c r="AU205" s="155" t="s">
        <v>91</v>
      </c>
      <c r="AV205" s="153" t="s">
        <v>89</v>
      </c>
      <c r="AW205" s="153" t="s">
        <v>38</v>
      </c>
      <c r="AX205" s="153" t="s">
        <v>81</v>
      </c>
      <c r="AY205" s="155" t="s">
        <v>152</v>
      </c>
    </row>
    <row r="206" spans="2:51" s="160" customFormat="1" ht="12">
      <c r="B206" s="159"/>
      <c r="D206" s="154" t="s">
        <v>164</v>
      </c>
      <c r="E206" s="161" t="s">
        <v>1</v>
      </c>
      <c r="F206" s="162" t="s">
        <v>267</v>
      </c>
      <c r="H206" s="163">
        <v>137.2</v>
      </c>
      <c r="L206" s="159"/>
      <c r="M206" s="164"/>
      <c r="T206" s="165"/>
      <c r="AT206" s="161" t="s">
        <v>164</v>
      </c>
      <c r="AU206" s="161" t="s">
        <v>91</v>
      </c>
      <c r="AV206" s="160" t="s">
        <v>91</v>
      </c>
      <c r="AW206" s="160" t="s">
        <v>38</v>
      </c>
      <c r="AX206" s="160" t="s">
        <v>81</v>
      </c>
      <c r="AY206" s="161" t="s">
        <v>152</v>
      </c>
    </row>
    <row r="207" spans="2:51" s="167" customFormat="1" ht="12">
      <c r="B207" s="166"/>
      <c r="D207" s="154" t="s">
        <v>164</v>
      </c>
      <c r="E207" s="168" t="s">
        <v>1</v>
      </c>
      <c r="F207" s="169" t="s">
        <v>168</v>
      </c>
      <c r="H207" s="170">
        <v>137.2</v>
      </c>
      <c r="L207" s="166"/>
      <c r="M207" s="171"/>
      <c r="T207" s="172"/>
      <c r="AT207" s="168" t="s">
        <v>164</v>
      </c>
      <c r="AU207" s="168" t="s">
        <v>91</v>
      </c>
      <c r="AV207" s="167" t="s">
        <v>160</v>
      </c>
      <c r="AW207" s="167" t="s">
        <v>38</v>
      </c>
      <c r="AX207" s="167" t="s">
        <v>89</v>
      </c>
      <c r="AY207" s="168" t="s">
        <v>152</v>
      </c>
    </row>
    <row r="208" spans="2:63" s="125" customFormat="1" ht="22.9" customHeight="1">
      <c r="B208" s="124"/>
      <c r="D208" s="126" t="s">
        <v>80</v>
      </c>
      <c r="E208" s="134" t="s">
        <v>218</v>
      </c>
      <c r="F208" s="134" t="s">
        <v>268</v>
      </c>
      <c r="J208" s="135">
        <f>BK208</f>
        <v>0</v>
      </c>
      <c r="L208" s="124"/>
      <c r="M208" s="129"/>
      <c r="P208" s="130">
        <f>SUM(P209:P269)</f>
        <v>418.12690000000003</v>
      </c>
      <c r="R208" s="130">
        <f>SUM(R209:R269)</f>
        <v>0.114509</v>
      </c>
      <c r="T208" s="131">
        <f>SUM(T209:T269)</f>
        <v>21.673980000000004</v>
      </c>
      <c r="AR208" s="126" t="s">
        <v>89</v>
      </c>
      <c r="AT208" s="132" t="s">
        <v>80</v>
      </c>
      <c r="AU208" s="132" t="s">
        <v>89</v>
      </c>
      <c r="AY208" s="126" t="s">
        <v>152</v>
      </c>
      <c r="BK208" s="133">
        <f>SUM(BK209:BK269)</f>
        <v>0</v>
      </c>
    </row>
    <row r="209" spans="2:65" s="27" customFormat="1" ht="24.25" customHeight="1">
      <c r="B209" s="26"/>
      <c r="C209" s="136" t="s">
        <v>269</v>
      </c>
      <c r="D209" s="136" t="s">
        <v>155</v>
      </c>
      <c r="E209" s="137" t="s">
        <v>270</v>
      </c>
      <c r="F209" s="138" t="s">
        <v>271</v>
      </c>
      <c r="G209" s="139" t="s">
        <v>171</v>
      </c>
      <c r="H209" s="140">
        <v>54.1</v>
      </c>
      <c r="I209" s="7"/>
      <c r="J209" s="1">
        <f>ROUND(I209*H209,2)</f>
        <v>0</v>
      </c>
      <c r="K209" s="138" t="s">
        <v>159</v>
      </c>
      <c r="L209" s="26"/>
      <c r="M209" s="143" t="s">
        <v>1</v>
      </c>
      <c r="N209" s="144" t="s">
        <v>46</v>
      </c>
      <c r="O209" s="145">
        <v>0.406</v>
      </c>
      <c r="P209" s="145">
        <f>O209*H209</f>
        <v>21.9646</v>
      </c>
      <c r="Q209" s="145">
        <v>0</v>
      </c>
      <c r="R209" s="145">
        <f>Q209*H209</f>
        <v>0</v>
      </c>
      <c r="S209" s="145">
        <v>0.055</v>
      </c>
      <c r="T209" s="146">
        <f>S209*H209</f>
        <v>2.9755000000000003</v>
      </c>
      <c r="AR209" s="147" t="s">
        <v>160</v>
      </c>
      <c r="AT209" s="147" t="s">
        <v>155</v>
      </c>
      <c r="AU209" s="147" t="s">
        <v>91</v>
      </c>
      <c r="AY209" s="12" t="s">
        <v>152</v>
      </c>
      <c r="BE209" s="148">
        <f>IF(N209="základní",J209,0)</f>
        <v>0</v>
      </c>
      <c r="BF209" s="148">
        <f>IF(N209="snížená",J209,0)</f>
        <v>0</v>
      </c>
      <c r="BG209" s="148">
        <f>IF(N209="zákl. přenesená",J209,0)</f>
        <v>0</v>
      </c>
      <c r="BH209" s="148">
        <f>IF(N209="sníž. přenesená",J209,0)</f>
        <v>0</v>
      </c>
      <c r="BI209" s="148">
        <f>IF(N209="nulová",J209,0)</f>
        <v>0</v>
      </c>
      <c r="BJ209" s="12" t="s">
        <v>89</v>
      </c>
      <c r="BK209" s="148">
        <f>ROUND(I209*H209,2)</f>
        <v>0</v>
      </c>
      <c r="BL209" s="12" t="s">
        <v>160</v>
      </c>
      <c r="BM209" s="147" t="s">
        <v>272</v>
      </c>
    </row>
    <row r="210" spans="2:47" s="27" customFormat="1" ht="12">
      <c r="B210" s="26"/>
      <c r="D210" s="149" t="s">
        <v>162</v>
      </c>
      <c r="F210" s="150" t="s">
        <v>273</v>
      </c>
      <c r="L210" s="26"/>
      <c r="M210" s="151"/>
      <c r="T210" s="54"/>
      <c r="AT210" s="12" t="s">
        <v>162</v>
      </c>
      <c r="AU210" s="12" t="s">
        <v>91</v>
      </c>
    </row>
    <row r="211" spans="2:51" s="160" customFormat="1" ht="12">
      <c r="B211" s="159"/>
      <c r="D211" s="154" t="s">
        <v>164</v>
      </c>
      <c r="E211" s="161" t="s">
        <v>1</v>
      </c>
      <c r="F211" s="162" t="s">
        <v>274</v>
      </c>
      <c r="H211" s="163">
        <v>44.1</v>
      </c>
      <c r="L211" s="159"/>
      <c r="M211" s="164"/>
      <c r="T211" s="165"/>
      <c r="AT211" s="161" t="s">
        <v>164</v>
      </c>
      <c r="AU211" s="161" t="s">
        <v>91</v>
      </c>
      <c r="AV211" s="160" t="s">
        <v>91</v>
      </c>
      <c r="AW211" s="160" t="s">
        <v>38</v>
      </c>
      <c r="AX211" s="160" t="s">
        <v>81</v>
      </c>
      <c r="AY211" s="161" t="s">
        <v>152</v>
      </c>
    </row>
    <row r="212" spans="2:51" s="153" customFormat="1" ht="12">
      <c r="B212" s="152"/>
      <c r="D212" s="154" t="s">
        <v>164</v>
      </c>
      <c r="E212" s="155" t="s">
        <v>1</v>
      </c>
      <c r="F212" s="156" t="s">
        <v>275</v>
      </c>
      <c r="H212" s="155" t="s">
        <v>1</v>
      </c>
      <c r="L212" s="152"/>
      <c r="M212" s="157"/>
      <c r="T212" s="158"/>
      <c r="AT212" s="155" t="s">
        <v>164</v>
      </c>
      <c r="AU212" s="155" t="s">
        <v>91</v>
      </c>
      <c r="AV212" s="153" t="s">
        <v>89</v>
      </c>
      <c r="AW212" s="153" t="s">
        <v>38</v>
      </c>
      <c r="AX212" s="153" t="s">
        <v>81</v>
      </c>
      <c r="AY212" s="155" t="s">
        <v>152</v>
      </c>
    </row>
    <row r="213" spans="2:51" s="160" customFormat="1" ht="12">
      <c r="B213" s="159"/>
      <c r="D213" s="154" t="s">
        <v>164</v>
      </c>
      <c r="E213" s="161" t="s">
        <v>1</v>
      </c>
      <c r="F213" s="162" t="s">
        <v>223</v>
      </c>
      <c r="H213" s="163">
        <v>10</v>
      </c>
      <c r="L213" s="159"/>
      <c r="M213" s="164"/>
      <c r="T213" s="165"/>
      <c r="AT213" s="161" t="s">
        <v>164</v>
      </c>
      <c r="AU213" s="161" t="s">
        <v>91</v>
      </c>
      <c r="AV213" s="160" t="s">
        <v>91</v>
      </c>
      <c r="AW213" s="160" t="s">
        <v>38</v>
      </c>
      <c r="AX213" s="160" t="s">
        <v>81</v>
      </c>
      <c r="AY213" s="161" t="s">
        <v>152</v>
      </c>
    </row>
    <row r="214" spans="2:51" s="167" customFormat="1" ht="12">
      <c r="B214" s="166"/>
      <c r="D214" s="154" t="s">
        <v>164</v>
      </c>
      <c r="E214" s="168" t="s">
        <v>1</v>
      </c>
      <c r="F214" s="169" t="s">
        <v>168</v>
      </c>
      <c r="H214" s="170">
        <v>54.1</v>
      </c>
      <c r="L214" s="166"/>
      <c r="M214" s="171"/>
      <c r="T214" s="172"/>
      <c r="AT214" s="168" t="s">
        <v>164</v>
      </c>
      <c r="AU214" s="168" t="s">
        <v>91</v>
      </c>
      <c r="AV214" s="167" t="s">
        <v>160</v>
      </c>
      <c r="AW214" s="167" t="s">
        <v>38</v>
      </c>
      <c r="AX214" s="167" t="s">
        <v>89</v>
      </c>
      <c r="AY214" s="168" t="s">
        <v>152</v>
      </c>
    </row>
    <row r="215" spans="2:65" s="27" customFormat="1" ht="16.5" customHeight="1">
      <c r="B215" s="26"/>
      <c r="C215" s="136" t="s">
        <v>276</v>
      </c>
      <c r="D215" s="136" t="s">
        <v>155</v>
      </c>
      <c r="E215" s="137" t="s">
        <v>277</v>
      </c>
      <c r="F215" s="138" t="s">
        <v>278</v>
      </c>
      <c r="G215" s="139" t="s">
        <v>279</v>
      </c>
      <c r="H215" s="140">
        <v>1</v>
      </c>
      <c r="I215" s="7"/>
      <c r="J215" s="1">
        <f>ROUND(I215*H215,2)</f>
        <v>0</v>
      </c>
      <c r="K215" s="138" t="s">
        <v>1</v>
      </c>
      <c r="L215" s="26"/>
      <c r="M215" s="143" t="s">
        <v>1</v>
      </c>
      <c r="N215" s="144" t="s">
        <v>46</v>
      </c>
      <c r="O215" s="145">
        <v>38.67</v>
      </c>
      <c r="P215" s="145">
        <f>O215*H215</f>
        <v>38.67</v>
      </c>
      <c r="Q215" s="145">
        <v>0</v>
      </c>
      <c r="R215" s="145">
        <f>Q215*H215</f>
        <v>0</v>
      </c>
      <c r="S215" s="145">
        <v>1.244</v>
      </c>
      <c r="T215" s="146">
        <f>S215*H215</f>
        <v>1.244</v>
      </c>
      <c r="AR215" s="147" t="s">
        <v>160</v>
      </c>
      <c r="AT215" s="147" t="s">
        <v>155</v>
      </c>
      <c r="AU215" s="147" t="s">
        <v>91</v>
      </c>
      <c r="AY215" s="12" t="s">
        <v>152</v>
      </c>
      <c r="BE215" s="148">
        <f>IF(N215="základní",J215,0)</f>
        <v>0</v>
      </c>
      <c r="BF215" s="148">
        <f>IF(N215="snížená",J215,0)</f>
        <v>0</v>
      </c>
      <c r="BG215" s="148">
        <f>IF(N215="zákl. přenesená",J215,0)</f>
        <v>0</v>
      </c>
      <c r="BH215" s="148">
        <f>IF(N215="sníž. přenesená",J215,0)</f>
        <v>0</v>
      </c>
      <c r="BI215" s="148">
        <f>IF(N215="nulová",J215,0)</f>
        <v>0</v>
      </c>
      <c r="BJ215" s="12" t="s">
        <v>89</v>
      </c>
      <c r="BK215" s="148">
        <f>ROUND(I215*H215,2)</f>
        <v>0</v>
      </c>
      <c r="BL215" s="12" t="s">
        <v>160</v>
      </c>
      <c r="BM215" s="147" t="s">
        <v>280</v>
      </c>
    </row>
    <row r="216" spans="2:51" s="153" customFormat="1" ht="12">
      <c r="B216" s="152"/>
      <c r="D216" s="154" t="s">
        <v>164</v>
      </c>
      <c r="E216" s="155" t="s">
        <v>1</v>
      </c>
      <c r="F216" s="156" t="s">
        <v>281</v>
      </c>
      <c r="H216" s="155" t="s">
        <v>1</v>
      </c>
      <c r="L216" s="152"/>
      <c r="M216" s="157"/>
      <c r="T216" s="158"/>
      <c r="AT216" s="155" t="s">
        <v>164</v>
      </c>
      <c r="AU216" s="155" t="s">
        <v>91</v>
      </c>
      <c r="AV216" s="153" t="s">
        <v>89</v>
      </c>
      <c r="AW216" s="153" t="s">
        <v>38</v>
      </c>
      <c r="AX216" s="153" t="s">
        <v>81</v>
      </c>
      <c r="AY216" s="155" t="s">
        <v>152</v>
      </c>
    </row>
    <row r="217" spans="2:51" s="160" customFormat="1" ht="12">
      <c r="B217" s="159"/>
      <c r="D217" s="154" t="s">
        <v>164</v>
      </c>
      <c r="E217" s="161" t="s">
        <v>1</v>
      </c>
      <c r="F217" s="162" t="s">
        <v>89</v>
      </c>
      <c r="H217" s="163">
        <v>1</v>
      </c>
      <c r="L217" s="159"/>
      <c r="M217" s="164"/>
      <c r="T217" s="165"/>
      <c r="AT217" s="161" t="s">
        <v>164</v>
      </c>
      <c r="AU217" s="161" t="s">
        <v>91</v>
      </c>
      <c r="AV217" s="160" t="s">
        <v>91</v>
      </c>
      <c r="AW217" s="160" t="s">
        <v>38</v>
      </c>
      <c r="AX217" s="160" t="s">
        <v>81</v>
      </c>
      <c r="AY217" s="161" t="s">
        <v>152</v>
      </c>
    </row>
    <row r="218" spans="2:51" s="167" customFormat="1" ht="12">
      <c r="B218" s="166"/>
      <c r="D218" s="154" t="s">
        <v>164</v>
      </c>
      <c r="E218" s="168" t="s">
        <v>1</v>
      </c>
      <c r="F218" s="169" t="s">
        <v>168</v>
      </c>
      <c r="H218" s="170">
        <v>1</v>
      </c>
      <c r="L218" s="166"/>
      <c r="M218" s="171"/>
      <c r="T218" s="172"/>
      <c r="AT218" s="168" t="s">
        <v>164</v>
      </c>
      <c r="AU218" s="168" t="s">
        <v>91</v>
      </c>
      <c r="AV218" s="167" t="s">
        <v>160</v>
      </c>
      <c r="AW218" s="167" t="s">
        <v>38</v>
      </c>
      <c r="AX218" s="167" t="s">
        <v>89</v>
      </c>
      <c r="AY218" s="168" t="s">
        <v>152</v>
      </c>
    </row>
    <row r="219" spans="2:65" s="27" customFormat="1" ht="55.5" customHeight="1">
      <c r="B219" s="26"/>
      <c r="C219" s="136" t="s">
        <v>282</v>
      </c>
      <c r="D219" s="136" t="s">
        <v>155</v>
      </c>
      <c r="E219" s="137" t="s">
        <v>283</v>
      </c>
      <c r="F219" s="138" t="s">
        <v>284</v>
      </c>
      <c r="G219" s="139" t="s">
        <v>285</v>
      </c>
      <c r="H219" s="140">
        <v>7</v>
      </c>
      <c r="I219" s="7"/>
      <c r="J219" s="1">
        <f>ROUND(I219*H219,2)</f>
        <v>0</v>
      </c>
      <c r="K219" s="138" t="s">
        <v>159</v>
      </c>
      <c r="L219" s="26"/>
      <c r="M219" s="143" t="s">
        <v>1</v>
      </c>
      <c r="N219" s="144" t="s">
        <v>46</v>
      </c>
      <c r="O219" s="145">
        <v>1.147</v>
      </c>
      <c r="P219" s="145">
        <f>O219*H219</f>
        <v>8.029</v>
      </c>
      <c r="Q219" s="145">
        <v>0</v>
      </c>
      <c r="R219" s="145">
        <f>Q219*H219</f>
        <v>0</v>
      </c>
      <c r="S219" s="145">
        <v>0.099</v>
      </c>
      <c r="T219" s="146">
        <f>S219*H219</f>
        <v>0.6930000000000001</v>
      </c>
      <c r="AR219" s="147" t="s">
        <v>160</v>
      </c>
      <c r="AT219" s="147" t="s">
        <v>155</v>
      </c>
      <c r="AU219" s="147" t="s">
        <v>91</v>
      </c>
      <c r="AY219" s="12" t="s">
        <v>152</v>
      </c>
      <c r="BE219" s="148">
        <f>IF(N219="základní",J219,0)</f>
        <v>0</v>
      </c>
      <c r="BF219" s="148">
        <f>IF(N219="snížená",J219,0)</f>
        <v>0</v>
      </c>
      <c r="BG219" s="148">
        <f>IF(N219="zákl. přenesená",J219,0)</f>
        <v>0</v>
      </c>
      <c r="BH219" s="148">
        <f>IF(N219="sníž. přenesená",J219,0)</f>
        <v>0</v>
      </c>
      <c r="BI219" s="148">
        <f>IF(N219="nulová",J219,0)</f>
        <v>0</v>
      </c>
      <c r="BJ219" s="12" t="s">
        <v>89</v>
      </c>
      <c r="BK219" s="148">
        <f>ROUND(I219*H219,2)</f>
        <v>0</v>
      </c>
      <c r="BL219" s="12" t="s">
        <v>160</v>
      </c>
      <c r="BM219" s="147" t="s">
        <v>286</v>
      </c>
    </row>
    <row r="220" spans="2:47" s="27" customFormat="1" ht="12">
      <c r="B220" s="26"/>
      <c r="D220" s="149" t="s">
        <v>162</v>
      </c>
      <c r="F220" s="150" t="s">
        <v>287</v>
      </c>
      <c r="L220" s="26"/>
      <c r="M220" s="151"/>
      <c r="T220" s="54"/>
      <c r="AT220" s="12" t="s">
        <v>162</v>
      </c>
      <c r="AU220" s="12" t="s">
        <v>91</v>
      </c>
    </row>
    <row r="221" spans="2:65" s="27" customFormat="1" ht="55.5" customHeight="1">
      <c r="B221" s="26"/>
      <c r="C221" s="136" t="s">
        <v>7</v>
      </c>
      <c r="D221" s="136" t="s">
        <v>155</v>
      </c>
      <c r="E221" s="137" t="s">
        <v>288</v>
      </c>
      <c r="F221" s="138" t="s">
        <v>289</v>
      </c>
      <c r="G221" s="139" t="s">
        <v>285</v>
      </c>
      <c r="H221" s="140">
        <v>3</v>
      </c>
      <c r="I221" s="7"/>
      <c r="J221" s="1">
        <f>ROUND(I221*H221,2)</f>
        <v>0</v>
      </c>
      <c r="K221" s="138" t="s">
        <v>159</v>
      </c>
      <c r="L221" s="26"/>
      <c r="M221" s="143" t="s">
        <v>1</v>
      </c>
      <c r="N221" s="144" t="s">
        <v>46</v>
      </c>
      <c r="O221" s="145">
        <v>0.438</v>
      </c>
      <c r="P221" s="145">
        <f>O221*H221</f>
        <v>1.314</v>
      </c>
      <c r="Q221" s="145">
        <v>0</v>
      </c>
      <c r="R221" s="145">
        <f>Q221*H221</f>
        <v>0</v>
      </c>
      <c r="S221" s="145">
        <v>0.069</v>
      </c>
      <c r="T221" s="146">
        <f>S221*H221</f>
        <v>0.20700000000000002</v>
      </c>
      <c r="AR221" s="147" t="s">
        <v>160</v>
      </c>
      <c r="AT221" s="147" t="s">
        <v>155</v>
      </c>
      <c r="AU221" s="147" t="s">
        <v>91</v>
      </c>
      <c r="AY221" s="12" t="s">
        <v>152</v>
      </c>
      <c r="BE221" s="148">
        <f>IF(N221="základní",J221,0)</f>
        <v>0</v>
      </c>
      <c r="BF221" s="148">
        <f>IF(N221="snížená",J221,0)</f>
        <v>0</v>
      </c>
      <c r="BG221" s="148">
        <f>IF(N221="zákl. přenesená",J221,0)</f>
        <v>0</v>
      </c>
      <c r="BH221" s="148">
        <f>IF(N221="sníž. přenesená",J221,0)</f>
        <v>0</v>
      </c>
      <c r="BI221" s="148">
        <f>IF(N221="nulová",J221,0)</f>
        <v>0</v>
      </c>
      <c r="BJ221" s="12" t="s">
        <v>89</v>
      </c>
      <c r="BK221" s="148">
        <f>ROUND(I221*H221,2)</f>
        <v>0</v>
      </c>
      <c r="BL221" s="12" t="s">
        <v>160</v>
      </c>
      <c r="BM221" s="147" t="s">
        <v>290</v>
      </c>
    </row>
    <row r="222" spans="2:47" s="27" customFormat="1" ht="12">
      <c r="B222" s="26"/>
      <c r="D222" s="149" t="s">
        <v>162</v>
      </c>
      <c r="F222" s="150" t="s">
        <v>291</v>
      </c>
      <c r="L222" s="26"/>
      <c r="M222" s="151"/>
      <c r="T222" s="54"/>
      <c r="AT222" s="12" t="s">
        <v>162</v>
      </c>
      <c r="AU222" s="12" t="s">
        <v>91</v>
      </c>
    </row>
    <row r="223" spans="2:65" s="27" customFormat="1" ht="55.5" customHeight="1">
      <c r="B223" s="26"/>
      <c r="C223" s="136" t="s">
        <v>292</v>
      </c>
      <c r="D223" s="136" t="s">
        <v>155</v>
      </c>
      <c r="E223" s="137" t="s">
        <v>293</v>
      </c>
      <c r="F223" s="138" t="s">
        <v>294</v>
      </c>
      <c r="G223" s="139" t="s">
        <v>285</v>
      </c>
      <c r="H223" s="140">
        <v>7</v>
      </c>
      <c r="I223" s="7"/>
      <c r="J223" s="1">
        <f>ROUND(I223*H223,2)</f>
        <v>0</v>
      </c>
      <c r="K223" s="138" t="s">
        <v>159</v>
      </c>
      <c r="L223" s="26"/>
      <c r="M223" s="143" t="s">
        <v>1</v>
      </c>
      <c r="N223" s="144" t="s">
        <v>46</v>
      </c>
      <c r="O223" s="145">
        <v>2.024</v>
      </c>
      <c r="P223" s="145">
        <f>O223*H223</f>
        <v>14.168</v>
      </c>
      <c r="Q223" s="145">
        <v>0</v>
      </c>
      <c r="R223" s="145">
        <f>Q223*H223</f>
        <v>0</v>
      </c>
      <c r="S223" s="145">
        <v>0.276</v>
      </c>
      <c r="T223" s="146">
        <f>S223*H223</f>
        <v>1.9320000000000002</v>
      </c>
      <c r="AR223" s="147" t="s">
        <v>160</v>
      </c>
      <c r="AT223" s="147" t="s">
        <v>155</v>
      </c>
      <c r="AU223" s="147" t="s">
        <v>91</v>
      </c>
      <c r="AY223" s="12" t="s">
        <v>152</v>
      </c>
      <c r="BE223" s="148">
        <f>IF(N223="základní",J223,0)</f>
        <v>0</v>
      </c>
      <c r="BF223" s="148">
        <f>IF(N223="snížená",J223,0)</f>
        <v>0</v>
      </c>
      <c r="BG223" s="148">
        <f>IF(N223="zákl. přenesená",J223,0)</f>
        <v>0</v>
      </c>
      <c r="BH223" s="148">
        <f>IF(N223="sníž. přenesená",J223,0)</f>
        <v>0</v>
      </c>
      <c r="BI223" s="148">
        <f>IF(N223="nulová",J223,0)</f>
        <v>0</v>
      </c>
      <c r="BJ223" s="12" t="s">
        <v>89</v>
      </c>
      <c r="BK223" s="148">
        <f>ROUND(I223*H223,2)</f>
        <v>0</v>
      </c>
      <c r="BL223" s="12" t="s">
        <v>160</v>
      </c>
      <c r="BM223" s="147" t="s">
        <v>295</v>
      </c>
    </row>
    <row r="224" spans="2:47" s="27" customFormat="1" ht="12">
      <c r="B224" s="26"/>
      <c r="D224" s="149" t="s">
        <v>162</v>
      </c>
      <c r="F224" s="150" t="s">
        <v>296</v>
      </c>
      <c r="L224" s="26"/>
      <c r="M224" s="151"/>
      <c r="T224" s="54"/>
      <c r="AT224" s="12" t="s">
        <v>162</v>
      </c>
      <c r="AU224" s="12" t="s">
        <v>91</v>
      </c>
    </row>
    <row r="225" spans="2:51" s="153" customFormat="1" ht="12">
      <c r="B225" s="152"/>
      <c r="D225" s="154" t="s">
        <v>164</v>
      </c>
      <c r="E225" s="155" t="s">
        <v>1</v>
      </c>
      <c r="F225" s="156" t="s">
        <v>297</v>
      </c>
      <c r="H225" s="155" t="s">
        <v>1</v>
      </c>
      <c r="L225" s="152"/>
      <c r="M225" s="157"/>
      <c r="T225" s="158"/>
      <c r="AT225" s="155" t="s">
        <v>164</v>
      </c>
      <c r="AU225" s="155" t="s">
        <v>91</v>
      </c>
      <c r="AV225" s="153" t="s">
        <v>89</v>
      </c>
      <c r="AW225" s="153" t="s">
        <v>38</v>
      </c>
      <c r="AX225" s="153" t="s">
        <v>81</v>
      </c>
      <c r="AY225" s="155" t="s">
        <v>152</v>
      </c>
    </row>
    <row r="226" spans="2:51" s="160" customFormat="1" ht="12">
      <c r="B226" s="159"/>
      <c r="D226" s="154" t="s">
        <v>164</v>
      </c>
      <c r="E226" s="161" t="s">
        <v>1</v>
      </c>
      <c r="F226" s="162" t="s">
        <v>89</v>
      </c>
      <c r="H226" s="163">
        <v>1</v>
      </c>
      <c r="L226" s="159"/>
      <c r="M226" s="164"/>
      <c r="T226" s="165"/>
      <c r="AT226" s="161" t="s">
        <v>164</v>
      </c>
      <c r="AU226" s="161" t="s">
        <v>91</v>
      </c>
      <c r="AV226" s="160" t="s">
        <v>91</v>
      </c>
      <c r="AW226" s="160" t="s">
        <v>38</v>
      </c>
      <c r="AX226" s="160" t="s">
        <v>81</v>
      </c>
      <c r="AY226" s="161" t="s">
        <v>152</v>
      </c>
    </row>
    <row r="227" spans="2:51" s="153" customFormat="1" ht="12">
      <c r="B227" s="152"/>
      <c r="D227" s="154" t="s">
        <v>164</v>
      </c>
      <c r="E227" s="155" t="s">
        <v>1</v>
      </c>
      <c r="F227" s="156" t="s">
        <v>298</v>
      </c>
      <c r="H227" s="155" t="s">
        <v>1</v>
      </c>
      <c r="L227" s="152"/>
      <c r="M227" s="157"/>
      <c r="T227" s="158"/>
      <c r="AT227" s="155" t="s">
        <v>164</v>
      </c>
      <c r="AU227" s="155" t="s">
        <v>91</v>
      </c>
      <c r="AV227" s="153" t="s">
        <v>89</v>
      </c>
      <c r="AW227" s="153" t="s">
        <v>38</v>
      </c>
      <c r="AX227" s="153" t="s">
        <v>81</v>
      </c>
      <c r="AY227" s="155" t="s">
        <v>152</v>
      </c>
    </row>
    <row r="228" spans="2:51" s="160" customFormat="1" ht="12">
      <c r="B228" s="159"/>
      <c r="D228" s="154" t="s">
        <v>164</v>
      </c>
      <c r="E228" s="161" t="s">
        <v>1</v>
      </c>
      <c r="F228" s="162" t="s">
        <v>193</v>
      </c>
      <c r="H228" s="163">
        <v>6</v>
      </c>
      <c r="L228" s="159"/>
      <c r="M228" s="164"/>
      <c r="T228" s="165"/>
      <c r="AT228" s="161" t="s">
        <v>164</v>
      </c>
      <c r="AU228" s="161" t="s">
        <v>91</v>
      </c>
      <c r="AV228" s="160" t="s">
        <v>91</v>
      </c>
      <c r="AW228" s="160" t="s">
        <v>38</v>
      </c>
      <c r="AX228" s="160" t="s">
        <v>81</v>
      </c>
      <c r="AY228" s="161" t="s">
        <v>152</v>
      </c>
    </row>
    <row r="229" spans="2:51" s="167" customFormat="1" ht="12">
      <c r="B229" s="166"/>
      <c r="D229" s="154" t="s">
        <v>164</v>
      </c>
      <c r="E229" s="168" t="s">
        <v>1</v>
      </c>
      <c r="F229" s="169" t="s">
        <v>168</v>
      </c>
      <c r="H229" s="170">
        <v>7</v>
      </c>
      <c r="L229" s="166"/>
      <c r="M229" s="171"/>
      <c r="T229" s="172"/>
      <c r="AT229" s="168" t="s">
        <v>164</v>
      </c>
      <c r="AU229" s="168" t="s">
        <v>91</v>
      </c>
      <c r="AV229" s="167" t="s">
        <v>160</v>
      </c>
      <c r="AW229" s="167" t="s">
        <v>38</v>
      </c>
      <c r="AX229" s="167" t="s">
        <v>89</v>
      </c>
      <c r="AY229" s="168" t="s">
        <v>152</v>
      </c>
    </row>
    <row r="230" spans="2:65" s="27" customFormat="1" ht="55.5" customHeight="1">
      <c r="B230" s="26"/>
      <c r="C230" s="136" t="s">
        <v>299</v>
      </c>
      <c r="D230" s="136" t="s">
        <v>155</v>
      </c>
      <c r="E230" s="137" t="s">
        <v>300</v>
      </c>
      <c r="F230" s="138" t="s">
        <v>301</v>
      </c>
      <c r="G230" s="139" t="s">
        <v>209</v>
      </c>
      <c r="H230" s="140">
        <v>0.24</v>
      </c>
      <c r="I230" s="7"/>
      <c r="J230" s="1">
        <f>ROUND(I230*H230,2)</f>
        <v>0</v>
      </c>
      <c r="K230" s="138" t="s">
        <v>159</v>
      </c>
      <c r="L230" s="26"/>
      <c r="M230" s="143" t="s">
        <v>1</v>
      </c>
      <c r="N230" s="144" t="s">
        <v>46</v>
      </c>
      <c r="O230" s="145">
        <v>5.016</v>
      </c>
      <c r="P230" s="145">
        <f>O230*H230</f>
        <v>1.20384</v>
      </c>
      <c r="Q230" s="145">
        <v>0</v>
      </c>
      <c r="R230" s="145">
        <f>Q230*H230</f>
        <v>0</v>
      </c>
      <c r="S230" s="145">
        <v>1.8</v>
      </c>
      <c r="T230" s="146">
        <f>S230*H230</f>
        <v>0.432</v>
      </c>
      <c r="AR230" s="147" t="s">
        <v>160</v>
      </c>
      <c r="AT230" s="147" t="s">
        <v>155</v>
      </c>
      <c r="AU230" s="147" t="s">
        <v>91</v>
      </c>
      <c r="AY230" s="12" t="s">
        <v>152</v>
      </c>
      <c r="BE230" s="148">
        <f>IF(N230="základní",J230,0)</f>
        <v>0</v>
      </c>
      <c r="BF230" s="148">
        <f>IF(N230="snížená",J230,0)</f>
        <v>0</v>
      </c>
      <c r="BG230" s="148">
        <f>IF(N230="zákl. přenesená",J230,0)</f>
        <v>0</v>
      </c>
      <c r="BH230" s="148">
        <f>IF(N230="sníž. přenesená",J230,0)</f>
        <v>0</v>
      </c>
      <c r="BI230" s="148">
        <f>IF(N230="nulová",J230,0)</f>
        <v>0</v>
      </c>
      <c r="BJ230" s="12" t="s">
        <v>89</v>
      </c>
      <c r="BK230" s="148">
        <f>ROUND(I230*H230,2)</f>
        <v>0</v>
      </c>
      <c r="BL230" s="12" t="s">
        <v>160</v>
      </c>
      <c r="BM230" s="147" t="s">
        <v>302</v>
      </c>
    </row>
    <row r="231" spans="2:47" s="27" customFormat="1" ht="12">
      <c r="B231" s="26"/>
      <c r="D231" s="149" t="s">
        <v>162</v>
      </c>
      <c r="F231" s="150" t="s">
        <v>303</v>
      </c>
      <c r="L231" s="26"/>
      <c r="M231" s="151"/>
      <c r="T231" s="54"/>
      <c r="AT231" s="12" t="s">
        <v>162</v>
      </c>
      <c r="AU231" s="12" t="s">
        <v>91</v>
      </c>
    </row>
    <row r="232" spans="2:51" s="160" customFormat="1" ht="12">
      <c r="B232" s="159"/>
      <c r="D232" s="154" t="s">
        <v>164</v>
      </c>
      <c r="E232" s="161" t="s">
        <v>1</v>
      </c>
      <c r="F232" s="162" t="s">
        <v>304</v>
      </c>
      <c r="H232" s="163">
        <v>0.24</v>
      </c>
      <c r="L232" s="159"/>
      <c r="M232" s="164"/>
      <c r="T232" s="165"/>
      <c r="AT232" s="161" t="s">
        <v>164</v>
      </c>
      <c r="AU232" s="161" t="s">
        <v>91</v>
      </c>
      <c r="AV232" s="160" t="s">
        <v>91</v>
      </c>
      <c r="AW232" s="160" t="s">
        <v>38</v>
      </c>
      <c r="AX232" s="160" t="s">
        <v>81</v>
      </c>
      <c r="AY232" s="161" t="s">
        <v>152</v>
      </c>
    </row>
    <row r="233" spans="2:51" s="167" customFormat="1" ht="12">
      <c r="B233" s="166"/>
      <c r="D233" s="154" t="s">
        <v>164</v>
      </c>
      <c r="E233" s="168" t="s">
        <v>1</v>
      </c>
      <c r="F233" s="169" t="s">
        <v>168</v>
      </c>
      <c r="H233" s="170">
        <v>0.24</v>
      </c>
      <c r="L233" s="166"/>
      <c r="M233" s="171"/>
      <c r="T233" s="172"/>
      <c r="AT233" s="168" t="s">
        <v>164</v>
      </c>
      <c r="AU233" s="168" t="s">
        <v>91</v>
      </c>
      <c r="AV233" s="167" t="s">
        <v>160</v>
      </c>
      <c r="AW233" s="167" t="s">
        <v>38</v>
      </c>
      <c r="AX233" s="167" t="s">
        <v>89</v>
      </c>
      <c r="AY233" s="168" t="s">
        <v>152</v>
      </c>
    </row>
    <row r="234" spans="2:65" s="27" customFormat="1" ht="55.5" customHeight="1">
      <c r="B234" s="26"/>
      <c r="C234" s="136" t="s">
        <v>305</v>
      </c>
      <c r="D234" s="136" t="s">
        <v>155</v>
      </c>
      <c r="E234" s="137" t="s">
        <v>306</v>
      </c>
      <c r="F234" s="138" t="s">
        <v>307</v>
      </c>
      <c r="G234" s="139" t="s">
        <v>171</v>
      </c>
      <c r="H234" s="140">
        <v>2</v>
      </c>
      <c r="I234" s="7"/>
      <c r="J234" s="1">
        <f>ROUND(I234*H234,2)</f>
        <v>0</v>
      </c>
      <c r="K234" s="138" t="s">
        <v>159</v>
      </c>
      <c r="L234" s="26"/>
      <c r="M234" s="143" t="s">
        <v>1</v>
      </c>
      <c r="N234" s="144" t="s">
        <v>46</v>
      </c>
      <c r="O234" s="145">
        <v>0.43</v>
      </c>
      <c r="P234" s="145">
        <f>O234*H234</f>
        <v>0.86</v>
      </c>
      <c r="Q234" s="145">
        <v>0</v>
      </c>
      <c r="R234" s="145">
        <f>Q234*H234</f>
        <v>0</v>
      </c>
      <c r="S234" s="145">
        <v>0.27</v>
      </c>
      <c r="T234" s="146">
        <f>S234*H234</f>
        <v>0.54</v>
      </c>
      <c r="AR234" s="147" t="s">
        <v>160</v>
      </c>
      <c r="AT234" s="147" t="s">
        <v>155</v>
      </c>
      <c r="AU234" s="147" t="s">
        <v>91</v>
      </c>
      <c r="AY234" s="12" t="s">
        <v>152</v>
      </c>
      <c r="BE234" s="148">
        <f>IF(N234="základní",J234,0)</f>
        <v>0</v>
      </c>
      <c r="BF234" s="148">
        <f>IF(N234="snížená",J234,0)</f>
        <v>0</v>
      </c>
      <c r="BG234" s="148">
        <f>IF(N234="zákl. přenesená",J234,0)</f>
        <v>0</v>
      </c>
      <c r="BH234" s="148">
        <f>IF(N234="sníž. přenesená",J234,0)</f>
        <v>0</v>
      </c>
      <c r="BI234" s="148">
        <f>IF(N234="nulová",J234,0)</f>
        <v>0</v>
      </c>
      <c r="BJ234" s="12" t="s">
        <v>89</v>
      </c>
      <c r="BK234" s="148">
        <f>ROUND(I234*H234,2)</f>
        <v>0</v>
      </c>
      <c r="BL234" s="12" t="s">
        <v>160</v>
      </c>
      <c r="BM234" s="147" t="s">
        <v>308</v>
      </c>
    </row>
    <row r="235" spans="2:47" s="27" customFormat="1" ht="12">
      <c r="B235" s="26"/>
      <c r="D235" s="149" t="s">
        <v>162</v>
      </c>
      <c r="F235" s="150" t="s">
        <v>309</v>
      </c>
      <c r="L235" s="26"/>
      <c r="M235" s="151"/>
      <c r="T235" s="54"/>
      <c r="AT235" s="12" t="s">
        <v>162</v>
      </c>
      <c r="AU235" s="12" t="s">
        <v>91</v>
      </c>
    </row>
    <row r="236" spans="2:51" s="160" customFormat="1" ht="12">
      <c r="B236" s="159"/>
      <c r="D236" s="154" t="s">
        <v>164</v>
      </c>
      <c r="E236" s="161" t="s">
        <v>1</v>
      </c>
      <c r="F236" s="162" t="s">
        <v>310</v>
      </c>
      <c r="H236" s="163">
        <v>2</v>
      </c>
      <c r="L236" s="159"/>
      <c r="M236" s="164"/>
      <c r="T236" s="165"/>
      <c r="AT236" s="161" t="s">
        <v>164</v>
      </c>
      <c r="AU236" s="161" t="s">
        <v>91</v>
      </c>
      <c r="AV236" s="160" t="s">
        <v>91</v>
      </c>
      <c r="AW236" s="160" t="s">
        <v>38</v>
      </c>
      <c r="AX236" s="160" t="s">
        <v>81</v>
      </c>
      <c r="AY236" s="161" t="s">
        <v>152</v>
      </c>
    </row>
    <row r="237" spans="2:51" s="167" customFormat="1" ht="12">
      <c r="B237" s="166"/>
      <c r="D237" s="154" t="s">
        <v>164</v>
      </c>
      <c r="E237" s="168" t="s">
        <v>1</v>
      </c>
      <c r="F237" s="169" t="s">
        <v>168</v>
      </c>
      <c r="H237" s="170">
        <v>2</v>
      </c>
      <c r="L237" s="166"/>
      <c r="M237" s="171"/>
      <c r="T237" s="172"/>
      <c r="AT237" s="168" t="s">
        <v>164</v>
      </c>
      <c r="AU237" s="168" t="s">
        <v>91</v>
      </c>
      <c r="AV237" s="167" t="s">
        <v>160</v>
      </c>
      <c r="AW237" s="167" t="s">
        <v>38</v>
      </c>
      <c r="AX237" s="167" t="s">
        <v>89</v>
      </c>
      <c r="AY237" s="168" t="s">
        <v>152</v>
      </c>
    </row>
    <row r="238" spans="2:65" s="27" customFormat="1" ht="37.9" customHeight="1">
      <c r="B238" s="26"/>
      <c r="C238" s="136" t="s">
        <v>311</v>
      </c>
      <c r="D238" s="136" t="s">
        <v>155</v>
      </c>
      <c r="E238" s="137" t="s">
        <v>312</v>
      </c>
      <c r="F238" s="138" t="s">
        <v>313</v>
      </c>
      <c r="G238" s="139" t="s">
        <v>285</v>
      </c>
      <c r="H238" s="140">
        <v>1</v>
      </c>
      <c r="I238" s="7"/>
      <c r="J238" s="1">
        <f>ROUND(I238*H238,2)</f>
        <v>0</v>
      </c>
      <c r="K238" s="138" t="s">
        <v>1</v>
      </c>
      <c r="L238" s="26"/>
      <c r="M238" s="143" t="s">
        <v>1</v>
      </c>
      <c r="N238" s="144" t="s">
        <v>46</v>
      </c>
      <c r="O238" s="145">
        <v>1.087</v>
      </c>
      <c r="P238" s="145">
        <f>O238*H238</f>
        <v>1.087</v>
      </c>
      <c r="Q238" s="145">
        <v>0</v>
      </c>
      <c r="R238" s="145">
        <f>Q238*H238</f>
        <v>0</v>
      </c>
      <c r="S238" s="145">
        <v>0.098</v>
      </c>
      <c r="T238" s="146">
        <f>S238*H238</f>
        <v>0.098</v>
      </c>
      <c r="AR238" s="147" t="s">
        <v>160</v>
      </c>
      <c r="AT238" s="147" t="s">
        <v>155</v>
      </c>
      <c r="AU238" s="147" t="s">
        <v>91</v>
      </c>
      <c r="AY238" s="12" t="s">
        <v>152</v>
      </c>
      <c r="BE238" s="148">
        <f>IF(N238="základní",J238,0)</f>
        <v>0</v>
      </c>
      <c r="BF238" s="148">
        <f>IF(N238="snížená",J238,0)</f>
        <v>0</v>
      </c>
      <c r="BG238" s="148">
        <f>IF(N238="zákl. přenesená",J238,0)</f>
        <v>0</v>
      </c>
      <c r="BH238" s="148">
        <f>IF(N238="sníž. přenesená",J238,0)</f>
        <v>0</v>
      </c>
      <c r="BI238" s="148">
        <f>IF(N238="nulová",J238,0)</f>
        <v>0</v>
      </c>
      <c r="BJ238" s="12" t="s">
        <v>89</v>
      </c>
      <c r="BK238" s="148">
        <f>ROUND(I238*H238,2)</f>
        <v>0</v>
      </c>
      <c r="BL238" s="12" t="s">
        <v>160</v>
      </c>
      <c r="BM238" s="147" t="s">
        <v>314</v>
      </c>
    </row>
    <row r="239" spans="2:51" s="160" customFormat="1" ht="12">
      <c r="B239" s="159"/>
      <c r="D239" s="154" t="s">
        <v>164</v>
      </c>
      <c r="E239" s="161" t="s">
        <v>1</v>
      </c>
      <c r="F239" s="162" t="s">
        <v>89</v>
      </c>
      <c r="H239" s="163">
        <v>1</v>
      </c>
      <c r="L239" s="159"/>
      <c r="M239" s="164"/>
      <c r="T239" s="165"/>
      <c r="AT239" s="161" t="s">
        <v>164</v>
      </c>
      <c r="AU239" s="161" t="s">
        <v>91</v>
      </c>
      <c r="AV239" s="160" t="s">
        <v>91</v>
      </c>
      <c r="AW239" s="160" t="s">
        <v>38</v>
      </c>
      <c r="AX239" s="160" t="s">
        <v>89</v>
      </c>
      <c r="AY239" s="161" t="s">
        <v>152</v>
      </c>
    </row>
    <row r="240" spans="2:65" s="27" customFormat="1" ht="37.9" customHeight="1">
      <c r="B240" s="26"/>
      <c r="C240" s="136" t="s">
        <v>315</v>
      </c>
      <c r="D240" s="136" t="s">
        <v>155</v>
      </c>
      <c r="E240" s="137" t="s">
        <v>316</v>
      </c>
      <c r="F240" s="138" t="s">
        <v>317</v>
      </c>
      <c r="G240" s="139" t="s">
        <v>171</v>
      </c>
      <c r="H240" s="140">
        <v>4</v>
      </c>
      <c r="I240" s="7"/>
      <c r="J240" s="1">
        <f>ROUND(I240*H240,2)</f>
        <v>0</v>
      </c>
      <c r="K240" s="138" t="s">
        <v>159</v>
      </c>
      <c r="L240" s="26"/>
      <c r="M240" s="143" t="s">
        <v>1</v>
      </c>
      <c r="N240" s="144" t="s">
        <v>46</v>
      </c>
      <c r="O240" s="145">
        <v>0.576</v>
      </c>
      <c r="P240" s="145">
        <f>O240*H240</f>
        <v>2.304</v>
      </c>
      <c r="Q240" s="145">
        <v>0</v>
      </c>
      <c r="R240" s="145">
        <f>Q240*H240</f>
        <v>0</v>
      </c>
      <c r="S240" s="145">
        <v>0.067</v>
      </c>
      <c r="T240" s="146">
        <f>S240*H240</f>
        <v>0.268</v>
      </c>
      <c r="AR240" s="147" t="s">
        <v>160</v>
      </c>
      <c r="AT240" s="147" t="s">
        <v>155</v>
      </c>
      <c r="AU240" s="147" t="s">
        <v>91</v>
      </c>
      <c r="AY240" s="12" t="s">
        <v>152</v>
      </c>
      <c r="BE240" s="148">
        <f>IF(N240="základní",J240,0)</f>
        <v>0</v>
      </c>
      <c r="BF240" s="148">
        <f>IF(N240="snížená",J240,0)</f>
        <v>0</v>
      </c>
      <c r="BG240" s="148">
        <f>IF(N240="zákl. přenesená",J240,0)</f>
        <v>0</v>
      </c>
      <c r="BH240" s="148">
        <f>IF(N240="sníž. přenesená",J240,0)</f>
        <v>0</v>
      </c>
      <c r="BI240" s="148">
        <f>IF(N240="nulová",J240,0)</f>
        <v>0</v>
      </c>
      <c r="BJ240" s="12" t="s">
        <v>89</v>
      </c>
      <c r="BK240" s="148">
        <f>ROUND(I240*H240,2)</f>
        <v>0</v>
      </c>
      <c r="BL240" s="12" t="s">
        <v>160</v>
      </c>
      <c r="BM240" s="147" t="s">
        <v>318</v>
      </c>
    </row>
    <row r="241" spans="2:47" s="27" customFormat="1" ht="12">
      <c r="B241" s="26"/>
      <c r="D241" s="149" t="s">
        <v>162</v>
      </c>
      <c r="F241" s="150" t="s">
        <v>319</v>
      </c>
      <c r="L241" s="26"/>
      <c r="M241" s="151"/>
      <c r="T241" s="54"/>
      <c r="AT241" s="12" t="s">
        <v>162</v>
      </c>
      <c r="AU241" s="12" t="s">
        <v>91</v>
      </c>
    </row>
    <row r="242" spans="2:51" s="160" customFormat="1" ht="12">
      <c r="B242" s="159"/>
      <c r="D242" s="154" t="s">
        <v>164</v>
      </c>
      <c r="E242" s="161" t="s">
        <v>1</v>
      </c>
      <c r="F242" s="162" t="s">
        <v>320</v>
      </c>
      <c r="H242" s="163">
        <v>4</v>
      </c>
      <c r="L242" s="159"/>
      <c r="M242" s="164"/>
      <c r="T242" s="165"/>
      <c r="AT242" s="161" t="s">
        <v>164</v>
      </c>
      <c r="AU242" s="161" t="s">
        <v>91</v>
      </c>
      <c r="AV242" s="160" t="s">
        <v>91</v>
      </c>
      <c r="AW242" s="160" t="s">
        <v>38</v>
      </c>
      <c r="AX242" s="160" t="s">
        <v>81</v>
      </c>
      <c r="AY242" s="161" t="s">
        <v>152</v>
      </c>
    </row>
    <row r="243" spans="2:51" s="167" customFormat="1" ht="12">
      <c r="B243" s="166"/>
      <c r="D243" s="154" t="s">
        <v>164</v>
      </c>
      <c r="E243" s="168" t="s">
        <v>1</v>
      </c>
      <c r="F243" s="169" t="s">
        <v>168</v>
      </c>
      <c r="H243" s="170">
        <v>4</v>
      </c>
      <c r="L243" s="166"/>
      <c r="M243" s="171"/>
      <c r="T243" s="172"/>
      <c r="AT243" s="168" t="s">
        <v>164</v>
      </c>
      <c r="AU243" s="168" t="s">
        <v>91</v>
      </c>
      <c r="AV243" s="167" t="s">
        <v>160</v>
      </c>
      <c r="AW243" s="167" t="s">
        <v>38</v>
      </c>
      <c r="AX243" s="167" t="s">
        <v>89</v>
      </c>
      <c r="AY243" s="168" t="s">
        <v>152</v>
      </c>
    </row>
    <row r="244" spans="2:65" s="27" customFormat="1" ht="24.25" customHeight="1">
      <c r="B244" s="26"/>
      <c r="C244" s="136" t="s">
        <v>321</v>
      </c>
      <c r="D244" s="136" t="s">
        <v>155</v>
      </c>
      <c r="E244" s="137" t="s">
        <v>322</v>
      </c>
      <c r="F244" s="138" t="s">
        <v>323</v>
      </c>
      <c r="G244" s="139" t="s">
        <v>209</v>
      </c>
      <c r="H244" s="140">
        <v>5.92</v>
      </c>
      <c r="I244" s="7"/>
      <c r="J244" s="1">
        <f>ROUND(I244*H244,2)</f>
        <v>0</v>
      </c>
      <c r="K244" s="138" t="s">
        <v>159</v>
      </c>
      <c r="L244" s="26"/>
      <c r="M244" s="143" t="s">
        <v>1</v>
      </c>
      <c r="N244" s="144" t="s">
        <v>46</v>
      </c>
      <c r="O244" s="145">
        <v>7.195</v>
      </c>
      <c r="P244" s="145">
        <f>O244*H244</f>
        <v>42.5944</v>
      </c>
      <c r="Q244" s="145">
        <v>0</v>
      </c>
      <c r="R244" s="145">
        <f>Q244*H244</f>
        <v>0</v>
      </c>
      <c r="S244" s="145">
        <v>2.2</v>
      </c>
      <c r="T244" s="146">
        <f>S244*H244</f>
        <v>13.024000000000001</v>
      </c>
      <c r="AR244" s="147" t="s">
        <v>160</v>
      </c>
      <c r="AT244" s="147" t="s">
        <v>155</v>
      </c>
      <c r="AU244" s="147" t="s">
        <v>91</v>
      </c>
      <c r="AY244" s="12" t="s">
        <v>152</v>
      </c>
      <c r="BE244" s="148">
        <f>IF(N244="základní",J244,0)</f>
        <v>0</v>
      </c>
      <c r="BF244" s="148">
        <f>IF(N244="snížená",J244,0)</f>
        <v>0</v>
      </c>
      <c r="BG244" s="148">
        <f>IF(N244="zákl. přenesená",J244,0)</f>
        <v>0</v>
      </c>
      <c r="BH244" s="148">
        <f>IF(N244="sníž. přenesená",J244,0)</f>
        <v>0</v>
      </c>
      <c r="BI244" s="148">
        <f>IF(N244="nulová",J244,0)</f>
        <v>0</v>
      </c>
      <c r="BJ244" s="12" t="s">
        <v>89</v>
      </c>
      <c r="BK244" s="148">
        <f>ROUND(I244*H244,2)</f>
        <v>0</v>
      </c>
      <c r="BL244" s="12" t="s">
        <v>160</v>
      </c>
      <c r="BM244" s="147" t="s">
        <v>324</v>
      </c>
    </row>
    <row r="245" spans="2:47" s="27" customFormat="1" ht="12">
      <c r="B245" s="26"/>
      <c r="D245" s="149" t="s">
        <v>162</v>
      </c>
      <c r="F245" s="150" t="s">
        <v>325</v>
      </c>
      <c r="L245" s="26"/>
      <c r="M245" s="151"/>
      <c r="T245" s="54"/>
      <c r="AT245" s="12" t="s">
        <v>162</v>
      </c>
      <c r="AU245" s="12" t="s">
        <v>91</v>
      </c>
    </row>
    <row r="246" spans="2:51" s="153" customFormat="1" ht="12">
      <c r="B246" s="152"/>
      <c r="D246" s="154" t="s">
        <v>164</v>
      </c>
      <c r="E246" s="155" t="s">
        <v>1</v>
      </c>
      <c r="F246" s="156" t="s">
        <v>326</v>
      </c>
      <c r="H246" s="155" t="s">
        <v>1</v>
      </c>
      <c r="L246" s="152"/>
      <c r="M246" s="157"/>
      <c r="T246" s="158"/>
      <c r="AT246" s="155" t="s">
        <v>164</v>
      </c>
      <c r="AU246" s="155" t="s">
        <v>91</v>
      </c>
      <c r="AV246" s="153" t="s">
        <v>89</v>
      </c>
      <c r="AW246" s="153" t="s">
        <v>38</v>
      </c>
      <c r="AX246" s="153" t="s">
        <v>81</v>
      </c>
      <c r="AY246" s="155" t="s">
        <v>152</v>
      </c>
    </row>
    <row r="247" spans="2:51" s="160" customFormat="1" ht="12">
      <c r="B247" s="159"/>
      <c r="D247" s="154" t="s">
        <v>164</v>
      </c>
      <c r="E247" s="161" t="s">
        <v>1</v>
      </c>
      <c r="F247" s="162" t="s">
        <v>214</v>
      </c>
      <c r="H247" s="163">
        <v>5.92</v>
      </c>
      <c r="L247" s="159"/>
      <c r="M247" s="164"/>
      <c r="T247" s="165"/>
      <c r="AT247" s="161" t="s">
        <v>164</v>
      </c>
      <c r="AU247" s="161" t="s">
        <v>91</v>
      </c>
      <c r="AV247" s="160" t="s">
        <v>91</v>
      </c>
      <c r="AW247" s="160" t="s">
        <v>38</v>
      </c>
      <c r="AX247" s="160" t="s">
        <v>81</v>
      </c>
      <c r="AY247" s="161" t="s">
        <v>152</v>
      </c>
    </row>
    <row r="248" spans="2:51" s="167" customFormat="1" ht="12">
      <c r="B248" s="166"/>
      <c r="D248" s="154" t="s">
        <v>164</v>
      </c>
      <c r="E248" s="168" t="s">
        <v>1</v>
      </c>
      <c r="F248" s="169" t="s">
        <v>168</v>
      </c>
      <c r="H248" s="170">
        <v>5.92</v>
      </c>
      <c r="L248" s="166"/>
      <c r="M248" s="171"/>
      <c r="T248" s="172"/>
      <c r="AT248" s="168" t="s">
        <v>164</v>
      </c>
      <c r="AU248" s="168" t="s">
        <v>91</v>
      </c>
      <c r="AV248" s="167" t="s">
        <v>160</v>
      </c>
      <c r="AW248" s="167" t="s">
        <v>38</v>
      </c>
      <c r="AX248" s="167" t="s">
        <v>89</v>
      </c>
      <c r="AY248" s="168" t="s">
        <v>152</v>
      </c>
    </row>
    <row r="249" spans="2:65" s="27" customFormat="1" ht="33" customHeight="1">
      <c r="B249" s="26"/>
      <c r="C249" s="136" t="s">
        <v>327</v>
      </c>
      <c r="D249" s="136" t="s">
        <v>155</v>
      </c>
      <c r="E249" s="137" t="s">
        <v>328</v>
      </c>
      <c r="F249" s="138" t="s">
        <v>329</v>
      </c>
      <c r="G249" s="139" t="s">
        <v>209</v>
      </c>
      <c r="H249" s="140">
        <v>5.92</v>
      </c>
      <c r="I249" s="7"/>
      <c r="J249" s="1">
        <f>ROUND(I249*H249,2)</f>
        <v>0</v>
      </c>
      <c r="K249" s="138" t="s">
        <v>159</v>
      </c>
      <c r="L249" s="26"/>
      <c r="M249" s="143" t="s">
        <v>1</v>
      </c>
      <c r="N249" s="144" t="s">
        <v>46</v>
      </c>
      <c r="O249" s="145">
        <v>4.828</v>
      </c>
      <c r="P249" s="145">
        <f>O249*H249</f>
        <v>28.581760000000003</v>
      </c>
      <c r="Q249" s="145">
        <v>0</v>
      </c>
      <c r="R249" s="145">
        <f>Q249*H249</f>
        <v>0</v>
      </c>
      <c r="S249" s="145">
        <v>0.044</v>
      </c>
      <c r="T249" s="146">
        <f>S249*H249</f>
        <v>0.26048</v>
      </c>
      <c r="AR249" s="147" t="s">
        <v>160</v>
      </c>
      <c r="AT249" s="147" t="s">
        <v>155</v>
      </c>
      <c r="AU249" s="147" t="s">
        <v>91</v>
      </c>
      <c r="AY249" s="12" t="s">
        <v>152</v>
      </c>
      <c r="BE249" s="148">
        <f>IF(N249="základní",J249,0)</f>
        <v>0</v>
      </c>
      <c r="BF249" s="148">
        <f>IF(N249="snížená",J249,0)</f>
        <v>0</v>
      </c>
      <c r="BG249" s="148">
        <f>IF(N249="zákl. přenesená",J249,0)</f>
        <v>0</v>
      </c>
      <c r="BH249" s="148">
        <f>IF(N249="sníž. přenesená",J249,0)</f>
        <v>0</v>
      </c>
      <c r="BI249" s="148">
        <f>IF(N249="nulová",J249,0)</f>
        <v>0</v>
      </c>
      <c r="BJ249" s="12" t="s">
        <v>89</v>
      </c>
      <c r="BK249" s="148">
        <f>ROUND(I249*H249,2)</f>
        <v>0</v>
      </c>
      <c r="BL249" s="12" t="s">
        <v>160</v>
      </c>
      <c r="BM249" s="147" t="s">
        <v>330</v>
      </c>
    </row>
    <row r="250" spans="2:47" s="27" customFormat="1" ht="12">
      <c r="B250" s="26"/>
      <c r="D250" s="149" t="s">
        <v>162</v>
      </c>
      <c r="F250" s="150" t="s">
        <v>331</v>
      </c>
      <c r="L250" s="26"/>
      <c r="M250" s="151"/>
      <c r="T250" s="54"/>
      <c r="AT250" s="12" t="s">
        <v>162</v>
      </c>
      <c r="AU250" s="12" t="s">
        <v>91</v>
      </c>
    </row>
    <row r="251" spans="2:51" s="153" customFormat="1" ht="12">
      <c r="B251" s="152"/>
      <c r="D251" s="154" t="s">
        <v>164</v>
      </c>
      <c r="E251" s="155" t="s">
        <v>1</v>
      </c>
      <c r="F251" s="156" t="s">
        <v>326</v>
      </c>
      <c r="H251" s="155" t="s">
        <v>1</v>
      </c>
      <c r="L251" s="152"/>
      <c r="M251" s="157"/>
      <c r="T251" s="158"/>
      <c r="AT251" s="155" t="s">
        <v>164</v>
      </c>
      <c r="AU251" s="155" t="s">
        <v>91</v>
      </c>
      <c r="AV251" s="153" t="s">
        <v>89</v>
      </c>
      <c r="AW251" s="153" t="s">
        <v>38</v>
      </c>
      <c r="AX251" s="153" t="s">
        <v>81</v>
      </c>
      <c r="AY251" s="155" t="s">
        <v>152</v>
      </c>
    </row>
    <row r="252" spans="2:51" s="160" customFormat="1" ht="12">
      <c r="B252" s="159"/>
      <c r="D252" s="154" t="s">
        <v>164</v>
      </c>
      <c r="E252" s="161" t="s">
        <v>1</v>
      </c>
      <c r="F252" s="162" t="s">
        <v>214</v>
      </c>
      <c r="H252" s="163">
        <v>5.92</v>
      </c>
      <c r="L252" s="159"/>
      <c r="M252" s="164"/>
      <c r="T252" s="165"/>
      <c r="AT252" s="161" t="s">
        <v>164</v>
      </c>
      <c r="AU252" s="161" t="s">
        <v>91</v>
      </c>
      <c r="AV252" s="160" t="s">
        <v>91</v>
      </c>
      <c r="AW252" s="160" t="s">
        <v>38</v>
      </c>
      <c r="AX252" s="160" t="s">
        <v>81</v>
      </c>
      <c r="AY252" s="161" t="s">
        <v>152</v>
      </c>
    </row>
    <row r="253" spans="2:51" s="167" customFormat="1" ht="12">
      <c r="B253" s="166"/>
      <c r="D253" s="154" t="s">
        <v>164</v>
      </c>
      <c r="E253" s="168" t="s">
        <v>1</v>
      </c>
      <c r="F253" s="169" t="s">
        <v>168</v>
      </c>
      <c r="H253" s="170">
        <v>5.92</v>
      </c>
      <c r="L253" s="166"/>
      <c r="M253" s="171"/>
      <c r="T253" s="172"/>
      <c r="AT253" s="168" t="s">
        <v>164</v>
      </c>
      <c r="AU253" s="168" t="s">
        <v>91</v>
      </c>
      <c r="AV253" s="167" t="s">
        <v>160</v>
      </c>
      <c r="AW253" s="167" t="s">
        <v>38</v>
      </c>
      <c r="AX253" s="167" t="s">
        <v>89</v>
      </c>
      <c r="AY253" s="168" t="s">
        <v>152</v>
      </c>
    </row>
    <row r="254" spans="2:65" s="27" customFormat="1" ht="16.5" customHeight="1">
      <c r="B254" s="26"/>
      <c r="C254" s="136" t="s">
        <v>332</v>
      </c>
      <c r="D254" s="136" t="s">
        <v>155</v>
      </c>
      <c r="E254" s="137" t="s">
        <v>333</v>
      </c>
      <c r="F254" s="138" t="s">
        <v>334</v>
      </c>
      <c r="G254" s="139" t="s">
        <v>279</v>
      </c>
      <c r="H254" s="140">
        <v>1</v>
      </c>
      <c r="I254" s="7"/>
      <c r="J254" s="1">
        <f>ROUND(I254*H254,2)</f>
        <v>0</v>
      </c>
      <c r="K254" s="138" t="s">
        <v>1</v>
      </c>
      <c r="L254" s="26"/>
      <c r="M254" s="143" t="s">
        <v>1</v>
      </c>
      <c r="N254" s="144" t="s">
        <v>46</v>
      </c>
      <c r="O254" s="145">
        <v>0</v>
      </c>
      <c r="P254" s="145">
        <f>O254*H254</f>
        <v>0</v>
      </c>
      <c r="Q254" s="145">
        <v>0</v>
      </c>
      <c r="R254" s="145">
        <f>Q254*H254</f>
        <v>0</v>
      </c>
      <c r="S254" s="145">
        <v>0</v>
      </c>
      <c r="T254" s="146">
        <f>S254*H254</f>
        <v>0</v>
      </c>
      <c r="AR254" s="147" t="s">
        <v>160</v>
      </c>
      <c r="AT254" s="147" t="s">
        <v>155</v>
      </c>
      <c r="AU254" s="147" t="s">
        <v>91</v>
      </c>
      <c r="AY254" s="12" t="s">
        <v>152</v>
      </c>
      <c r="BE254" s="148">
        <f>IF(N254="základní",J254,0)</f>
        <v>0</v>
      </c>
      <c r="BF254" s="148">
        <f>IF(N254="snížená",J254,0)</f>
        <v>0</v>
      </c>
      <c r="BG254" s="148">
        <f>IF(N254="zákl. přenesená",J254,0)</f>
        <v>0</v>
      </c>
      <c r="BH254" s="148">
        <f>IF(N254="sníž. přenesená",J254,0)</f>
        <v>0</v>
      </c>
      <c r="BI254" s="148">
        <f>IF(N254="nulová",J254,0)</f>
        <v>0</v>
      </c>
      <c r="BJ254" s="12" t="s">
        <v>89</v>
      </c>
      <c r="BK254" s="148">
        <f>ROUND(I254*H254,2)</f>
        <v>0</v>
      </c>
      <c r="BL254" s="12" t="s">
        <v>160</v>
      </c>
      <c r="BM254" s="147" t="s">
        <v>335</v>
      </c>
    </row>
    <row r="255" spans="2:65" s="27" customFormat="1" ht="16.5" customHeight="1">
      <c r="B255" s="26"/>
      <c r="C255" s="136" t="s">
        <v>336</v>
      </c>
      <c r="D255" s="136" t="s">
        <v>155</v>
      </c>
      <c r="E255" s="137" t="s">
        <v>337</v>
      </c>
      <c r="F255" s="138" t="s">
        <v>338</v>
      </c>
      <c r="G255" s="139" t="s">
        <v>279</v>
      </c>
      <c r="H255" s="140">
        <v>1</v>
      </c>
      <c r="I255" s="7"/>
      <c r="J255" s="1">
        <f>ROUND(I255*H255,2)</f>
        <v>0</v>
      </c>
      <c r="K255" s="138" t="s">
        <v>1</v>
      </c>
      <c r="L255" s="26"/>
      <c r="M255" s="143" t="s">
        <v>1</v>
      </c>
      <c r="N255" s="144" t="s">
        <v>46</v>
      </c>
      <c r="O255" s="145">
        <v>0</v>
      </c>
      <c r="P255" s="145">
        <f>O255*H255</f>
        <v>0</v>
      </c>
      <c r="Q255" s="145">
        <v>0</v>
      </c>
      <c r="R255" s="145">
        <f>Q255*H255</f>
        <v>0</v>
      </c>
      <c r="S255" s="145">
        <v>0</v>
      </c>
      <c r="T255" s="146">
        <f>S255*H255</f>
        <v>0</v>
      </c>
      <c r="AR255" s="147" t="s">
        <v>160</v>
      </c>
      <c r="AT255" s="147" t="s">
        <v>155</v>
      </c>
      <c r="AU255" s="147" t="s">
        <v>91</v>
      </c>
      <c r="AY255" s="12" t="s">
        <v>152</v>
      </c>
      <c r="BE255" s="148">
        <f>IF(N255="základní",J255,0)</f>
        <v>0</v>
      </c>
      <c r="BF255" s="148">
        <f>IF(N255="snížená",J255,0)</f>
        <v>0</v>
      </c>
      <c r="BG255" s="148">
        <f>IF(N255="zákl. přenesená",J255,0)</f>
        <v>0</v>
      </c>
      <c r="BH255" s="148">
        <f>IF(N255="sníž. přenesená",J255,0)</f>
        <v>0</v>
      </c>
      <c r="BI255" s="148">
        <f>IF(N255="nulová",J255,0)</f>
        <v>0</v>
      </c>
      <c r="BJ255" s="12" t="s">
        <v>89</v>
      </c>
      <c r="BK255" s="148">
        <f>ROUND(I255*H255,2)</f>
        <v>0</v>
      </c>
      <c r="BL255" s="12" t="s">
        <v>160</v>
      </c>
      <c r="BM255" s="147" t="s">
        <v>339</v>
      </c>
    </row>
    <row r="256" spans="2:65" s="27" customFormat="1" ht="24.25" customHeight="1">
      <c r="B256" s="26"/>
      <c r="C256" s="136" t="s">
        <v>340</v>
      </c>
      <c r="D256" s="136" t="s">
        <v>155</v>
      </c>
      <c r="E256" s="137" t="s">
        <v>341</v>
      </c>
      <c r="F256" s="138" t="s">
        <v>342</v>
      </c>
      <c r="G256" s="139" t="s">
        <v>285</v>
      </c>
      <c r="H256" s="140">
        <v>4</v>
      </c>
      <c r="I256" s="7"/>
      <c r="J256" s="1">
        <f>ROUND(I256*H256,2)</f>
        <v>0</v>
      </c>
      <c r="K256" s="138" t="s">
        <v>159</v>
      </c>
      <c r="L256" s="26"/>
      <c r="M256" s="143" t="s">
        <v>1</v>
      </c>
      <c r="N256" s="144" t="s">
        <v>46</v>
      </c>
      <c r="O256" s="145">
        <v>1.03</v>
      </c>
      <c r="P256" s="145">
        <f>O256*H256</f>
        <v>4.12</v>
      </c>
      <c r="Q256" s="145">
        <v>0.00018</v>
      </c>
      <c r="R256" s="145">
        <f>Q256*H256</f>
        <v>0.00072</v>
      </c>
      <c r="S256" s="145">
        <v>0</v>
      </c>
      <c r="T256" s="146">
        <f>S256*H256</f>
        <v>0</v>
      </c>
      <c r="AR256" s="147" t="s">
        <v>160</v>
      </c>
      <c r="AT256" s="147" t="s">
        <v>155</v>
      </c>
      <c r="AU256" s="147" t="s">
        <v>91</v>
      </c>
      <c r="AY256" s="12" t="s">
        <v>152</v>
      </c>
      <c r="BE256" s="148">
        <f>IF(N256="základní",J256,0)</f>
        <v>0</v>
      </c>
      <c r="BF256" s="148">
        <f>IF(N256="snížená",J256,0)</f>
        <v>0</v>
      </c>
      <c r="BG256" s="148">
        <f>IF(N256="zákl. přenesená",J256,0)</f>
        <v>0</v>
      </c>
      <c r="BH256" s="148">
        <f>IF(N256="sníž. přenesená",J256,0)</f>
        <v>0</v>
      </c>
      <c r="BI256" s="148">
        <f>IF(N256="nulová",J256,0)</f>
        <v>0</v>
      </c>
      <c r="BJ256" s="12" t="s">
        <v>89</v>
      </c>
      <c r="BK256" s="148">
        <f>ROUND(I256*H256,2)</f>
        <v>0</v>
      </c>
      <c r="BL256" s="12" t="s">
        <v>160</v>
      </c>
      <c r="BM256" s="147" t="s">
        <v>343</v>
      </c>
    </row>
    <row r="257" spans="2:47" s="27" customFormat="1" ht="12">
      <c r="B257" s="26"/>
      <c r="D257" s="149" t="s">
        <v>162</v>
      </c>
      <c r="F257" s="150" t="s">
        <v>344</v>
      </c>
      <c r="L257" s="26"/>
      <c r="M257" s="151"/>
      <c r="T257" s="54"/>
      <c r="AT257" s="12" t="s">
        <v>162</v>
      </c>
      <c r="AU257" s="12" t="s">
        <v>91</v>
      </c>
    </row>
    <row r="258" spans="2:65" s="27" customFormat="1" ht="16.5" customHeight="1">
      <c r="B258" s="26"/>
      <c r="C258" s="173" t="s">
        <v>345</v>
      </c>
      <c r="D258" s="173" t="s">
        <v>194</v>
      </c>
      <c r="E258" s="174" t="s">
        <v>346</v>
      </c>
      <c r="F258" s="175" t="s">
        <v>347</v>
      </c>
      <c r="G258" s="176" t="s">
        <v>285</v>
      </c>
      <c r="H258" s="177">
        <v>4</v>
      </c>
      <c r="I258" s="8"/>
      <c r="J258" s="2">
        <f>ROUND(I258*H258,2)</f>
        <v>0</v>
      </c>
      <c r="K258" s="175" t="s">
        <v>159</v>
      </c>
      <c r="L258" s="178"/>
      <c r="M258" s="179" t="s">
        <v>1</v>
      </c>
      <c r="N258" s="180" t="s">
        <v>46</v>
      </c>
      <c r="O258" s="145">
        <v>0</v>
      </c>
      <c r="P258" s="145">
        <f>O258*H258</f>
        <v>0</v>
      </c>
      <c r="Q258" s="145">
        <v>0.005</v>
      </c>
      <c r="R258" s="145">
        <f>Q258*H258</f>
        <v>0.02</v>
      </c>
      <c r="S258" s="145">
        <v>0</v>
      </c>
      <c r="T258" s="146">
        <f>S258*H258</f>
        <v>0</v>
      </c>
      <c r="AR258" s="147" t="s">
        <v>197</v>
      </c>
      <c r="AT258" s="147" t="s">
        <v>194</v>
      </c>
      <c r="AU258" s="147" t="s">
        <v>91</v>
      </c>
      <c r="AY258" s="12" t="s">
        <v>152</v>
      </c>
      <c r="BE258" s="148">
        <f>IF(N258="základní",J258,0)</f>
        <v>0</v>
      </c>
      <c r="BF258" s="148">
        <f>IF(N258="snížená",J258,0)</f>
        <v>0</v>
      </c>
      <c r="BG258" s="148">
        <f>IF(N258="zákl. přenesená",J258,0)</f>
        <v>0</v>
      </c>
      <c r="BH258" s="148">
        <f>IF(N258="sníž. přenesená",J258,0)</f>
        <v>0</v>
      </c>
      <c r="BI258" s="148">
        <f>IF(N258="nulová",J258,0)</f>
        <v>0</v>
      </c>
      <c r="BJ258" s="12" t="s">
        <v>89</v>
      </c>
      <c r="BK258" s="148">
        <f>ROUND(I258*H258,2)</f>
        <v>0</v>
      </c>
      <c r="BL258" s="12" t="s">
        <v>160</v>
      </c>
      <c r="BM258" s="147" t="s">
        <v>348</v>
      </c>
    </row>
    <row r="259" spans="2:65" s="27" customFormat="1" ht="21.75" customHeight="1">
      <c r="B259" s="26"/>
      <c r="C259" s="136" t="s">
        <v>349</v>
      </c>
      <c r="D259" s="136" t="s">
        <v>155</v>
      </c>
      <c r="E259" s="137" t="s">
        <v>350</v>
      </c>
      <c r="F259" s="138" t="s">
        <v>351</v>
      </c>
      <c r="G259" s="139" t="s">
        <v>352</v>
      </c>
      <c r="H259" s="140">
        <v>4</v>
      </c>
      <c r="I259" s="7"/>
      <c r="J259" s="1">
        <f>ROUND(I259*H259,2)</f>
        <v>0</v>
      </c>
      <c r="K259" s="138" t="s">
        <v>1</v>
      </c>
      <c r="L259" s="26"/>
      <c r="M259" s="143" t="s">
        <v>1</v>
      </c>
      <c r="N259" s="144" t="s">
        <v>46</v>
      </c>
      <c r="O259" s="145">
        <v>0</v>
      </c>
      <c r="P259" s="145">
        <f>O259*H259</f>
        <v>0</v>
      </c>
      <c r="Q259" s="145">
        <v>0</v>
      </c>
      <c r="R259" s="145">
        <f>Q259*H259</f>
        <v>0</v>
      </c>
      <c r="S259" s="145">
        <v>0</v>
      </c>
      <c r="T259" s="146">
        <f>S259*H259</f>
        <v>0</v>
      </c>
      <c r="AR259" s="147" t="s">
        <v>160</v>
      </c>
      <c r="AT259" s="147" t="s">
        <v>155</v>
      </c>
      <c r="AU259" s="147" t="s">
        <v>91</v>
      </c>
      <c r="AY259" s="12" t="s">
        <v>152</v>
      </c>
      <c r="BE259" s="148">
        <f>IF(N259="základní",J259,0)</f>
        <v>0</v>
      </c>
      <c r="BF259" s="148">
        <f>IF(N259="snížená",J259,0)</f>
        <v>0</v>
      </c>
      <c r="BG259" s="148">
        <f>IF(N259="zákl. přenesená",J259,0)</f>
        <v>0</v>
      </c>
      <c r="BH259" s="148">
        <f>IF(N259="sníž. přenesená",J259,0)</f>
        <v>0</v>
      </c>
      <c r="BI259" s="148">
        <f>IF(N259="nulová",J259,0)</f>
        <v>0</v>
      </c>
      <c r="BJ259" s="12" t="s">
        <v>89</v>
      </c>
      <c r="BK259" s="148">
        <f>ROUND(I259*H259,2)</f>
        <v>0</v>
      </c>
      <c r="BL259" s="12" t="s">
        <v>160</v>
      </c>
      <c r="BM259" s="147" t="s">
        <v>353</v>
      </c>
    </row>
    <row r="260" spans="2:65" s="27" customFormat="1" ht="16.5" customHeight="1">
      <c r="B260" s="26"/>
      <c r="C260" s="136" t="s">
        <v>354</v>
      </c>
      <c r="D260" s="136" t="s">
        <v>155</v>
      </c>
      <c r="E260" s="137" t="s">
        <v>355</v>
      </c>
      <c r="F260" s="138" t="s">
        <v>356</v>
      </c>
      <c r="G260" s="139" t="s">
        <v>352</v>
      </c>
      <c r="H260" s="140">
        <v>4</v>
      </c>
      <c r="I260" s="7"/>
      <c r="J260" s="1">
        <f>ROUND(I260*H260,2)</f>
        <v>0</v>
      </c>
      <c r="K260" s="138" t="s">
        <v>1</v>
      </c>
      <c r="L260" s="26"/>
      <c r="M260" s="143" t="s">
        <v>1</v>
      </c>
      <c r="N260" s="144" t="s">
        <v>46</v>
      </c>
      <c r="O260" s="145">
        <v>0</v>
      </c>
      <c r="P260" s="145">
        <f>O260*H260</f>
        <v>0</v>
      </c>
      <c r="Q260" s="145">
        <v>0</v>
      </c>
      <c r="R260" s="145">
        <f>Q260*H260</f>
        <v>0</v>
      </c>
      <c r="S260" s="145">
        <v>0</v>
      </c>
      <c r="T260" s="146">
        <f>S260*H260</f>
        <v>0</v>
      </c>
      <c r="AR260" s="147" t="s">
        <v>160</v>
      </c>
      <c r="AT260" s="147" t="s">
        <v>155</v>
      </c>
      <c r="AU260" s="147" t="s">
        <v>91</v>
      </c>
      <c r="AY260" s="12" t="s">
        <v>152</v>
      </c>
      <c r="BE260" s="148">
        <f>IF(N260="základní",J260,0)</f>
        <v>0</v>
      </c>
      <c r="BF260" s="148">
        <f>IF(N260="snížená",J260,0)</f>
        <v>0</v>
      </c>
      <c r="BG260" s="148">
        <f>IF(N260="zákl. přenesená",J260,0)</f>
        <v>0</v>
      </c>
      <c r="BH260" s="148">
        <f>IF(N260="sníž. přenesená",J260,0)</f>
        <v>0</v>
      </c>
      <c r="BI260" s="148">
        <f>IF(N260="nulová",J260,0)</f>
        <v>0</v>
      </c>
      <c r="BJ260" s="12" t="s">
        <v>89</v>
      </c>
      <c r="BK260" s="148">
        <f>ROUND(I260*H260,2)</f>
        <v>0</v>
      </c>
      <c r="BL260" s="12" t="s">
        <v>160</v>
      </c>
      <c r="BM260" s="147" t="s">
        <v>357</v>
      </c>
    </row>
    <row r="261" spans="2:65" s="27" customFormat="1" ht="16.5" customHeight="1">
      <c r="B261" s="26"/>
      <c r="C261" s="136" t="s">
        <v>358</v>
      </c>
      <c r="D261" s="136" t="s">
        <v>155</v>
      </c>
      <c r="E261" s="137" t="s">
        <v>359</v>
      </c>
      <c r="F261" s="138" t="s">
        <v>360</v>
      </c>
      <c r="G261" s="139" t="s">
        <v>352</v>
      </c>
      <c r="H261" s="140">
        <v>3</v>
      </c>
      <c r="I261" s="7"/>
      <c r="J261" s="1">
        <f>ROUND(I261*H261,2)</f>
        <v>0</v>
      </c>
      <c r="K261" s="138" t="s">
        <v>1</v>
      </c>
      <c r="L261" s="26"/>
      <c r="M261" s="143" t="s">
        <v>1</v>
      </c>
      <c r="N261" s="144" t="s">
        <v>46</v>
      </c>
      <c r="O261" s="145">
        <v>0</v>
      </c>
      <c r="P261" s="145">
        <f>O261*H261</f>
        <v>0</v>
      </c>
      <c r="Q261" s="145">
        <v>0</v>
      </c>
      <c r="R261" s="145">
        <f>Q261*H261</f>
        <v>0</v>
      </c>
      <c r="S261" s="145">
        <v>0</v>
      </c>
      <c r="T261" s="146">
        <f>S261*H261</f>
        <v>0</v>
      </c>
      <c r="AR261" s="147" t="s">
        <v>160</v>
      </c>
      <c r="AT261" s="147" t="s">
        <v>155</v>
      </c>
      <c r="AU261" s="147" t="s">
        <v>91</v>
      </c>
      <c r="AY261" s="12" t="s">
        <v>152</v>
      </c>
      <c r="BE261" s="148">
        <f>IF(N261="základní",J261,0)</f>
        <v>0</v>
      </c>
      <c r="BF261" s="148">
        <f>IF(N261="snížená",J261,0)</f>
        <v>0</v>
      </c>
      <c r="BG261" s="148">
        <f>IF(N261="zákl. přenesená",J261,0)</f>
        <v>0</v>
      </c>
      <c r="BH261" s="148">
        <f>IF(N261="sníž. přenesená",J261,0)</f>
        <v>0</v>
      </c>
      <c r="BI261" s="148">
        <f>IF(N261="nulová",J261,0)</f>
        <v>0</v>
      </c>
      <c r="BJ261" s="12" t="s">
        <v>89</v>
      </c>
      <c r="BK261" s="148">
        <f>ROUND(I261*H261,2)</f>
        <v>0</v>
      </c>
      <c r="BL261" s="12" t="s">
        <v>160</v>
      </c>
      <c r="BM261" s="147" t="s">
        <v>361</v>
      </c>
    </row>
    <row r="262" spans="2:65" s="27" customFormat="1" ht="21.75" customHeight="1">
      <c r="B262" s="26"/>
      <c r="C262" s="136" t="s">
        <v>362</v>
      </c>
      <c r="D262" s="136" t="s">
        <v>155</v>
      </c>
      <c r="E262" s="137" t="s">
        <v>363</v>
      </c>
      <c r="F262" s="138" t="s">
        <v>364</v>
      </c>
      <c r="G262" s="139" t="s">
        <v>171</v>
      </c>
      <c r="H262" s="140">
        <v>432.9</v>
      </c>
      <c r="I262" s="7"/>
      <c r="J262" s="1">
        <f>ROUND(I262*H262,2)</f>
        <v>0</v>
      </c>
      <c r="K262" s="138" t="s">
        <v>1</v>
      </c>
      <c r="L262" s="26"/>
      <c r="M262" s="143" t="s">
        <v>1</v>
      </c>
      <c r="N262" s="144" t="s">
        <v>46</v>
      </c>
      <c r="O262" s="145">
        <v>0</v>
      </c>
      <c r="P262" s="145">
        <f>O262*H262</f>
        <v>0</v>
      </c>
      <c r="Q262" s="145">
        <v>0</v>
      </c>
      <c r="R262" s="145">
        <f>Q262*H262</f>
        <v>0</v>
      </c>
      <c r="S262" s="145">
        <v>0</v>
      </c>
      <c r="T262" s="146">
        <f>S262*H262</f>
        <v>0</v>
      </c>
      <c r="AR262" s="147" t="s">
        <v>160</v>
      </c>
      <c r="AT262" s="147" t="s">
        <v>155</v>
      </c>
      <c r="AU262" s="147" t="s">
        <v>91</v>
      </c>
      <c r="AY262" s="12" t="s">
        <v>152</v>
      </c>
      <c r="BE262" s="148">
        <f>IF(N262="základní",J262,0)</f>
        <v>0</v>
      </c>
      <c r="BF262" s="148">
        <f>IF(N262="snížená",J262,0)</f>
        <v>0</v>
      </c>
      <c r="BG262" s="148">
        <f>IF(N262="zákl. přenesená",J262,0)</f>
        <v>0</v>
      </c>
      <c r="BH262" s="148">
        <f>IF(N262="sníž. přenesená",J262,0)</f>
        <v>0</v>
      </c>
      <c r="BI262" s="148">
        <f>IF(N262="nulová",J262,0)</f>
        <v>0</v>
      </c>
      <c r="BJ262" s="12" t="s">
        <v>89</v>
      </c>
      <c r="BK262" s="148">
        <f>ROUND(I262*H262,2)</f>
        <v>0</v>
      </c>
      <c r="BL262" s="12" t="s">
        <v>160</v>
      </c>
      <c r="BM262" s="147" t="s">
        <v>365</v>
      </c>
    </row>
    <row r="263" spans="2:51" s="153" customFormat="1" ht="12">
      <c r="B263" s="152"/>
      <c r="D263" s="154" t="s">
        <v>164</v>
      </c>
      <c r="E263" s="155" t="s">
        <v>1</v>
      </c>
      <c r="F263" s="156" t="s">
        <v>366</v>
      </c>
      <c r="H263" s="155" t="s">
        <v>1</v>
      </c>
      <c r="L263" s="152"/>
      <c r="M263" s="157"/>
      <c r="T263" s="158"/>
      <c r="AT263" s="155" t="s">
        <v>164</v>
      </c>
      <c r="AU263" s="155" t="s">
        <v>91</v>
      </c>
      <c r="AV263" s="153" t="s">
        <v>89</v>
      </c>
      <c r="AW263" s="153" t="s">
        <v>38</v>
      </c>
      <c r="AX263" s="153" t="s">
        <v>81</v>
      </c>
      <c r="AY263" s="155" t="s">
        <v>152</v>
      </c>
    </row>
    <row r="264" spans="2:51" s="160" customFormat="1" ht="12">
      <c r="B264" s="159"/>
      <c r="D264" s="154" t="s">
        <v>164</v>
      </c>
      <c r="E264" s="161" t="s">
        <v>1</v>
      </c>
      <c r="F264" s="162" t="s">
        <v>367</v>
      </c>
      <c r="H264" s="163">
        <v>432.9</v>
      </c>
      <c r="L264" s="159"/>
      <c r="M264" s="164"/>
      <c r="T264" s="165"/>
      <c r="AT264" s="161" t="s">
        <v>164</v>
      </c>
      <c r="AU264" s="161" t="s">
        <v>91</v>
      </c>
      <c r="AV264" s="160" t="s">
        <v>91</v>
      </c>
      <c r="AW264" s="160" t="s">
        <v>38</v>
      </c>
      <c r="AX264" s="160" t="s">
        <v>81</v>
      </c>
      <c r="AY264" s="161" t="s">
        <v>152</v>
      </c>
    </row>
    <row r="265" spans="2:51" s="167" customFormat="1" ht="12">
      <c r="B265" s="166"/>
      <c r="D265" s="154" t="s">
        <v>164</v>
      </c>
      <c r="E265" s="168" t="s">
        <v>1</v>
      </c>
      <c r="F265" s="169" t="s">
        <v>168</v>
      </c>
      <c r="H265" s="170">
        <v>432.9</v>
      </c>
      <c r="L265" s="166"/>
      <c r="M265" s="171"/>
      <c r="T265" s="172"/>
      <c r="AT265" s="168" t="s">
        <v>164</v>
      </c>
      <c r="AU265" s="168" t="s">
        <v>91</v>
      </c>
      <c r="AV265" s="167" t="s">
        <v>160</v>
      </c>
      <c r="AW265" s="167" t="s">
        <v>38</v>
      </c>
      <c r="AX265" s="167" t="s">
        <v>89</v>
      </c>
      <c r="AY265" s="168" t="s">
        <v>152</v>
      </c>
    </row>
    <row r="266" spans="2:65" s="27" customFormat="1" ht="37.9" customHeight="1">
      <c r="B266" s="26"/>
      <c r="C266" s="136" t="s">
        <v>368</v>
      </c>
      <c r="D266" s="136" t="s">
        <v>155</v>
      </c>
      <c r="E266" s="137" t="s">
        <v>369</v>
      </c>
      <c r="F266" s="138" t="s">
        <v>370</v>
      </c>
      <c r="G266" s="139" t="s">
        <v>171</v>
      </c>
      <c r="H266" s="140">
        <v>551.7</v>
      </c>
      <c r="I266" s="7"/>
      <c r="J266" s="1">
        <f>ROUND(I266*H266,2)</f>
        <v>0</v>
      </c>
      <c r="K266" s="138" t="s">
        <v>159</v>
      </c>
      <c r="L266" s="26"/>
      <c r="M266" s="143" t="s">
        <v>1</v>
      </c>
      <c r="N266" s="144" t="s">
        <v>46</v>
      </c>
      <c r="O266" s="145">
        <v>0.105</v>
      </c>
      <c r="P266" s="145">
        <f>O266*H266</f>
        <v>57.9285</v>
      </c>
      <c r="Q266" s="145">
        <v>0.00013</v>
      </c>
      <c r="R266" s="145">
        <f>Q266*H266</f>
        <v>0.071721</v>
      </c>
      <c r="S266" s="145">
        <v>0</v>
      </c>
      <c r="T266" s="146">
        <f>S266*H266</f>
        <v>0</v>
      </c>
      <c r="AR266" s="147" t="s">
        <v>160</v>
      </c>
      <c r="AT266" s="147" t="s">
        <v>155</v>
      </c>
      <c r="AU266" s="147" t="s">
        <v>91</v>
      </c>
      <c r="AY266" s="12" t="s">
        <v>152</v>
      </c>
      <c r="BE266" s="148">
        <f>IF(N266="základní",J266,0)</f>
        <v>0</v>
      </c>
      <c r="BF266" s="148">
        <f>IF(N266="snížená",J266,0)</f>
        <v>0</v>
      </c>
      <c r="BG266" s="148">
        <f>IF(N266="zákl. přenesená",J266,0)</f>
        <v>0</v>
      </c>
      <c r="BH266" s="148">
        <f>IF(N266="sníž. přenesená",J266,0)</f>
        <v>0</v>
      </c>
      <c r="BI266" s="148">
        <f>IF(N266="nulová",J266,0)</f>
        <v>0</v>
      </c>
      <c r="BJ266" s="12" t="s">
        <v>89</v>
      </c>
      <c r="BK266" s="148">
        <f>ROUND(I266*H266,2)</f>
        <v>0</v>
      </c>
      <c r="BL266" s="12" t="s">
        <v>160</v>
      </c>
      <c r="BM266" s="147" t="s">
        <v>371</v>
      </c>
    </row>
    <row r="267" spans="2:47" s="27" customFormat="1" ht="12">
      <c r="B267" s="26"/>
      <c r="D267" s="149" t="s">
        <v>162</v>
      </c>
      <c r="F267" s="150" t="s">
        <v>372</v>
      </c>
      <c r="L267" s="26"/>
      <c r="M267" s="151"/>
      <c r="T267" s="54"/>
      <c r="AT267" s="12" t="s">
        <v>162</v>
      </c>
      <c r="AU267" s="12" t="s">
        <v>91</v>
      </c>
    </row>
    <row r="268" spans="2:65" s="27" customFormat="1" ht="37.9" customHeight="1">
      <c r="B268" s="26"/>
      <c r="C268" s="136" t="s">
        <v>373</v>
      </c>
      <c r="D268" s="136" t="s">
        <v>155</v>
      </c>
      <c r="E268" s="137" t="s">
        <v>374</v>
      </c>
      <c r="F268" s="138" t="s">
        <v>375</v>
      </c>
      <c r="G268" s="139" t="s">
        <v>171</v>
      </c>
      <c r="H268" s="140">
        <v>551.7</v>
      </c>
      <c r="I268" s="7"/>
      <c r="J268" s="1">
        <f>ROUND(I268*H268,2)</f>
        <v>0</v>
      </c>
      <c r="K268" s="138" t="s">
        <v>159</v>
      </c>
      <c r="L268" s="26"/>
      <c r="M268" s="143" t="s">
        <v>1</v>
      </c>
      <c r="N268" s="144" t="s">
        <v>46</v>
      </c>
      <c r="O268" s="145">
        <v>0.354</v>
      </c>
      <c r="P268" s="145">
        <f>O268*H268</f>
        <v>195.30180000000001</v>
      </c>
      <c r="Q268" s="145">
        <v>4E-05</v>
      </c>
      <c r="R268" s="145">
        <f>Q268*H268</f>
        <v>0.022068000000000004</v>
      </c>
      <c r="S268" s="145">
        <v>0</v>
      </c>
      <c r="T268" s="146">
        <f>S268*H268</f>
        <v>0</v>
      </c>
      <c r="AR268" s="147" t="s">
        <v>160</v>
      </c>
      <c r="AT268" s="147" t="s">
        <v>155</v>
      </c>
      <c r="AU268" s="147" t="s">
        <v>91</v>
      </c>
      <c r="AY268" s="12" t="s">
        <v>152</v>
      </c>
      <c r="BE268" s="148">
        <f>IF(N268="základní",J268,0)</f>
        <v>0</v>
      </c>
      <c r="BF268" s="148">
        <f>IF(N268="snížená",J268,0)</f>
        <v>0</v>
      </c>
      <c r="BG268" s="148">
        <f>IF(N268="zákl. přenesená",J268,0)</f>
        <v>0</v>
      </c>
      <c r="BH268" s="148">
        <f>IF(N268="sníž. přenesená",J268,0)</f>
        <v>0</v>
      </c>
      <c r="BI268" s="148">
        <f>IF(N268="nulová",J268,0)</f>
        <v>0</v>
      </c>
      <c r="BJ268" s="12" t="s">
        <v>89</v>
      </c>
      <c r="BK268" s="148">
        <f>ROUND(I268*H268,2)</f>
        <v>0</v>
      </c>
      <c r="BL268" s="12" t="s">
        <v>160</v>
      </c>
      <c r="BM268" s="147" t="s">
        <v>376</v>
      </c>
    </row>
    <row r="269" spans="2:47" s="27" customFormat="1" ht="12">
      <c r="B269" s="26"/>
      <c r="D269" s="149" t="s">
        <v>162</v>
      </c>
      <c r="F269" s="150" t="s">
        <v>377</v>
      </c>
      <c r="L269" s="26"/>
      <c r="M269" s="151"/>
      <c r="T269" s="54"/>
      <c r="AT269" s="12" t="s">
        <v>162</v>
      </c>
      <c r="AU269" s="12" t="s">
        <v>91</v>
      </c>
    </row>
    <row r="270" spans="2:63" s="125" customFormat="1" ht="22.9" customHeight="1">
      <c r="B270" s="124"/>
      <c r="D270" s="126" t="s">
        <v>80</v>
      </c>
      <c r="E270" s="134" t="s">
        <v>378</v>
      </c>
      <c r="F270" s="134" t="s">
        <v>379</v>
      </c>
      <c r="J270" s="135">
        <f>BK270</f>
        <v>0</v>
      </c>
      <c r="L270" s="124"/>
      <c r="M270" s="129"/>
      <c r="P270" s="130">
        <f>SUM(P271:P288)</f>
        <v>833.54</v>
      </c>
      <c r="R270" s="130">
        <f>SUM(R271:R288)</f>
        <v>0</v>
      </c>
      <c r="T270" s="131">
        <f>SUM(T271:T288)</f>
        <v>0</v>
      </c>
      <c r="AR270" s="126" t="s">
        <v>89</v>
      </c>
      <c r="AT270" s="132" t="s">
        <v>80</v>
      </c>
      <c r="AU270" s="132" t="s">
        <v>89</v>
      </c>
      <c r="AY270" s="126" t="s">
        <v>152</v>
      </c>
      <c r="BK270" s="133">
        <f>SUM(BK271:BK288)</f>
        <v>0</v>
      </c>
    </row>
    <row r="271" spans="2:65" s="27" customFormat="1" ht="37.9" customHeight="1">
      <c r="B271" s="26"/>
      <c r="C271" s="136" t="s">
        <v>380</v>
      </c>
      <c r="D271" s="136" t="s">
        <v>155</v>
      </c>
      <c r="E271" s="137" t="s">
        <v>381</v>
      </c>
      <c r="F271" s="138" t="s">
        <v>382</v>
      </c>
      <c r="G271" s="139" t="s">
        <v>158</v>
      </c>
      <c r="H271" s="140">
        <v>56.8</v>
      </c>
      <c r="I271" s="7"/>
      <c r="J271" s="1">
        <f>ROUND(I271*H271,2)</f>
        <v>0</v>
      </c>
      <c r="K271" s="138" t="s">
        <v>159</v>
      </c>
      <c r="L271" s="26"/>
      <c r="M271" s="143" t="s">
        <v>1</v>
      </c>
      <c r="N271" s="144" t="s">
        <v>46</v>
      </c>
      <c r="O271" s="145">
        <v>10.3</v>
      </c>
      <c r="P271" s="145">
        <f>O271*H271</f>
        <v>585.04</v>
      </c>
      <c r="Q271" s="145">
        <v>0</v>
      </c>
      <c r="R271" s="145">
        <f>Q271*H271</f>
        <v>0</v>
      </c>
      <c r="S271" s="145">
        <v>0</v>
      </c>
      <c r="T271" s="146">
        <f>S271*H271</f>
        <v>0</v>
      </c>
      <c r="AR271" s="147" t="s">
        <v>160</v>
      </c>
      <c r="AT271" s="147" t="s">
        <v>155</v>
      </c>
      <c r="AU271" s="147" t="s">
        <v>91</v>
      </c>
      <c r="AY271" s="12" t="s">
        <v>152</v>
      </c>
      <c r="BE271" s="148">
        <f>IF(N271="základní",J271,0)</f>
        <v>0</v>
      </c>
      <c r="BF271" s="148">
        <f>IF(N271="snížená",J271,0)</f>
        <v>0</v>
      </c>
      <c r="BG271" s="148">
        <f>IF(N271="zákl. přenesená",J271,0)</f>
        <v>0</v>
      </c>
      <c r="BH271" s="148">
        <f>IF(N271="sníž. přenesená",J271,0)</f>
        <v>0</v>
      </c>
      <c r="BI271" s="148">
        <f>IF(N271="nulová",J271,0)</f>
        <v>0</v>
      </c>
      <c r="BJ271" s="12" t="s">
        <v>89</v>
      </c>
      <c r="BK271" s="148">
        <f>ROUND(I271*H271,2)</f>
        <v>0</v>
      </c>
      <c r="BL271" s="12" t="s">
        <v>160</v>
      </c>
      <c r="BM271" s="147" t="s">
        <v>383</v>
      </c>
    </row>
    <row r="272" spans="2:47" s="27" customFormat="1" ht="12">
      <c r="B272" s="26"/>
      <c r="D272" s="149" t="s">
        <v>162</v>
      </c>
      <c r="F272" s="150" t="s">
        <v>384</v>
      </c>
      <c r="L272" s="26"/>
      <c r="M272" s="151"/>
      <c r="T272" s="54"/>
      <c r="AT272" s="12" t="s">
        <v>162</v>
      </c>
      <c r="AU272" s="12" t="s">
        <v>91</v>
      </c>
    </row>
    <row r="273" spans="2:65" s="27" customFormat="1" ht="62.65" customHeight="1">
      <c r="B273" s="26"/>
      <c r="C273" s="136" t="s">
        <v>385</v>
      </c>
      <c r="D273" s="136" t="s">
        <v>155</v>
      </c>
      <c r="E273" s="137" t="s">
        <v>386</v>
      </c>
      <c r="F273" s="138" t="s">
        <v>387</v>
      </c>
      <c r="G273" s="139" t="s">
        <v>158</v>
      </c>
      <c r="H273" s="140">
        <v>908.8</v>
      </c>
      <c r="I273" s="7"/>
      <c r="J273" s="1">
        <f>ROUND(I273*H273,2)</f>
        <v>0</v>
      </c>
      <c r="K273" s="138" t="s">
        <v>159</v>
      </c>
      <c r="L273" s="26"/>
      <c r="M273" s="143" t="s">
        <v>1</v>
      </c>
      <c r="N273" s="144" t="s">
        <v>46</v>
      </c>
      <c r="O273" s="145">
        <v>0.26</v>
      </c>
      <c r="P273" s="145">
        <f>O273*H273</f>
        <v>236.28799999999998</v>
      </c>
      <c r="Q273" s="145">
        <v>0</v>
      </c>
      <c r="R273" s="145">
        <f>Q273*H273</f>
        <v>0</v>
      </c>
      <c r="S273" s="145">
        <v>0</v>
      </c>
      <c r="T273" s="146">
        <f>S273*H273</f>
        <v>0</v>
      </c>
      <c r="AR273" s="147" t="s">
        <v>160</v>
      </c>
      <c r="AT273" s="147" t="s">
        <v>155</v>
      </c>
      <c r="AU273" s="147" t="s">
        <v>91</v>
      </c>
      <c r="AY273" s="12" t="s">
        <v>152</v>
      </c>
      <c r="BE273" s="148">
        <f>IF(N273="základní",J273,0)</f>
        <v>0</v>
      </c>
      <c r="BF273" s="148">
        <f>IF(N273="snížená",J273,0)</f>
        <v>0</v>
      </c>
      <c r="BG273" s="148">
        <f>IF(N273="zákl. přenesená",J273,0)</f>
        <v>0</v>
      </c>
      <c r="BH273" s="148">
        <f>IF(N273="sníž. přenesená",J273,0)</f>
        <v>0</v>
      </c>
      <c r="BI273" s="148">
        <f>IF(N273="nulová",J273,0)</f>
        <v>0</v>
      </c>
      <c r="BJ273" s="12" t="s">
        <v>89</v>
      </c>
      <c r="BK273" s="148">
        <f>ROUND(I273*H273,2)</f>
        <v>0</v>
      </c>
      <c r="BL273" s="12" t="s">
        <v>160</v>
      </c>
      <c r="BM273" s="147" t="s">
        <v>388</v>
      </c>
    </row>
    <row r="274" spans="2:47" s="27" customFormat="1" ht="12">
      <c r="B274" s="26"/>
      <c r="D274" s="149" t="s">
        <v>162</v>
      </c>
      <c r="F274" s="150" t="s">
        <v>389</v>
      </c>
      <c r="L274" s="26"/>
      <c r="M274" s="151"/>
      <c r="T274" s="54"/>
      <c r="AT274" s="12" t="s">
        <v>162</v>
      </c>
      <c r="AU274" s="12" t="s">
        <v>91</v>
      </c>
    </row>
    <row r="275" spans="2:51" s="160" customFormat="1" ht="12">
      <c r="B275" s="159"/>
      <c r="D275" s="154" t="s">
        <v>164</v>
      </c>
      <c r="E275" s="161" t="s">
        <v>1</v>
      </c>
      <c r="F275" s="162" t="s">
        <v>390</v>
      </c>
      <c r="H275" s="163">
        <v>908.8</v>
      </c>
      <c r="L275" s="159"/>
      <c r="M275" s="164"/>
      <c r="T275" s="165"/>
      <c r="AT275" s="161" t="s">
        <v>164</v>
      </c>
      <c r="AU275" s="161" t="s">
        <v>91</v>
      </c>
      <c r="AV275" s="160" t="s">
        <v>91</v>
      </c>
      <c r="AW275" s="160" t="s">
        <v>38</v>
      </c>
      <c r="AX275" s="160" t="s">
        <v>81</v>
      </c>
      <c r="AY275" s="161" t="s">
        <v>152</v>
      </c>
    </row>
    <row r="276" spans="2:51" s="167" customFormat="1" ht="12">
      <c r="B276" s="166"/>
      <c r="D276" s="154" t="s">
        <v>164</v>
      </c>
      <c r="E276" s="168" t="s">
        <v>1</v>
      </c>
      <c r="F276" s="169" t="s">
        <v>168</v>
      </c>
      <c r="H276" s="170">
        <v>908.8</v>
      </c>
      <c r="L276" s="166"/>
      <c r="M276" s="171"/>
      <c r="T276" s="172"/>
      <c r="AT276" s="168" t="s">
        <v>164</v>
      </c>
      <c r="AU276" s="168" t="s">
        <v>91</v>
      </c>
      <c r="AV276" s="167" t="s">
        <v>160</v>
      </c>
      <c r="AW276" s="167" t="s">
        <v>38</v>
      </c>
      <c r="AX276" s="167" t="s">
        <v>89</v>
      </c>
      <c r="AY276" s="168" t="s">
        <v>152</v>
      </c>
    </row>
    <row r="277" spans="2:65" s="27" customFormat="1" ht="33" customHeight="1">
      <c r="B277" s="26"/>
      <c r="C277" s="136" t="s">
        <v>391</v>
      </c>
      <c r="D277" s="136" t="s">
        <v>155</v>
      </c>
      <c r="E277" s="137" t="s">
        <v>392</v>
      </c>
      <c r="F277" s="138" t="s">
        <v>393</v>
      </c>
      <c r="G277" s="139" t="s">
        <v>158</v>
      </c>
      <c r="H277" s="140">
        <v>56.8</v>
      </c>
      <c r="I277" s="7"/>
      <c r="J277" s="1">
        <f>ROUND(I277*H277,2)</f>
        <v>0</v>
      </c>
      <c r="K277" s="138" t="s">
        <v>159</v>
      </c>
      <c r="L277" s="26"/>
      <c r="M277" s="143" t="s">
        <v>1</v>
      </c>
      <c r="N277" s="144" t="s">
        <v>46</v>
      </c>
      <c r="O277" s="145">
        <v>0.125</v>
      </c>
      <c r="P277" s="145">
        <f>O277*H277</f>
        <v>7.1</v>
      </c>
      <c r="Q277" s="145">
        <v>0</v>
      </c>
      <c r="R277" s="145">
        <f>Q277*H277</f>
        <v>0</v>
      </c>
      <c r="S277" s="145">
        <v>0</v>
      </c>
      <c r="T277" s="146">
        <f>S277*H277</f>
        <v>0</v>
      </c>
      <c r="AR277" s="147" t="s">
        <v>160</v>
      </c>
      <c r="AT277" s="147" t="s">
        <v>155</v>
      </c>
      <c r="AU277" s="147" t="s">
        <v>91</v>
      </c>
      <c r="AY277" s="12" t="s">
        <v>152</v>
      </c>
      <c r="BE277" s="148">
        <f>IF(N277="základní",J277,0)</f>
        <v>0</v>
      </c>
      <c r="BF277" s="148">
        <f>IF(N277="snížená",J277,0)</f>
        <v>0</v>
      </c>
      <c r="BG277" s="148">
        <f>IF(N277="zákl. přenesená",J277,0)</f>
        <v>0</v>
      </c>
      <c r="BH277" s="148">
        <f>IF(N277="sníž. přenesená",J277,0)</f>
        <v>0</v>
      </c>
      <c r="BI277" s="148">
        <f>IF(N277="nulová",J277,0)</f>
        <v>0</v>
      </c>
      <c r="BJ277" s="12" t="s">
        <v>89</v>
      </c>
      <c r="BK277" s="148">
        <f>ROUND(I277*H277,2)</f>
        <v>0</v>
      </c>
      <c r="BL277" s="12" t="s">
        <v>160</v>
      </c>
      <c r="BM277" s="147" t="s">
        <v>394</v>
      </c>
    </row>
    <row r="278" spans="2:47" s="27" customFormat="1" ht="12">
      <c r="B278" s="26"/>
      <c r="D278" s="149" t="s">
        <v>162</v>
      </c>
      <c r="F278" s="150" t="s">
        <v>395</v>
      </c>
      <c r="L278" s="26"/>
      <c r="M278" s="151"/>
      <c r="T278" s="54"/>
      <c r="AT278" s="12" t="s">
        <v>162</v>
      </c>
      <c r="AU278" s="12" t="s">
        <v>91</v>
      </c>
    </row>
    <row r="279" spans="2:65" s="27" customFormat="1" ht="44.25" customHeight="1">
      <c r="B279" s="26"/>
      <c r="C279" s="136" t="s">
        <v>396</v>
      </c>
      <c r="D279" s="136" t="s">
        <v>155</v>
      </c>
      <c r="E279" s="137" t="s">
        <v>397</v>
      </c>
      <c r="F279" s="138" t="s">
        <v>398</v>
      </c>
      <c r="G279" s="139" t="s">
        <v>158</v>
      </c>
      <c r="H279" s="140">
        <v>852</v>
      </c>
      <c r="I279" s="7"/>
      <c r="J279" s="1">
        <f>ROUND(I279*H279,2)</f>
        <v>0</v>
      </c>
      <c r="K279" s="138" t="s">
        <v>159</v>
      </c>
      <c r="L279" s="26"/>
      <c r="M279" s="143" t="s">
        <v>1</v>
      </c>
      <c r="N279" s="144" t="s">
        <v>46</v>
      </c>
      <c r="O279" s="145">
        <v>0.006</v>
      </c>
      <c r="P279" s="145">
        <f>O279*H279</f>
        <v>5.112</v>
      </c>
      <c r="Q279" s="145">
        <v>0</v>
      </c>
      <c r="R279" s="145">
        <f>Q279*H279</f>
        <v>0</v>
      </c>
      <c r="S279" s="145">
        <v>0</v>
      </c>
      <c r="T279" s="146">
        <f>S279*H279</f>
        <v>0</v>
      </c>
      <c r="AR279" s="147" t="s">
        <v>160</v>
      </c>
      <c r="AT279" s="147" t="s">
        <v>155</v>
      </c>
      <c r="AU279" s="147" t="s">
        <v>91</v>
      </c>
      <c r="AY279" s="12" t="s">
        <v>152</v>
      </c>
      <c r="BE279" s="148">
        <f>IF(N279="základní",J279,0)</f>
        <v>0</v>
      </c>
      <c r="BF279" s="148">
        <f>IF(N279="snížená",J279,0)</f>
        <v>0</v>
      </c>
      <c r="BG279" s="148">
        <f>IF(N279="zákl. přenesená",J279,0)</f>
        <v>0</v>
      </c>
      <c r="BH279" s="148">
        <f>IF(N279="sníž. přenesená",J279,0)</f>
        <v>0</v>
      </c>
      <c r="BI279" s="148">
        <f>IF(N279="nulová",J279,0)</f>
        <v>0</v>
      </c>
      <c r="BJ279" s="12" t="s">
        <v>89</v>
      </c>
      <c r="BK279" s="148">
        <f>ROUND(I279*H279,2)</f>
        <v>0</v>
      </c>
      <c r="BL279" s="12" t="s">
        <v>160</v>
      </c>
      <c r="BM279" s="147" t="s">
        <v>399</v>
      </c>
    </row>
    <row r="280" spans="2:47" s="27" customFormat="1" ht="12">
      <c r="B280" s="26"/>
      <c r="D280" s="149" t="s">
        <v>162</v>
      </c>
      <c r="F280" s="150" t="s">
        <v>400</v>
      </c>
      <c r="L280" s="26"/>
      <c r="M280" s="151"/>
      <c r="T280" s="54"/>
      <c r="AT280" s="12" t="s">
        <v>162</v>
      </c>
      <c r="AU280" s="12" t="s">
        <v>91</v>
      </c>
    </row>
    <row r="281" spans="2:51" s="160" customFormat="1" ht="12">
      <c r="B281" s="159"/>
      <c r="D281" s="154" t="s">
        <v>164</v>
      </c>
      <c r="E281" s="161" t="s">
        <v>1</v>
      </c>
      <c r="F281" s="162" t="s">
        <v>401</v>
      </c>
      <c r="H281" s="163">
        <v>852</v>
      </c>
      <c r="L281" s="159"/>
      <c r="M281" s="164"/>
      <c r="T281" s="165"/>
      <c r="AT281" s="161" t="s">
        <v>164</v>
      </c>
      <c r="AU281" s="161" t="s">
        <v>91</v>
      </c>
      <c r="AV281" s="160" t="s">
        <v>91</v>
      </c>
      <c r="AW281" s="160" t="s">
        <v>38</v>
      </c>
      <c r="AX281" s="160" t="s">
        <v>81</v>
      </c>
      <c r="AY281" s="161" t="s">
        <v>152</v>
      </c>
    </row>
    <row r="282" spans="2:51" s="167" customFormat="1" ht="12">
      <c r="B282" s="166"/>
      <c r="D282" s="154" t="s">
        <v>164</v>
      </c>
      <c r="E282" s="168" t="s">
        <v>1</v>
      </c>
      <c r="F282" s="169" t="s">
        <v>168</v>
      </c>
      <c r="H282" s="170">
        <v>852</v>
      </c>
      <c r="L282" s="166"/>
      <c r="M282" s="171"/>
      <c r="T282" s="172"/>
      <c r="AT282" s="168" t="s">
        <v>164</v>
      </c>
      <c r="AU282" s="168" t="s">
        <v>91</v>
      </c>
      <c r="AV282" s="167" t="s">
        <v>160</v>
      </c>
      <c r="AW282" s="167" t="s">
        <v>38</v>
      </c>
      <c r="AX282" s="167" t="s">
        <v>89</v>
      </c>
      <c r="AY282" s="168" t="s">
        <v>152</v>
      </c>
    </row>
    <row r="283" spans="2:65" s="27" customFormat="1" ht="21.75" customHeight="1">
      <c r="B283" s="26"/>
      <c r="C283" s="136" t="s">
        <v>402</v>
      </c>
      <c r="D283" s="136" t="s">
        <v>155</v>
      </c>
      <c r="E283" s="137" t="s">
        <v>403</v>
      </c>
      <c r="F283" s="138" t="s">
        <v>404</v>
      </c>
      <c r="G283" s="139" t="s">
        <v>279</v>
      </c>
      <c r="H283" s="140">
        <v>1</v>
      </c>
      <c r="I283" s="7"/>
      <c r="J283" s="1">
        <f>ROUND(I283*H283,2)</f>
        <v>0</v>
      </c>
      <c r="K283" s="138" t="s">
        <v>1</v>
      </c>
      <c r="L283" s="26"/>
      <c r="M283" s="143" t="s">
        <v>1</v>
      </c>
      <c r="N283" s="144" t="s">
        <v>46</v>
      </c>
      <c r="O283" s="145">
        <v>0</v>
      </c>
      <c r="P283" s="145">
        <f>O283*H283</f>
        <v>0</v>
      </c>
      <c r="Q283" s="145">
        <v>0</v>
      </c>
      <c r="R283" s="145">
        <f>Q283*H283</f>
        <v>0</v>
      </c>
      <c r="S283" s="145">
        <v>0</v>
      </c>
      <c r="T283" s="146">
        <f>S283*H283</f>
        <v>0</v>
      </c>
      <c r="AR283" s="147" t="s">
        <v>160</v>
      </c>
      <c r="AT283" s="147" t="s">
        <v>155</v>
      </c>
      <c r="AU283" s="147" t="s">
        <v>91</v>
      </c>
      <c r="AY283" s="12" t="s">
        <v>152</v>
      </c>
      <c r="BE283" s="148">
        <f>IF(N283="základní",J283,0)</f>
        <v>0</v>
      </c>
      <c r="BF283" s="148">
        <f>IF(N283="snížená",J283,0)</f>
        <v>0</v>
      </c>
      <c r="BG283" s="148">
        <f>IF(N283="zákl. přenesená",J283,0)</f>
        <v>0</v>
      </c>
      <c r="BH283" s="148">
        <f>IF(N283="sníž. přenesená",J283,0)</f>
        <v>0</v>
      </c>
      <c r="BI283" s="148">
        <f>IF(N283="nulová",J283,0)</f>
        <v>0</v>
      </c>
      <c r="BJ283" s="12" t="s">
        <v>89</v>
      </c>
      <c r="BK283" s="148">
        <f>ROUND(I283*H283,2)</f>
        <v>0</v>
      </c>
      <c r="BL283" s="12" t="s">
        <v>160</v>
      </c>
      <c r="BM283" s="147" t="s">
        <v>405</v>
      </c>
    </row>
    <row r="284" spans="2:51" s="153" customFormat="1" ht="12">
      <c r="B284" s="152"/>
      <c r="D284" s="154" t="s">
        <v>164</v>
      </c>
      <c r="E284" s="155" t="s">
        <v>1</v>
      </c>
      <c r="F284" s="156" t="s">
        <v>406</v>
      </c>
      <c r="H284" s="155" t="s">
        <v>1</v>
      </c>
      <c r="L284" s="152"/>
      <c r="M284" s="157"/>
      <c r="T284" s="158"/>
      <c r="AT284" s="155" t="s">
        <v>164</v>
      </c>
      <c r="AU284" s="155" t="s">
        <v>91</v>
      </c>
      <c r="AV284" s="153" t="s">
        <v>89</v>
      </c>
      <c r="AW284" s="153" t="s">
        <v>38</v>
      </c>
      <c r="AX284" s="153" t="s">
        <v>81</v>
      </c>
      <c r="AY284" s="155" t="s">
        <v>152</v>
      </c>
    </row>
    <row r="285" spans="2:51" s="160" customFormat="1" ht="12">
      <c r="B285" s="159"/>
      <c r="D285" s="154" t="s">
        <v>164</v>
      </c>
      <c r="E285" s="161" t="s">
        <v>1</v>
      </c>
      <c r="F285" s="162" t="s">
        <v>89</v>
      </c>
      <c r="H285" s="163">
        <v>1</v>
      </c>
      <c r="L285" s="159"/>
      <c r="M285" s="164"/>
      <c r="T285" s="165"/>
      <c r="AT285" s="161" t="s">
        <v>164</v>
      </c>
      <c r="AU285" s="161" t="s">
        <v>91</v>
      </c>
      <c r="AV285" s="160" t="s">
        <v>91</v>
      </c>
      <c r="AW285" s="160" t="s">
        <v>38</v>
      </c>
      <c r="AX285" s="160" t="s">
        <v>81</v>
      </c>
      <c r="AY285" s="161" t="s">
        <v>152</v>
      </c>
    </row>
    <row r="286" spans="2:51" s="167" customFormat="1" ht="12">
      <c r="B286" s="166"/>
      <c r="D286" s="154" t="s">
        <v>164</v>
      </c>
      <c r="E286" s="168" t="s">
        <v>1</v>
      </c>
      <c r="F286" s="169" t="s">
        <v>168</v>
      </c>
      <c r="H286" s="170">
        <v>1</v>
      </c>
      <c r="L286" s="166"/>
      <c r="M286" s="171"/>
      <c r="T286" s="172"/>
      <c r="AT286" s="168" t="s">
        <v>164</v>
      </c>
      <c r="AU286" s="168" t="s">
        <v>91</v>
      </c>
      <c r="AV286" s="167" t="s">
        <v>160</v>
      </c>
      <c r="AW286" s="167" t="s">
        <v>38</v>
      </c>
      <c r="AX286" s="167" t="s">
        <v>89</v>
      </c>
      <c r="AY286" s="168" t="s">
        <v>152</v>
      </c>
    </row>
    <row r="287" spans="2:65" s="27" customFormat="1" ht="44.25" customHeight="1">
      <c r="B287" s="26"/>
      <c r="C287" s="136" t="s">
        <v>407</v>
      </c>
      <c r="D287" s="136" t="s">
        <v>155</v>
      </c>
      <c r="E287" s="137" t="s">
        <v>408</v>
      </c>
      <c r="F287" s="138" t="s">
        <v>409</v>
      </c>
      <c r="G287" s="139" t="s">
        <v>158</v>
      </c>
      <c r="H287" s="140">
        <v>56.8</v>
      </c>
      <c r="I287" s="7"/>
      <c r="J287" s="1">
        <f>ROUND(I287*H287,2)</f>
        <v>0</v>
      </c>
      <c r="K287" s="138" t="s">
        <v>159</v>
      </c>
      <c r="L287" s="26"/>
      <c r="M287" s="143" t="s">
        <v>1</v>
      </c>
      <c r="N287" s="144" t="s">
        <v>46</v>
      </c>
      <c r="O287" s="145">
        <v>0</v>
      </c>
      <c r="P287" s="145">
        <f>O287*H287</f>
        <v>0</v>
      </c>
      <c r="Q287" s="145">
        <v>0</v>
      </c>
      <c r="R287" s="145">
        <f>Q287*H287</f>
        <v>0</v>
      </c>
      <c r="S287" s="145">
        <v>0</v>
      </c>
      <c r="T287" s="146">
        <f>S287*H287</f>
        <v>0</v>
      </c>
      <c r="AR287" s="147" t="s">
        <v>160</v>
      </c>
      <c r="AT287" s="147" t="s">
        <v>155</v>
      </c>
      <c r="AU287" s="147" t="s">
        <v>91</v>
      </c>
      <c r="AY287" s="12" t="s">
        <v>152</v>
      </c>
      <c r="BE287" s="148">
        <f>IF(N287="základní",J287,0)</f>
        <v>0</v>
      </c>
      <c r="BF287" s="148">
        <f>IF(N287="snížená",J287,0)</f>
        <v>0</v>
      </c>
      <c r="BG287" s="148">
        <f>IF(N287="zákl. přenesená",J287,0)</f>
        <v>0</v>
      </c>
      <c r="BH287" s="148">
        <f>IF(N287="sníž. přenesená",J287,0)</f>
        <v>0</v>
      </c>
      <c r="BI287" s="148">
        <f>IF(N287="nulová",J287,0)</f>
        <v>0</v>
      </c>
      <c r="BJ287" s="12" t="s">
        <v>89</v>
      </c>
      <c r="BK287" s="148">
        <f>ROUND(I287*H287,2)</f>
        <v>0</v>
      </c>
      <c r="BL287" s="12" t="s">
        <v>160</v>
      </c>
      <c r="BM287" s="147" t="s">
        <v>410</v>
      </c>
    </row>
    <row r="288" spans="2:47" s="27" customFormat="1" ht="12">
      <c r="B288" s="26"/>
      <c r="D288" s="149" t="s">
        <v>162</v>
      </c>
      <c r="F288" s="150" t="s">
        <v>411</v>
      </c>
      <c r="L288" s="26"/>
      <c r="M288" s="151"/>
      <c r="T288" s="54"/>
      <c r="AT288" s="12" t="s">
        <v>162</v>
      </c>
      <c r="AU288" s="12" t="s">
        <v>91</v>
      </c>
    </row>
    <row r="289" spans="2:63" s="125" customFormat="1" ht="22.9" customHeight="1">
      <c r="B289" s="124"/>
      <c r="D289" s="126" t="s">
        <v>80</v>
      </c>
      <c r="E289" s="134" t="s">
        <v>412</v>
      </c>
      <c r="F289" s="134" t="s">
        <v>413</v>
      </c>
      <c r="J289" s="135">
        <f>BK289</f>
        <v>0</v>
      </c>
      <c r="L289" s="124"/>
      <c r="M289" s="129"/>
      <c r="P289" s="130">
        <f>SUM(P290:P293)</f>
        <v>303.73199999999997</v>
      </c>
      <c r="R289" s="130">
        <f>SUM(R290:R293)</f>
        <v>0</v>
      </c>
      <c r="T289" s="131">
        <f>SUM(T290:T293)</f>
        <v>0</v>
      </c>
      <c r="AR289" s="126" t="s">
        <v>89</v>
      </c>
      <c r="AT289" s="132" t="s">
        <v>80</v>
      </c>
      <c r="AU289" s="132" t="s">
        <v>89</v>
      </c>
      <c r="AY289" s="126" t="s">
        <v>152</v>
      </c>
      <c r="BK289" s="133">
        <f>SUM(BK290:BK293)</f>
        <v>0</v>
      </c>
    </row>
    <row r="290" spans="2:65" s="27" customFormat="1" ht="55.5" customHeight="1">
      <c r="B290" s="26"/>
      <c r="C290" s="136" t="s">
        <v>414</v>
      </c>
      <c r="D290" s="136" t="s">
        <v>155</v>
      </c>
      <c r="E290" s="137" t="s">
        <v>415</v>
      </c>
      <c r="F290" s="138" t="s">
        <v>416</v>
      </c>
      <c r="G290" s="139" t="s">
        <v>158</v>
      </c>
      <c r="H290" s="140">
        <v>46.8</v>
      </c>
      <c r="I290" s="7"/>
      <c r="J290" s="1">
        <f>ROUND(I290*H290,2)</f>
        <v>0</v>
      </c>
      <c r="K290" s="138" t="s">
        <v>159</v>
      </c>
      <c r="L290" s="26"/>
      <c r="M290" s="143" t="s">
        <v>1</v>
      </c>
      <c r="N290" s="144" t="s">
        <v>46</v>
      </c>
      <c r="O290" s="145">
        <v>4.93</v>
      </c>
      <c r="P290" s="145">
        <f>O290*H290</f>
        <v>230.72399999999996</v>
      </c>
      <c r="Q290" s="145">
        <v>0</v>
      </c>
      <c r="R290" s="145">
        <f>Q290*H290</f>
        <v>0</v>
      </c>
      <c r="S290" s="145">
        <v>0</v>
      </c>
      <c r="T290" s="146">
        <f>S290*H290</f>
        <v>0</v>
      </c>
      <c r="AR290" s="147" t="s">
        <v>160</v>
      </c>
      <c r="AT290" s="147" t="s">
        <v>155</v>
      </c>
      <c r="AU290" s="147" t="s">
        <v>91</v>
      </c>
      <c r="AY290" s="12" t="s">
        <v>152</v>
      </c>
      <c r="BE290" s="148">
        <f>IF(N290="základní",J290,0)</f>
        <v>0</v>
      </c>
      <c r="BF290" s="148">
        <f>IF(N290="snížená",J290,0)</f>
        <v>0</v>
      </c>
      <c r="BG290" s="148">
        <f>IF(N290="zákl. přenesená",J290,0)</f>
        <v>0</v>
      </c>
      <c r="BH290" s="148">
        <f>IF(N290="sníž. přenesená",J290,0)</f>
        <v>0</v>
      </c>
      <c r="BI290" s="148">
        <f>IF(N290="nulová",J290,0)</f>
        <v>0</v>
      </c>
      <c r="BJ290" s="12" t="s">
        <v>89</v>
      </c>
      <c r="BK290" s="148">
        <f>ROUND(I290*H290,2)</f>
        <v>0</v>
      </c>
      <c r="BL290" s="12" t="s">
        <v>160</v>
      </c>
      <c r="BM290" s="147" t="s">
        <v>417</v>
      </c>
    </row>
    <row r="291" spans="2:47" s="27" customFormat="1" ht="12">
      <c r="B291" s="26"/>
      <c r="D291" s="149" t="s">
        <v>162</v>
      </c>
      <c r="F291" s="150" t="s">
        <v>418</v>
      </c>
      <c r="L291" s="26"/>
      <c r="M291" s="151"/>
      <c r="T291" s="54"/>
      <c r="AT291" s="12" t="s">
        <v>162</v>
      </c>
      <c r="AU291" s="12" t="s">
        <v>91</v>
      </c>
    </row>
    <row r="292" spans="2:65" s="27" customFormat="1" ht="66.75" customHeight="1">
      <c r="B292" s="26"/>
      <c r="C292" s="136" t="s">
        <v>419</v>
      </c>
      <c r="D292" s="136" t="s">
        <v>155</v>
      </c>
      <c r="E292" s="137" t="s">
        <v>420</v>
      </c>
      <c r="F292" s="138" t="s">
        <v>421</v>
      </c>
      <c r="G292" s="139" t="s">
        <v>158</v>
      </c>
      <c r="H292" s="140">
        <v>46.8</v>
      </c>
      <c r="I292" s="7"/>
      <c r="J292" s="1">
        <f>ROUND(I292*H292,2)</f>
        <v>0</v>
      </c>
      <c r="K292" s="138" t="s">
        <v>159</v>
      </c>
      <c r="L292" s="26"/>
      <c r="M292" s="143" t="s">
        <v>1</v>
      </c>
      <c r="N292" s="144" t="s">
        <v>46</v>
      </c>
      <c r="O292" s="145">
        <v>1.56</v>
      </c>
      <c r="P292" s="145">
        <f>O292*H292</f>
        <v>73.008</v>
      </c>
      <c r="Q292" s="145">
        <v>0</v>
      </c>
      <c r="R292" s="145">
        <f>Q292*H292</f>
        <v>0</v>
      </c>
      <c r="S292" s="145">
        <v>0</v>
      </c>
      <c r="T292" s="146">
        <f>S292*H292</f>
        <v>0</v>
      </c>
      <c r="AR292" s="147" t="s">
        <v>160</v>
      </c>
      <c r="AT292" s="147" t="s">
        <v>155</v>
      </c>
      <c r="AU292" s="147" t="s">
        <v>91</v>
      </c>
      <c r="AY292" s="12" t="s">
        <v>152</v>
      </c>
      <c r="BE292" s="148">
        <f>IF(N292="základní",J292,0)</f>
        <v>0</v>
      </c>
      <c r="BF292" s="148">
        <f>IF(N292="snížená",J292,0)</f>
        <v>0</v>
      </c>
      <c r="BG292" s="148">
        <f>IF(N292="zákl. přenesená",J292,0)</f>
        <v>0</v>
      </c>
      <c r="BH292" s="148">
        <f>IF(N292="sníž. přenesená",J292,0)</f>
        <v>0</v>
      </c>
      <c r="BI292" s="148">
        <f>IF(N292="nulová",J292,0)</f>
        <v>0</v>
      </c>
      <c r="BJ292" s="12" t="s">
        <v>89</v>
      </c>
      <c r="BK292" s="148">
        <f>ROUND(I292*H292,2)</f>
        <v>0</v>
      </c>
      <c r="BL292" s="12" t="s">
        <v>160</v>
      </c>
      <c r="BM292" s="147" t="s">
        <v>422</v>
      </c>
    </row>
    <row r="293" spans="2:47" s="27" customFormat="1" ht="12">
      <c r="B293" s="26"/>
      <c r="D293" s="149" t="s">
        <v>162</v>
      </c>
      <c r="F293" s="150" t="s">
        <v>423</v>
      </c>
      <c r="L293" s="26"/>
      <c r="M293" s="151"/>
      <c r="T293" s="54"/>
      <c r="AT293" s="12" t="s">
        <v>162</v>
      </c>
      <c r="AU293" s="12" t="s">
        <v>91</v>
      </c>
    </row>
    <row r="294" spans="2:63" s="125" customFormat="1" ht="25.9" customHeight="1">
      <c r="B294" s="124"/>
      <c r="D294" s="126" t="s">
        <v>80</v>
      </c>
      <c r="E294" s="127" t="s">
        <v>424</v>
      </c>
      <c r="F294" s="127" t="s">
        <v>425</v>
      </c>
      <c r="J294" s="128">
        <f>BK294</f>
        <v>0</v>
      </c>
      <c r="L294" s="124"/>
      <c r="M294" s="129"/>
      <c r="P294" s="130">
        <f>P295+P331+P337+P344+P365+P375+P405+P451+P499+P549+P567+P618+P621+P663</f>
        <v>1731.5276500000002</v>
      </c>
      <c r="R294" s="130">
        <f>R295+R331+R337+R344+R365+R375+R405+R451+R499+R549+R567+R618+R621+R663</f>
        <v>31.07255833</v>
      </c>
      <c r="T294" s="131">
        <f>T295+T331+T337+T344+T365+T375+T405+T451+T499+T549+T567+T618+T621+T663</f>
        <v>19.227686</v>
      </c>
      <c r="AR294" s="126" t="s">
        <v>91</v>
      </c>
      <c r="AT294" s="132" t="s">
        <v>80</v>
      </c>
      <c r="AU294" s="132" t="s">
        <v>81</v>
      </c>
      <c r="AY294" s="126" t="s">
        <v>152</v>
      </c>
      <c r="BK294" s="133">
        <f>BK295+BK331+BK337+BK344+BK365+BK375+BK405+BK451+BK499+BK549+BK567+BK618+BK621+BK663</f>
        <v>0</v>
      </c>
    </row>
    <row r="295" spans="2:63" s="125" customFormat="1" ht="22.9" customHeight="1">
      <c r="B295" s="124"/>
      <c r="D295" s="126" t="s">
        <v>80</v>
      </c>
      <c r="E295" s="134" t="s">
        <v>426</v>
      </c>
      <c r="F295" s="134" t="s">
        <v>427</v>
      </c>
      <c r="J295" s="135">
        <f>BK295</f>
        <v>0</v>
      </c>
      <c r="L295" s="124"/>
      <c r="M295" s="129"/>
      <c r="P295" s="130">
        <f>SUM(P296:P330)</f>
        <v>0</v>
      </c>
      <c r="R295" s="130">
        <f>SUM(R296:R330)</f>
        <v>0</v>
      </c>
      <c r="T295" s="131">
        <f>SUM(T296:T330)</f>
        <v>0</v>
      </c>
      <c r="AR295" s="126" t="s">
        <v>91</v>
      </c>
      <c r="AT295" s="132" t="s">
        <v>80</v>
      </c>
      <c r="AU295" s="132" t="s">
        <v>89</v>
      </c>
      <c r="AY295" s="126" t="s">
        <v>152</v>
      </c>
      <c r="BK295" s="133">
        <f>SUM(BK296:BK330)</f>
        <v>0</v>
      </c>
    </row>
    <row r="296" spans="2:65" s="27" customFormat="1" ht="37.9" customHeight="1">
      <c r="B296" s="26"/>
      <c r="C296" s="136" t="s">
        <v>428</v>
      </c>
      <c r="D296" s="136" t="s">
        <v>155</v>
      </c>
      <c r="E296" s="137" t="s">
        <v>429</v>
      </c>
      <c r="F296" s="138" t="s">
        <v>430</v>
      </c>
      <c r="G296" s="139" t="s">
        <v>171</v>
      </c>
      <c r="H296" s="140">
        <v>150</v>
      </c>
      <c r="I296" s="7"/>
      <c r="J296" s="1">
        <f>ROUND(I296*H296,2)</f>
        <v>0</v>
      </c>
      <c r="K296" s="138" t="s">
        <v>1</v>
      </c>
      <c r="L296" s="26"/>
      <c r="M296" s="143" t="s">
        <v>1</v>
      </c>
      <c r="N296" s="144" t="s">
        <v>46</v>
      </c>
      <c r="O296" s="145">
        <v>0</v>
      </c>
      <c r="P296" s="145">
        <f>O296*H296</f>
        <v>0</v>
      </c>
      <c r="Q296" s="145">
        <v>0</v>
      </c>
      <c r="R296" s="145">
        <f>Q296*H296</f>
        <v>0</v>
      </c>
      <c r="S296" s="145">
        <v>0</v>
      </c>
      <c r="T296" s="146">
        <f>S296*H296</f>
        <v>0</v>
      </c>
      <c r="AR296" s="147" t="s">
        <v>203</v>
      </c>
      <c r="AT296" s="147" t="s">
        <v>155</v>
      </c>
      <c r="AU296" s="147" t="s">
        <v>91</v>
      </c>
      <c r="AY296" s="12" t="s">
        <v>152</v>
      </c>
      <c r="BE296" s="148">
        <f>IF(N296="základní",J296,0)</f>
        <v>0</v>
      </c>
      <c r="BF296" s="148">
        <f>IF(N296="snížená",J296,0)</f>
        <v>0</v>
      </c>
      <c r="BG296" s="148">
        <f>IF(N296="zákl. přenesená",J296,0)</f>
        <v>0</v>
      </c>
      <c r="BH296" s="148">
        <f>IF(N296="sníž. přenesená",J296,0)</f>
        <v>0</v>
      </c>
      <c r="BI296" s="148">
        <f>IF(N296="nulová",J296,0)</f>
        <v>0</v>
      </c>
      <c r="BJ296" s="12" t="s">
        <v>89</v>
      </c>
      <c r="BK296" s="148">
        <f>ROUND(I296*H296,2)</f>
        <v>0</v>
      </c>
      <c r="BL296" s="12" t="s">
        <v>203</v>
      </c>
      <c r="BM296" s="147" t="s">
        <v>431</v>
      </c>
    </row>
    <row r="297" spans="2:51" s="153" customFormat="1" ht="12">
      <c r="B297" s="152"/>
      <c r="D297" s="154" t="s">
        <v>164</v>
      </c>
      <c r="E297" s="155" t="s">
        <v>1</v>
      </c>
      <c r="F297" s="156" t="s">
        <v>432</v>
      </c>
      <c r="H297" s="155" t="s">
        <v>1</v>
      </c>
      <c r="L297" s="152"/>
      <c r="M297" s="157"/>
      <c r="T297" s="158"/>
      <c r="AT297" s="155" t="s">
        <v>164</v>
      </c>
      <c r="AU297" s="155" t="s">
        <v>91</v>
      </c>
      <c r="AV297" s="153" t="s">
        <v>89</v>
      </c>
      <c r="AW297" s="153" t="s">
        <v>38</v>
      </c>
      <c r="AX297" s="153" t="s">
        <v>81</v>
      </c>
      <c r="AY297" s="155" t="s">
        <v>152</v>
      </c>
    </row>
    <row r="298" spans="2:51" s="160" customFormat="1" ht="12">
      <c r="B298" s="159"/>
      <c r="D298" s="154" t="s">
        <v>164</v>
      </c>
      <c r="E298" s="161" t="s">
        <v>1</v>
      </c>
      <c r="F298" s="162" t="s">
        <v>433</v>
      </c>
      <c r="H298" s="163">
        <v>150</v>
      </c>
      <c r="L298" s="159"/>
      <c r="M298" s="164"/>
      <c r="T298" s="165"/>
      <c r="AT298" s="161" t="s">
        <v>164</v>
      </c>
      <c r="AU298" s="161" t="s">
        <v>91</v>
      </c>
      <c r="AV298" s="160" t="s">
        <v>91</v>
      </c>
      <c r="AW298" s="160" t="s">
        <v>38</v>
      </c>
      <c r="AX298" s="160" t="s">
        <v>81</v>
      </c>
      <c r="AY298" s="161" t="s">
        <v>152</v>
      </c>
    </row>
    <row r="299" spans="2:51" s="167" customFormat="1" ht="12">
      <c r="B299" s="166"/>
      <c r="D299" s="154" t="s">
        <v>164</v>
      </c>
      <c r="E299" s="168" t="s">
        <v>1</v>
      </c>
      <c r="F299" s="169" t="s">
        <v>168</v>
      </c>
      <c r="H299" s="170">
        <v>150</v>
      </c>
      <c r="L299" s="166"/>
      <c r="M299" s="171"/>
      <c r="T299" s="172"/>
      <c r="AT299" s="168" t="s">
        <v>164</v>
      </c>
      <c r="AU299" s="168" t="s">
        <v>91</v>
      </c>
      <c r="AV299" s="167" t="s">
        <v>160</v>
      </c>
      <c r="AW299" s="167" t="s">
        <v>38</v>
      </c>
      <c r="AX299" s="167" t="s">
        <v>89</v>
      </c>
      <c r="AY299" s="168" t="s">
        <v>152</v>
      </c>
    </row>
    <row r="300" spans="2:65" s="27" customFormat="1" ht="16.5" customHeight="1">
      <c r="B300" s="26"/>
      <c r="C300" s="173" t="s">
        <v>434</v>
      </c>
      <c r="D300" s="173" t="s">
        <v>194</v>
      </c>
      <c r="E300" s="174" t="s">
        <v>435</v>
      </c>
      <c r="F300" s="175" t="s">
        <v>436</v>
      </c>
      <c r="G300" s="176" t="s">
        <v>171</v>
      </c>
      <c r="H300" s="177">
        <v>165</v>
      </c>
      <c r="I300" s="8"/>
      <c r="J300" s="2">
        <f>ROUND(I300*H300,2)</f>
        <v>0</v>
      </c>
      <c r="K300" s="175" t="s">
        <v>1</v>
      </c>
      <c r="L300" s="178"/>
      <c r="M300" s="179" t="s">
        <v>1</v>
      </c>
      <c r="N300" s="180" t="s">
        <v>46</v>
      </c>
      <c r="O300" s="145">
        <v>0</v>
      </c>
      <c r="P300" s="145">
        <f>O300*H300</f>
        <v>0</v>
      </c>
      <c r="Q300" s="145">
        <v>0</v>
      </c>
      <c r="R300" s="145">
        <f>Q300*H300</f>
        <v>0</v>
      </c>
      <c r="S300" s="145">
        <v>0</v>
      </c>
      <c r="T300" s="146">
        <f>S300*H300</f>
        <v>0</v>
      </c>
      <c r="AR300" s="147" t="s">
        <v>345</v>
      </c>
      <c r="AT300" s="147" t="s">
        <v>194</v>
      </c>
      <c r="AU300" s="147" t="s">
        <v>91</v>
      </c>
      <c r="AY300" s="12" t="s">
        <v>152</v>
      </c>
      <c r="BE300" s="148">
        <f>IF(N300="základní",J300,0)</f>
        <v>0</v>
      </c>
      <c r="BF300" s="148">
        <f>IF(N300="snížená",J300,0)</f>
        <v>0</v>
      </c>
      <c r="BG300" s="148">
        <f>IF(N300="zákl. přenesená",J300,0)</f>
        <v>0</v>
      </c>
      <c r="BH300" s="148">
        <f>IF(N300="sníž. přenesená",J300,0)</f>
        <v>0</v>
      </c>
      <c r="BI300" s="148">
        <f>IF(N300="nulová",J300,0)</f>
        <v>0</v>
      </c>
      <c r="BJ300" s="12" t="s">
        <v>89</v>
      </c>
      <c r="BK300" s="148">
        <f>ROUND(I300*H300,2)</f>
        <v>0</v>
      </c>
      <c r="BL300" s="12" t="s">
        <v>203</v>
      </c>
      <c r="BM300" s="147" t="s">
        <v>437</v>
      </c>
    </row>
    <row r="301" spans="2:51" s="160" customFormat="1" ht="12">
      <c r="B301" s="159"/>
      <c r="D301" s="154" t="s">
        <v>164</v>
      </c>
      <c r="F301" s="162" t="s">
        <v>438</v>
      </c>
      <c r="H301" s="163">
        <v>165</v>
      </c>
      <c r="L301" s="159"/>
      <c r="M301" s="164"/>
      <c r="T301" s="165"/>
      <c r="AT301" s="161" t="s">
        <v>164</v>
      </c>
      <c r="AU301" s="161" t="s">
        <v>91</v>
      </c>
      <c r="AV301" s="160" t="s">
        <v>91</v>
      </c>
      <c r="AW301" s="160" t="s">
        <v>3</v>
      </c>
      <c r="AX301" s="160" t="s">
        <v>89</v>
      </c>
      <c r="AY301" s="161" t="s">
        <v>152</v>
      </c>
    </row>
    <row r="302" spans="2:65" s="27" customFormat="1" ht="37.9" customHeight="1">
      <c r="B302" s="26"/>
      <c r="C302" s="136" t="s">
        <v>439</v>
      </c>
      <c r="D302" s="136" t="s">
        <v>155</v>
      </c>
      <c r="E302" s="137" t="s">
        <v>440</v>
      </c>
      <c r="F302" s="138" t="s">
        <v>441</v>
      </c>
      <c r="G302" s="139" t="s">
        <v>171</v>
      </c>
      <c r="H302" s="140">
        <v>50</v>
      </c>
      <c r="I302" s="7"/>
      <c r="J302" s="1">
        <f>ROUND(I302*H302,2)</f>
        <v>0</v>
      </c>
      <c r="K302" s="138" t="s">
        <v>1</v>
      </c>
      <c r="L302" s="26"/>
      <c r="M302" s="143" t="s">
        <v>1</v>
      </c>
      <c r="N302" s="144" t="s">
        <v>46</v>
      </c>
      <c r="O302" s="145">
        <v>0</v>
      </c>
      <c r="P302" s="145">
        <f>O302*H302</f>
        <v>0</v>
      </c>
      <c r="Q302" s="145">
        <v>0</v>
      </c>
      <c r="R302" s="145">
        <f>Q302*H302</f>
        <v>0</v>
      </c>
      <c r="S302" s="145">
        <v>0</v>
      </c>
      <c r="T302" s="146">
        <f>S302*H302</f>
        <v>0</v>
      </c>
      <c r="AR302" s="147" t="s">
        <v>203</v>
      </c>
      <c r="AT302" s="147" t="s">
        <v>155</v>
      </c>
      <c r="AU302" s="147" t="s">
        <v>91</v>
      </c>
      <c r="AY302" s="12" t="s">
        <v>152</v>
      </c>
      <c r="BE302" s="148">
        <f>IF(N302="základní",J302,0)</f>
        <v>0</v>
      </c>
      <c r="BF302" s="148">
        <f>IF(N302="snížená",J302,0)</f>
        <v>0</v>
      </c>
      <c r="BG302" s="148">
        <f>IF(N302="zákl. přenesená",J302,0)</f>
        <v>0</v>
      </c>
      <c r="BH302" s="148">
        <f>IF(N302="sníž. přenesená",J302,0)</f>
        <v>0</v>
      </c>
      <c r="BI302" s="148">
        <f>IF(N302="nulová",J302,0)</f>
        <v>0</v>
      </c>
      <c r="BJ302" s="12" t="s">
        <v>89</v>
      </c>
      <c r="BK302" s="148">
        <f>ROUND(I302*H302,2)</f>
        <v>0</v>
      </c>
      <c r="BL302" s="12" t="s">
        <v>203</v>
      </c>
      <c r="BM302" s="147" t="s">
        <v>442</v>
      </c>
    </row>
    <row r="303" spans="2:51" s="153" customFormat="1" ht="12">
      <c r="B303" s="152"/>
      <c r="D303" s="154" t="s">
        <v>164</v>
      </c>
      <c r="E303" s="155" t="s">
        <v>1</v>
      </c>
      <c r="F303" s="156" t="s">
        <v>443</v>
      </c>
      <c r="H303" s="155" t="s">
        <v>1</v>
      </c>
      <c r="L303" s="152"/>
      <c r="M303" s="157"/>
      <c r="T303" s="158"/>
      <c r="AT303" s="155" t="s">
        <v>164</v>
      </c>
      <c r="AU303" s="155" t="s">
        <v>91</v>
      </c>
      <c r="AV303" s="153" t="s">
        <v>89</v>
      </c>
      <c r="AW303" s="153" t="s">
        <v>38</v>
      </c>
      <c r="AX303" s="153" t="s">
        <v>81</v>
      </c>
      <c r="AY303" s="155" t="s">
        <v>152</v>
      </c>
    </row>
    <row r="304" spans="2:51" s="160" customFormat="1" ht="12">
      <c r="B304" s="159"/>
      <c r="D304" s="154" t="s">
        <v>164</v>
      </c>
      <c r="E304" s="161" t="s">
        <v>1</v>
      </c>
      <c r="F304" s="162" t="s">
        <v>444</v>
      </c>
      <c r="H304" s="163">
        <v>50</v>
      </c>
      <c r="L304" s="159"/>
      <c r="M304" s="164"/>
      <c r="T304" s="165"/>
      <c r="AT304" s="161" t="s">
        <v>164</v>
      </c>
      <c r="AU304" s="161" t="s">
        <v>91</v>
      </c>
      <c r="AV304" s="160" t="s">
        <v>91</v>
      </c>
      <c r="AW304" s="160" t="s">
        <v>38</v>
      </c>
      <c r="AX304" s="160" t="s">
        <v>81</v>
      </c>
      <c r="AY304" s="161" t="s">
        <v>152</v>
      </c>
    </row>
    <row r="305" spans="2:51" s="167" customFormat="1" ht="12">
      <c r="B305" s="166"/>
      <c r="D305" s="154" t="s">
        <v>164</v>
      </c>
      <c r="E305" s="168" t="s">
        <v>1</v>
      </c>
      <c r="F305" s="169" t="s">
        <v>168</v>
      </c>
      <c r="H305" s="170">
        <v>50</v>
      </c>
      <c r="L305" s="166"/>
      <c r="M305" s="171"/>
      <c r="T305" s="172"/>
      <c r="AT305" s="168" t="s">
        <v>164</v>
      </c>
      <c r="AU305" s="168" t="s">
        <v>91</v>
      </c>
      <c r="AV305" s="167" t="s">
        <v>160</v>
      </c>
      <c r="AW305" s="167" t="s">
        <v>38</v>
      </c>
      <c r="AX305" s="167" t="s">
        <v>89</v>
      </c>
      <c r="AY305" s="168" t="s">
        <v>152</v>
      </c>
    </row>
    <row r="306" spans="2:65" s="27" customFormat="1" ht="16.5" customHeight="1">
      <c r="B306" s="26"/>
      <c r="C306" s="173" t="s">
        <v>444</v>
      </c>
      <c r="D306" s="173" t="s">
        <v>194</v>
      </c>
      <c r="E306" s="174" t="s">
        <v>445</v>
      </c>
      <c r="F306" s="175" t="s">
        <v>446</v>
      </c>
      <c r="G306" s="176" t="s">
        <v>1</v>
      </c>
      <c r="H306" s="177">
        <v>55</v>
      </c>
      <c r="I306" s="8"/>
      <c r="J306" s="2">
        <f>ROUND(I306*H306,2)</f>
        <v>0</v>
      </c>
      <c r="K306" s="175" t="s">
        <v>1</v>
      </c>
      <c r="L306" s="178"/>
      <c r="M306" s="179" t="s">
        <v>1</v>
      </c>
      <c r="N306" s="180" t="s">
        <v>46</v>
      </c>
      <c r="O306" s="145">
        <v>0</v>
      </c>
      <c r="P306" s="145">
        <f>O306*H306</f>
        <v>0</v>
      </c>
      <c r="Q306" s="145">
        <v>0</v>
      </c>
      <c r="R306" s="145">
        <f>Q306*H306</f>
        <v>0</v>
      </c>
      <c r="S306" s="145">
        <v>0</v>
      </c>
      <c r="T306" s="146">
        <f>S306*H306</f>
        <v>0</v>
      </c>
      <c r="AR306" s="147" t="s">
        <v>345</v>
      </c>
      <c r="AT306" s="147" t="s">
        <v>194</v>
      </c>
      <c r="AU306" s="147" t="s">
        <v>91</v>
      </c>
      <c r="AY306" s="12" t="s">
        <v>152</v>
      </c>
      <c r="BE306" s="148">
        <f>IF(N306="základní",J306,0)</f>
        <v>0</v>
      </c>
      <c r="BF306" s="148">
        <f>IF(N306="snížená",J306,0)</f>
        <v>0</v>
      </c>
      <c r="BG306" s="148">
        <f>IF(N306="zákl. přenesená",J306,0)</f>
        <v>0</v>
      </c>
      <c r="BH306" s="148">
        <f>IF(N306="sníž. přenesená",J306,0)</f>
        <v>0</v>
      </c>
      <c r="BI306" s="148">
        <f>IF(N306="nulová",J306,0)</f>
        <v>0</v>
      </c>
      <c r="BJ306" s="12" t="s">
        <v>89</v>
      </c>
      <c r="BK306" s="148">
        <f>ROUND(I306*H306,2)</f>
        <v>0</v>
      </c>
      <c r="BL306" s="12" t="s">
        <v>203</v>
      </c>
      <c r="BM306" s="147" t="s">
        <v>447</v>
      </c>
    </row>
    <row r="307" spans="2:51" s="160" customFormat="1" ht="12">
      <c r="B307" s="159"/>
      <c r="D307" s="154" t="s">
        <v>164</v>
      </c>
      <c r="F307" s="162" t="s">
        <v>448</v>
      </c>
      <c r="H307" s="163">
        <v>55</v>
      </c>
      <c r="L307" s="159"/>
      <c r="M307" s="164"/>
      <c r="T307" s="165"/>
      <c r="AT307" s="161" t="s">
        <v>164</v>
      </c>
      <c r="AU307" s="161" t="s">
        <v>91</v>
      </c>
      <c r="AV307" s="160" t="s">
        <v>91</v>
      </c>
      <c r="AW307" s="160" t="s">
        <v>3</v>
      </c>
      <c r="AX307" s="160" t="s">
        <v>89</v>
      </c>
      <c r="AY307" s="161" t="s">
        <v>152</v>
      </c>
    </row>
    <row r="308" spans="2:65" s="27" customFormat="1" ht="37.9" customHeight="1">
      <c r="B308" s="26"/>
      <c r="C308" s="136" t="s">
        <v>449</v>
      </c>
      <c r="D308" s="136" t="s">
        <v>155</v>
      </c>
      <c r="E308" s="137" t="s">
        <v>450</v>
      </c>
      <c r="F308" s="138" t="s">
        <v>451</v>
      </c>
      <c r="G308" s="139" t="s">
        <v>171</v>
      </c>
      <c r="H308" s="140">
        <v>50</v>
      </c>
      <c r="I308" s="7"/>
      <c r="J308" s="1">
        <f>ROUND(I308*H308,2)</f>
        <v>0</v>
      </c>
      <c r="K308" s="138" t="s">
        <v>1</v>
      </c>
      <c r="L308" s="26"/>
      <c r="M308" s="143" t="s">
        <v>1</v>
      </c>
      <c r="N308" s="144" t="s">
        <v>46</v>
      </c>
      <c r="O308" s="145">
        <v>0</v>
      </c>
      <c r="P308" s="145">
        <f>O308*H308</f>
        <v>0</v>
      </c>
      <c r="Q308" s="145">
        <v>0</v>
      </c>
      <c r="R308" s="145">
        <f>Q308*H308</f>
        <v>0</v>
      </c>
      <c r="S308" s="145">
        <v>0</v>
      </c>
      <c r="T308" s="146">
        <f>S308*H308</f>
        <v>0</v>
      </c>
      <c r="AR308" s="147" t="s">
        <v>203</v>
      </c>
      <c r="AT308" s="147" t="s">
        <v>155</v>
      </c>
      <c r="AU308" s="147" t="s">
        <v>91</v>
      </c>
      <c r="AY308" s="12" t="s">
        <v>152</v>
      </c>
      <c r="BE308" s="148">
        <f>IF(N308="základní",J308,0)</f>
        <v>0</v>
      </c>
      <c r="BF308" s="148">
        <f>IF(N308="snížená",J308,0)</f>
        <v>0</v>
      </c>
      <c r="BG308" s="148">
        <f>IF(N308="zákl. přenesená",J308,0)</f>
        <v>0</v>
      </c>
      <c r="BH308" s="148">
        <f>IF(N308="sníž. přenesená",J308,0)</f>
        <v>0</v>
      </c>
      <c r="BI308" s="148">
        <f>IF(N308="nulová",J308,0)</f>
        <v>0</v>
      </c>
      <c r="BJ308" s="12" t="s">
        <v>89</v>
      </c>
      <c r="BK308" s="148">
        <f>ROUND(I308*H308,2)</f>
        <v>0</v>
      </c>
      <c r="BL308" s="12" t="s">
        <v>203</v>
      </c>
      <c r="BM308" s="147" t="s">
        <v>452</v>
      </c>
    </row>
    <row r="309" spans="2:65" s="27" customFormat="1" ht="16.5" customHeight="1">
      <c r="B309" s="26"/>
      <c r="C309" s="173" t="s">
        <v>453</v>
      </c>
      <c r="D309" s="173" t="s">
        <v>194</v>
      </c>
      <c r="E309" s="174" t="s">
        <v>454</v>
      </c>
      <c r="F309" s="175" t="s">
        <v>455</v>
      </c>
      <c r="G309" s="176" t="s">
        <v>171</v>
      </c>
      <c r="H309" s="177">
        <v>22</v>
      </c>
      <c r="I309" s="8"/>
      <c r="J309" s="2">
        <f>ROUND(I309*H309,2)</f>
        <v>0</v>
      </c>
      <c r="K309" s="175" t="s">
        <v>1</v>
      </c>
      <c r="L309" s="178"/>
      <c r="M309" s="179" t="s">
        <v>1</v>
      </c>
      <c r="N309" s="180" t="s">
        <v>46</v>
      </c>
      <c r="O309" s="145">
        <v>0</v>
      </c>
      <c r="P309" s="145">
        <f>O309*H309</f>
        <v>0</v>
      </c>
      <c r="Q309" s="145">
        <v>0</v>
      </c>
      <c r="R309" s="145">
        <f>Q309*H309</f>
        <v>0</v>
      </c>
      <c r="S309" s="145">
        <v>0</v>
      </c>
      <c r="T309" s="146">
        <f>S309*H309</f>
        <v>0</v>
      </c>
      <c r="AR309" s="147" t="s">
        <v>345</v>
      </c>
      <c r="AT309" s="147" t="s">
        <v>194</v>
      </c>
      <c r="AU309" s="147" t="s">
        <v>91</v>
      </c>
      <c r="AY309" s="12" t="s">
        <v>152</v>
      </c>
      <c r="BE309" s="148">
        <f>IF(N309="základní",J309,0)</f>
        <v>0</v>
      </c>
      <c r="BF309" s="148">
        <f>IF(N309="snížená",J309,0)</f>
        <v>0</v>
      </c>
      <c r="BG309" s="148">
        <f>IF(N309="zákl. přenesená",J309,0)</f>
        <v>0</v>
      </c>
      <c r="BH309" s="148">
        <f>IF(N309="sníž. přenesená",J309,0)</f>
        <v>0</v>
      </c>
      <c r="BI309" s="148">
        <f>IF(N309="nulová",J309,0)</f>
        <v>0</v>
      </c>
      <c r="BJ309" s="12" t="s">
        <v>89</v>
      </c>
      <c r="BK309" s="148">
        <f>ROUND(I309*H309,2)</f>
        <v>0</v>
      </c>
      <c r="BL309" s="12" t="s">
        <v>203</v>
      </c>
      <c r="BM309" s="147" t="s">
        <v>456</v>
      </c>
    </row>
    <row r="310" spans="2:51" s="153" customFormat="1" ht="12">
      <c r="B310" s="152"/>
      <c r="D310" s="154" t="s">
        <v>164</v>
      </c>
      <c r="E310" s="155" t="s">
        <v>1</v>
      </c>
      <c r="F310" s="156" t="s">
        <v>443</v>
      </c>
      <c r="H310" s="155" t="s">
        <v>1</v>
      </c>
      <c r="L310" s="152"/>
      <c r="M310" s="157"/>
      <c r="T310" s="158"/>
      <c r="AT310" s="155" t="s">
        <v>164</v>
      </c>
      <c r="AU310" s="155" t="s">
        <v>91</v>
      </c>
      <c r="AV310" s="153" t="s">
        <v>89</v>
      </c>
      <c r="AW310" s="153" t="s">
        <v>38</v>
      </c>
      <c r="AX310" s="153" t="s">
        <v>81</v>
      </c>
      <c r="AY310" s="155" t="s">
        <v>152</v>
      </c>
    </row>
    <row r="311" spans="2:51" s="160" customFormat="1" ht="12">
      <c r="B311" s="159"/>
      <c r="D311" s="154" t="s">
        <v>164</v>
      </c>
      <c r="E311" s="161" t="s">
        <v>1</v>
      </c>
      <c r="F311" s="162" t="s">
        <v>282</v>
      </c>
      <c r="H311" s="163">
        <v>20</v>
      </c>
      <c r="L311" s="159"/>
      <c r="M311" s="164"/>
      <c r="T311" s="165"/>
      <c r="AT311" s="161" t="s">
        <v>164</v>
      </c>
      <c r="AU311" s="161" t="s">
        <v>91</v>
      </c>
      <c r="AV311" s="160" t="s">
        <v>91</v>
      </c>
      <c r="AW311" s="160" t="s">
        <v>38</v>
      </c>
      <c r="AX311" s="160" t="s">
        <v>81</v>
      </c>
      <c r="AY311" s="161" t="s">
        <v>152</v>
      </c>
    </row>
    <row r="312" spans="2:51" s="167" customFormat="1" ht="12">
      <c r="B312" s="166"/>
      <c r="D312" s="154" t="s">
        <v>164</v>
      </c>
      <c r="E312" s="168" t="s">
        <v>1</v>
      </c>
      <c r="F312" s="169" t="s">
        <v>168</v>
      </c>
      <c r="H312" s="170">
        <v>20</v>
      </c>
      <c r="L312" s="166"/>
      <c r="M312" s="171"/>
      <c r="T312" s="172"/>
      <c r="AT312" s="168" t="s">
        <v>164</v>
      </c>
      <c r="AU312" s="168" t="s">
        <v>91</v>
      </c>
      <c r="AV312" s="167" t="s">
        <v>160</v>
      </c>
      <c r="AW312" s="167" t="s">
        <v>38</v>
      </c>
      <c r="AX312" s="167" t="s">
        <v>89</v>
      </c>
      <c r="AY312" s="168" t="s">
        <v>152</v>
      </c>
    </row>
    <row r="313" spans="2:51" s="160" customFormat="1" ht="12">
      <c r="B313" s="159"/>
      <c r="D313" s="154" t="s">
        <v>164</v>
      </c>
      <c r="F313" s="162" t="s">
        <v>457</v>
      </c>
      <c r="H313" s="163">
        <v>22</v>
      </c>
      <c r="L313" s="159"/>
      <c r="M313" s="164"/>
      <c r="T313" s="165"/>
      <c r="AT313" s="161" t="s">
        <v>164</v>
      </c>
      <c r="AU313" s="161" t="s">
        <v>91</v>
      </c>
      <c r="AV313" s="160" t="s">
        <v>91</v>
      </c>
      <c r="AW313" s="160" t="s">
        <v>3</v>
      </c>
      <c r="AX313" s="160" t="s">
        <v>89</v>
      </c>
      <c r="AY313" s="161" t="s">
        <v>152</v>
      </c>
    </row>
    <row r="314" spans="2:65" s="27" customFormat="1" ht="16.5" customHeight="1">
      <c r="B314" s="26"/>
      <c r="C314" s="173" t="s">
        <v>458</v>
      </c>
      <c r="D314" s="173" t="s">
        <v>194</v>
      </c>
      <c r="E314" s="174" t="s">
        <v>459</v>
      </c>
      <c r="F314" s="175" t="s">
        <v>460</v>
      </c>
      <c r="G314" s="176" t="s">
        <v>171</v>
      </c>
      <c r="H314" s="177">
        <v>33</v>
      </c>
      <c r="I314" s="8"/>
      <c r="J314" s="2">
        <f>ROUND(I314*H314,2)</f>
        <v>0</v>
      </c>
      <c r="K314" s="175" t="s">
        <v>1</v>
      </c>
      <c r="L314" s="178"/>
      <c r="M314" s="179" t="s">
        <v>1</v>
      </c>
      <c r="N314" s="180" t="s">
        <v>46</v>
      </c>
      <c r="O314" s="145">
        <v>0</v>
      </c>
      <c r="P314" s="145">
        <f>O314*H314</f>
        <v>0</v>
      </c>
      <c r="Q314" s="145">
        <v>0</v>
      </c>
      <c r="R314" s="145">
        <f>Q314*H314</f>
        <v>0</v>
      </c>
      <c r="S314" s="145">
        <v>0</v>
      </c>
      <c r="T314" s="146">
        <f>S314*H314</f>
        <v>0</v>
      </c>
      <c r="AR314" s="147" t="s">
        <v>345</v>
      </c>
      <c r="AT314" s="147" t="s">
        <v>194</v>
      </c>
      <c r="AU314" s="147" t="s">
        <v>91</v>
      </c>
      <c r="AY314" s="12" t="s">
        <v>152</v>
      </c>
      <c r="BE314" s="148">
        <f>IF(N314="základní",J314,0)</f>
        <v>0</v>
      </c>
      <c r="BF314" s="148">
        <f>IF(N314="snížená",J314,0)</f>
        <v>0</v>
      </c>
      <c r="BG314" s="148">
        <f>IF(N314="zákl. přenesená",J314,0)</f>
        <v>0</v>
      </c>
      <c r="BH314" s="148">
        <f>IF(N314="sníž. přenesená",J314,0)</f>
        <v>0</v>
      </c>
      <c r="BI314" s="148">
        <f>IF(N314="nulová",J314,0)</f>
        <v>0</v>
      </c>
      <c r="BJ314" s="12" t="s">
        <v>89</v>
      </c>
      <c r="BK314" s="148">
        <f>ROUND(I314*H314,2)</f>
        <v>0</v>
      </c>
      <c r="BL314" s="12" t="s">
        <v>203</v>
      </c>
      <c r="BM314" s="147" t="s">
        <v>461</v>
      </c>
    </row>
    <row r="315" spans="2:51" s="153" customFormat="1" ht="12">
      <c r="B315" s="152"/>
      <c r="D315" s="154" t="s">
        <v>164</v>
      </c>
      <c r="E315" s="155" t="s">
        <v>1</v>
      </c>
      <c r="F315" s="156" t="s">
        <v>462</v>
      </c>
      <c r="H315" s="155" t="s">
        <v>1</v>
      </c>
      <c r="L315" s="152"/>
      <c r="M315" s="157"/>
      <c r="T315" s="158"/>
      <c r="AT315" s="155" t="s">
        <v>164</v>
      </c>
      <c r="AU315" s="155" t="s">
        <v>91</v>
      </c>
      <c r="AV315" s="153" t="s">
        <v>89</v>
      </c>
      <c r="AW315" s="153" t="s">
        <v>38</v>
      </c>
      <c r="AX315" s="153" t="s">
        <v>81</v>
      </c>
      <c r="AY315" s="155" t="s">
        <v>152</v>
      </c>
    </row>
    <row r="316" spans="2:51" s="160" customFormat="1" ht="12">
      <c r="B316" s="159"/>
      <c r="D316" s="154" t="s">
        <v>164</v>
      </c>
      <c r="E316" s="161" t="s">
        <v>1</v>
      </c>
      <c r="F316" s="162" t="s">
        <v>336</v>
      </c>
      <c r="H316" s="163">
        <v>30</v>
      </c>
      <c r="L316" s="159"/>
      <c r="M316" s="164"/>
      <c r="T316" s="165"/>
      <c r="AT316" s="161" t="s">
        <v>164</v>
      </c>
      <c r="AU316" s="161" t="s">
        <v>91</v>
      </c>
      <c r="AV316" s="160" t="s">
        <v>91</v>
      </c>
      <c r="AW316" s="160" t="s">
        <v>38</v>
      </c>
      <c r="AX316" s="160" t="s">
        <v>81</v>
      </c>
      <c r="AY316" s="161" t="s">
        <v>152</v>
      </c>
    </row>
    <row r="317" spans="2:51" s="167" customFormat="1" ht="12">
      <c r="B317" s="166"/>
      <c r="D317" s="154" t="s">
        <v>164</v>
      </c>
      <c r="E317" s="168" t="s">
        <v>1</v>
      </c>
      <c r="F317" s="169" t="s">
        <v>168</v>
      </c>
      <c r="H317" s="170">
        <v>30</v>
      </c>
      <c r="L317" s="166"/>
      <c r="M317" s="171"/>
      <c r="T317" s="172"/>
      <c r="AT317" s="168" t="s">
        <v>164</v>
      </c>
      <c r="AU317" s="168" t="s">
        <v>91</v>
      </c>
      <c r="AV317" s="167" t="s">
        <v>160</v>
      </c>
      <c r="AW317" s="167" t="s">
        <v>38</v>
      </c>
      <c r="AX317" s="167" t="s">
        <v>89</v>
      </c>
      <c r="AY317" s="168" t="s">
        <v>152</v>
      </c>
    </row>
    <row r="318" spans="2:51" s="160" customFormat="1" ht="12">
      <c r="B318" s="159"/>
      <c r="D318" s="154" t="s">
        <v>164</v>
      </c>
      <c r="F318" s="162" t="s">
        <v>463</v>
      </c>
      <c r="H318" s="163">
        <v>33</v>
      </c>
      <c r="L318" s="159"/>
      <c r="M318" s="164"/>
      <c r="T318" s="165"/>
      <c r="AT318" s="161" t="s">
        <v>164</v>
      </c>
      <c r="AU318" s="161" t="s">
        <v>91</v>
      </c>
      <c r="AV318" s="160" t="s">
        <v>91</v>
      </c>
      <c r="AW318" s="160" t="s">
        <v>3</v>
      </c>
      <c r="AX318" s="160" t="s">
        <v>89</v>
      </c>
      <c r="AY318" s="161" t="s">
        <v>152</v>
      </c>
    </row>
    <row r="319" spans="2:65" s="27" customFormat="1" ht="37.9" customHeight="1">
      <c r="B319" s="26"/>
      <c r="C319" s="136" t="s">
        <v>464</v>
      </c>
      <c r="D319" s="136" t="s">
        <v>155</v>
      </c>
      <c r="E319" s="137" t="s">
        <v>465</v>
      </c>
      <c r="F319" s="138" t="s">
        <v>466</v>
      </c>
      <c r="G319" s="139" t="s">
        <v>171</v>
      </c>
      <c r="H319" s="140">
        <v>88</v>
      </c>
      <c r="I319" s="7"/>
      <c r="J319" s="1">
        <f>ROUND(I319*H319,2)</f>
        <v>0</v>
      </c>
      <c r="K319" s="138" t="s">
        <v>1</v>
      </c>
      <c r="L319" s="26"/>
      <c r="M319" s="143" t="s">
        <v>1</v>
      </c>
      <c r="N319" s="144" t="s">
        <v>46</v>
      </c>
      <c r="O319" s="145">
        <v>0</v>
      </c>
      <c r="P319" s="145">
        <f>O319*H319</f>
        <v>0</v>
      </c>
      <c r="Q319" s="145">
        <v>0</v>
      </c>
      <c r="R319" s="145">
        <f>Q319*H319</f>
        <v>0</v>
      </c>
      <c r="S319" s="145">
        <v>0</v>
      </c>
      <c r="T319" s="146">
        <f>S319*H319</f>
        <v>0</v>
      </c>
      <c r="AR319" s="147" t="s">
        <v>203</v>
      </c>
      <c r="AT319" s="147" t="s">
        <v>155</v>
      </c>
      <c r="AU319" s="147" t="s">
        <v>91</v>
      </c>
      <c r="AY319" s="12" t="s">
        <v>152</v>
      </c>
      <c r="BE319" s="148">
        <f>IF(N319="základní",J319,0)</f>
        <v>0</v>
      </c>
      <c r="BF319" s="148">
        <f>IF(N319="snížená",J319,0)</f>
        <v>0</v>
      </c>
      <c r="BG319" s="148">
        <f>IF(N319="zákl. přenesená",J319,0)</f>
        <v>0</v>
      </c>
      <c r="BH319" s="148">
        <f>IF(N319="sníž. přenesená",J319,0)</f>
        <v>0</v>
      </c>
      <c r="BI319" s="148">
        <f>IF(N319="nulová",J319,0)</f>
        <v>0</v>
      </c>
      <c r="BJ319" s="12" t="s">
        <v>89</v>
      </c>
      <c r="BK319" s="148">
        <f>ROUND(I319*H319,2)</f>
        <v>0</v>
      </c>
      <c r="BL319" s="12" t="s">
        <v>203</v>
      </c>
      <c r="BM319" s="147" t="s">
        <v>467</v>
      </c>
    </row>
    <row r="320" spans="2:51" s="153" customFormat="1" ht="12">
      <c r="B320" s="152"/>
      <c r="D320" s="154" t="s">
        <v>164</v>
      </c>
      <c r="E320" s="155" t="s">
        <v>1</v>
      </c>
      <c r="F320" s="156" t="s">
        <v>432</v>
      </c>
      <c r="H320" s="155" t="s">
        <v>1</v>
      </c>
      <c r="L320" s="152"/>
      <c r="M320" s="157"/>
      <c r="T320" s="158"/>
      <c r="AT320" s="155" t="s">
        <v>164</v>
      </c>
      <c r="AU320" s="155" t="s">
        <v>91</v>
      </c>
      <c r="AV320" s="153" t="s">
        <v>89</v>
      </c>
      <c r="AW320" s="153" t="s">
        <v>38</v>
      </c>
      <c r="AX320" s="153" t="s">
        <v>81</v>
      </c>
      <c r="AY320" s="155" t="s">
        <v>152</v>
      </c>
    </row>
    <row r="321" spans="2:51" s="160" customFormat="1" ht="12">
      <c r="B321" s="159"/>
      <c r="D321" s="154" t="s">
        <v>164</v>
      </c>
      <c r="E321" s="161" t="s">
        <v>1</v>
      </c>
      <c r="F321" s="162" t="s">
        <v>299</v>
      </c>
      <c r="H321" s="163">
        <v>23</v>
      </c>
      <c r="L321" s="159"/>
      <c r="M321" s="164"/>
      <c r="T321" s="165"/>
      <c r="AT321" s="161" t="s">
        <v>164</v>
      </c>
      <c r="AU321" s="161" t="s">
        <v>91</v>
      </c>
      <c r="AV321" s="160" t="s">
        <v>91</v>
      </c>
      <c r="AW321" s="160" t="s">
        <v>38</v>
      </c>
      <c r="AX321" s="160" t="s">
        <v>81</v>
      </c>
      <c r="AY321" s="161" t="s">
        <v>152</v>
      </c>
    </row>
    <row r="322" spans="2:51" s="153" customFormat="1" ht="12">
      <c r="B322" s="152"/>
      <c r="D322" s="154" t="s">
        <v>164</v>
      </c>
      <c r="E322" s="155" t="s">
        <v>1</v>
      </c>
      <c r="F322" s="156" t="s">
        <v>462</v>
      </c>
      <c r="H322" s="155" t="s">
        <v>1</v>
      </c>
      <c r="L322" s="152"/>
      <c r="M322" s="157"/>
      <c r="T322" s="158"/>
      <c r="AT322" s="155" t="s">
        <v>164</v>
      </c>
      <c r="AU322" s="155" t="s">
        <v>91</v>
      </c>
      <c r="AV322" s="153" t="s">
        <v>89</v>
      </c>
      <c r="AW322" s="153" t="s">
        <v>38</v>
      </c>
      <c r="AX322" s="153" t="s">
        <v>81</v>
      </c>
      <c r="AY322" s="155" t="s">
        <v>152</v>
      </c>
    </row>
    <row r="323" spans="2:51" s="160" customFormat="1" ht="12">
      <c r="B323" s="159"/>
      <c r="D323" s="154" t="s">
        <v>164</v>
      </c>
      <c r="E323" s="161" t="s">
        <v>1</v>
      </c>
      <c r="F323" s="162" t="s">
        <v>468</v>
      </c>
      <c r="H323" s="163">
        <v>65</v>
      </c>
      <c r="L323" s="159"/>
      <c r="M323" s="164"/>
      <c r="T323" s="165"/>
      <c r="AT323" s="161" t="s">
        <v>164</v>
      </c>
      <c r="AU323" s="161" t="s">
        <v>91</v>
      </c>
      <c r="AV323" s="160" t="s">
        <v>91</v>
      </c>
      <c r="AW323" s="160" t="s">
        <v>38</v>
      </c>
      <c r="AX323" s="160" t="s">
        <v>81</v>
      </c>
      <c r="AY323" s="161" t="s">
        <v>152</v>
      </c>
    </row>
    <row r="324" spans="2:51" s="167" customFormat="1" ht="12">
      <c r="B324" s="166"/>
      <c r="D324" s="154" t="s">
        <v>164</v>
      </c>
      <c r="E324" s="168" t="s">
        <v>1</v>
      </c>
      <c r="F324" s="169" t="s">
        <v>168</v>
      </c>
      <c r="H324" s="170">
        <v>88</v>
      </c>
      <c r="L324" s="166"/>
      <c r="M324" s="171"/>
      <c r="T324" s="172"/>
      <c r="AT324" s="168" t="s">
        <v>164</v>
      </c>
      <c r="AU324" s="168" t="s">
        <v>91</v>
      </c>
      <c r="AV324" s="167" t="s">
        <v>160</v>
      </c>
      <c r="AW324" s="167" t="s">
        <v>38</v>
      </c>
      <c r="AX324" s="167" t="s">
        <v>89</v>
      </c>
      <c r="AY324" s="168" t="s">
        <v>152</v>
      </c>
    </row>
    <row r="325" spans="2:65" s="27" customFormat="1" ht="16.5" customHeight="1">
      <c r="B325" s="26"/>
      <c r="C325" s="173" t="s">
        <v>469</v>
      </c>
      <c r="D325" s="173" t="s">
        <v>194</v>
      </c>
      <c r="E325" s="174" t="s">
        <v>470</v>
      </c>
      <c r="F325" s="175" t="s">
        <v>471</v>
      </c>
      <c r="G325" s="176" t="s">
        <v>171</v>
      </c>
      <c r="H325" s="177">
        <v>96.8</v>
      </c>
      <c r="I325" s="8"/>
      <c r="J325" s="2">
        <f>ROUND(I325*H325,2)</f>
        <v>0</v>
      </c>
      <c r="K325" s="175" t="s">
        <v>1</v>
      </c>
      <c r="L325" s="178"/>
      <c r="M325" s="179" t="s">
        <v>1</v>
      </c>
      <c r="N325" s="180" t="s">
        <v>46</v>
      </c>
      <c r="O325" s="145">
        <v>0</v>
      </c>
      <c r="P325" s="145">
        <f>O325*H325</f>
        <v>0</v>
      </c>
      <c r="Q325" s="145">
        <v>0</v>
      </c>
      <c r="R325" s="145">
        <f>Q325*H325</f>
        <v>0</v>
      </c>
      <c r="S325" s="145">
        <v>0</v>
      </c>
      <c r="T325" s="146">
        <f>S325*H325</f>
        <v>0</v>
      </c>
      <c r="AR325" s="147" t="s">
        <v>345</v>
      </c>
      <c r="AT325" s="147" t="s">
        <v>194</v>
      </c>
      <c r="AU325" s="147" t="s">
        <v>91</v>
      </c>
      <c r="AY325" s="12" t="s">
        <v>152</v>
      </c>
      <c r="BE325" s="148">
        <f>IF(N325="základní",J325,0)</f>
        <v>0</v>
      </c>
      <c r="BF325" s="148">
        <f>IF(N325="snížená",J325,0)</f>
        <v>0</v>
      </c>
      <c r="BG325" s="148">
        <f>IF(N325="zákl. přenesená",J325,0)</f>
        <v>0</v>
      </c>
      <c r="BH325" s="148">
        <f>IF(N325="sníž. přenesená",J325,0)</f>
        <v>0</v>
      </c>
      <c r="BI325" s="148">
        <f>IF(N325="nulová",J325,0)</f>
        <v>0</v>
      </c>
      <c r="BJ325" s="12" t="s">
        <v>89</v>
      </c>
      <c r="BK325" s="148">
        <f>ROUND(I325*H325,2)</f>
        <v>0</v>
      </c>
      <c r="BL325" s="12" t="s">
        <v>203</v>
      </c>
      <c r="BM325" s="147" t="s">
        <v>472</v>
      </c>
    </row>
    <row r="326" spans="2:51" s="160" customFormat="1" ht="12">
      <c r="B326" s="159"/>
      <c r="D326" s="154" t="s">
        <v>164</v>
      </c>
      <c r="F326" s="162" t="s">
        <v>473</v>
      </c>
      <c r="H326" s="163">
        <v>96.8</v>
      </c>
      <c r="L326" s="159"/>
      <c r="M326" s="164"/>
      <c r="T326" s="165"/>
      <c r="AT326" s="161" t="s">
        <v>164</v>
      </c>
      <c r="AU326" s="161" t="s">
        <v>91</v>
      </c>
      <c r="AV326" s="160" t="s">
        <v>91</v>
      </c>
      <c r="AW326" s="160" t="s">
        <v>3</v>
      </c>
      <c r="AX326" s="160" t="s">
        <v>89</v>
      </c>
      <c r="AY326" s="161" t="s">
        <v>152</v>
      </c>
    </row>
    <row r="327" spans="2:65" s="27" customFormat="1" ht="16.5" customHeight="1">
      <c r="B327" s="26"/>
      <c r="C327" s="136" t="s">
        <v>474</v>
      </c>
      <c r="D327" s="136" t="s">
        <v>155</v>
      </c>
      <c r="E327" s="137" t="s">
        <v>475</v>
      </c>
      <c r="F327" s="138" t="s">
        <v>476</v>
      </c>
      <c r="G327" s="139" t="s">
        <v>171</v>
      </c>
      <c r="H327" s="140">
        <v>88</v>
      </c>
      <c r="I327" s="7"/>
      <c r="J327" s="1">
        <f>ROUND(I327*H327,2)</f>
        <v>0</v>
      </c>
      <c r="K327" s="138" t="s">
        <v>1</v>
      </c>
      <c r="L327" s="26"/>
      <c r="M327" s="143" t="s">
        <v>1</v>
      </c>
      <c r="N327" s="144" t="s">
        <v>46</v>
      </c>
      <c r="O327" s="145">
        <v>0</v>
      </c>
      <c r="P327" s="145">
        <f>O327*H327</f>
        <v>0</v>
      </c>
      <c r="Q327" s="145">
        <v>0</v>
      </c>
      <c r="R327" s="145">
        <f>Q327*H327</f>
        <v>0</v>
      </c>
      <c r="S327" s="145">
        <v>0</v>
      </c>
      <c r="T327" s="146">
        <f>S327*H327</f>
        <v>0</v>
      </c>
      <c r="AR327" s="147" t="s">
        <v>203</v>
      </c>
      <c r="AT327" s="147" t="s">
        <v>155</v>
      </c>
      <c r="AU327" s="147" t="s">
        <v>91</v>
      </c>
      <c r="AY327" s="12" t="s">
        <v>152</v>
      </c>
      <c r="BE327" s="148">
        <f>IF(N327="základní",J327,0)</f>
        <v>0</v>
      </c>
      <c r="BF327" s="148">
        <f>IF(N327="snížená",J327,0)</f>
        <v>0</v>
      </c>
      <c r="BG327" s="148">
        <f>IF(N327="zákl. přenesená",J327,0)</f>
        <v>0</v>
      </c>
      <c r="BH327" s="148">
        <f>IF(N327="sníž. přenesená",J327,0)</f>
        <v>0</v>
      </c>
      <c r="BI327" s="148">
        <f>IF(N327="nulová",J327,0)</f>
        <v>0</v>
      </c>
      <c r="BJ327" s="12" t="s">
        <v>89</v>
      </c>
      <c r="BK327" s="148">
        <f>ROUND(I327*H327,2)</f>
        <v>0</v>
      </c>
      <c r="BL327" s="12" t="s">
        <v>203</v>
      </c>
      <c r="BM327" s="147" t="s">
        <v>477</v>
      </c>
    </row>
    <row r="328" spans="2:65" s="27" customFormat="1" ht="16.5" customHeight="1">
      <c r="B328" s="26"/>
      <c r="C328" s="136" t="s">
        <v>478</v>
      </c>
      <c r="D328" s="136" t="s">
        <v>155</v>
      </c>
      <c r="E328" s="137" t="s">
        <v>479</v>
      </c>
      <c r="F328" s="138" t="s">
        <v>480</v>
      </c>
      <c r="G328" s="139" t="s">
        <v>171</v>
      </c>
      <c r="H328" s="140">
        <v>250</v>
      </c>
      <c r="I328" s="7"/>
      <c r="J328" s="1">
        <f>ROUND(I328*H328,2)</f>
        <v>0</v>
      </c>
      <c r="K328" s="138" t="s">
        <v>1</v>
      </c>
      <c r="L328" s="26"/>
      <c r="M328" s="143" t="s">
        <v>1</v>
      </c>
      <c r="N328" s="144" t="s">
        <v>46</v>
      </c>
      <c r="O328" s="145">
        <v>0</v>
      </c>
      <c r="P328" s="145">
        <f>O328*H328</f>
        <v>0</v>
      </c>
      <c r="Q328" s="145">
        <v>0</v>
      </c>
      <c r="R328" s="145">
        <f>Q328*H328</f>
        <v>0</v>
      </c>
      <c r="S328" s="145">
        <v>0</v>
      </c>
      <c r="T328" s="146">
        <f>S328*H328</f>
        <v>0</v>
      </c>
      <c r="AR328" s="147" t="s">
        <v>203</v>
      </c>
      <c r="AT328" s="147" t="s">
        <v>155</v>
      </c>
      <c r="AU328" s="147" t="s">
        <v>91</v>
      </c>
      <c r="AY328" s="12" t="s">
        <v>152</v>
      </c>
      <c r="BE328" s="148">
        <f>IF(N328="základní",J328,0)</f>
        <v>0</v>
      </c>
      <c r="BF328" s="148">
        <f>IF(N328="snížená",J328,0)</f>
        <v>0</v>
      </c>
      <c r="BG328" s="148">
        <f>IF(N328="zákl. přenesená",J328,0)</f>
        <v>0</v>
      </c>
      <c r="BH328" s="148">
        <f>IF(N328="sníž. přenesená",J328,0)</f>
        <v>0</v>
      </c>
      <c r="BI328" s="148">
        <f>IF(N328="nulová",J328,0)</f>
        <v>0</v>
      </c>
      <c r="BJ328" s="12" t="s">
        <v>89</v>
      </c>
      <c r="BK328" s="148">
        <f>ROUND(I328*H328,2)</f>
        <v>0</v>
      </c>
      <c r="BL328" s="12" t="s">
        <v>203</v>
      </c>
      <c r="BM328" s="147" t="s">
        <v>481</v>
      </c>
    </row>
    <row r="329" spans="2:65" s="27" customFormat="1" ht="49.15" customHeight="1">
      <c r="B329" s="26"/>
      <c r="C329" s="136" t="s">
        <v>482</v>
      </c>
      <c r="D329" s="136" t="s">
        <v>155</v>
      </c>
      <c r="E329" s="137" t="s">
        <v>483</v>
      </c>
      <c r="F329" s="138" t="s">
        <v>484</v>
      </c>
      <c r="G329" s="139" t="s">
        <v>485</v>
      </c>
      <c r="H329" s="140">
        <f>SUM(J296:J328)/100</f>
        <v>0</v>
      </c>
      <c r="I329" s="7"/>
      <c r="J329" s="1">
        <f>ROUND(I329*H329,2)</f>
        <v>0</v>
      </c>
      <c r="K329" s="138" t="s">
        <v>159</v>
      </c>
      <c r="L329" s="26"/>
      <c r="M329" s="143" t="s">
        <v>1</v>
      </c>
      <c r="N329" s="144" t="s">
        <v>46</v>
      </c>
      <c r="O329" s="145">
        <v>0</v>
      </c>
      <c r="P329" s="145">
        <f>O329*H329</f>
        <v>0</v>
      </c>
      <c r="Q329" s="145">
        <v>0</v>
      </c>
      <c r="R329" s="145">
        <f>Q329*H329</f>
        <v>0</v>
      </c>
      <c r="S329" s="145">
        <v>0</v>
      </c>
      <c r="T329" s="146">
        <f>S329*H329</f>
        <v>0</v>
      </c>
      <c r="AR329" s="147" t="s">
        <v>203</v>
      </c>
      <c r="AT329" s="147" t="s">
        <v>155</v>
      </c>
      <c r="AU329" s="147" t="s">
        <v>91</v>
      </c>
      <c r="AY329" s="12" t="s">
        <v>152</v>
      </c>
      <c r="BE329" s="148">
        <f>IF(N329="základní",J329,0)</f>
        <v>0</v>
      </c>
      <c r="BF329" s="148">
        <f>IF(N329="snížená",J329,0)</f>
        <v>0</v>
      </c>
      <c r="BG329" s="148">
        <f>IF(N329="zákl. přenesená",J329,0)</f>
        <v>0</v>
      </c>
      <c r="BH329" s="148">
        <f>IF(N329="sníž. přenesená",J329,0)</f>
        <v>0</v>
      </c>
      <c r="BI329" s="148">
        <f>IF(N329="nulová",J329,0)</f>
        <v>0</v>
      </c>
      <c r="BJ329" s="12" t="s">
        <v>89</v>
      </c>
      <c r="BK329" s="148">
        <f>ROUND(I329*H329,2)</f>
        <v>0</v>
      </c>
      <c r="BL329" s="12" t="s">
        <v>203</v>
      </c>
      <c r="BM329" s="147" t="s">
        <v>486</v>
      </c>
    </row>
    <row r="330" spans="2:47" s="27" customFormat="1" ht="12">
      <c r="B330" s="26"/>
      <c r="D330" s="149" t="s">
        <v>162</v>
      </c>
      <c r="F330" s="150" t="s">
        <v>487</v>
      </c>
      <c r="L330" s="26"/>
      <c r="M330" s="151"/>
      <c r="T330" s="54"/>
      <c r="AT330" s="12" t="s">
        <v>162</v>
      </c>
      <c r="AU330" s="12" t="s">
        <v>91</v>
      </c>
    </row>
    <row r="331" spans="2:63" s="125" customFormat="1" ht="22.9" customHeight="1">
      <c r="B331" s="124"/>
      <c r="D331" s="126" t="s">
        <v>80</v>
      </c>
      <c r="E331" s="134" t="s">
        <v>488</v>
      </c>
      <c r="F331" s="134" t="s">
        <v>489</v>
      </c>
      <c r="J331" s="135">
        <f>BK331</f>
        <v>0</v>
      </c>
      <c r="L331" s="124"/>
      <c r="M331" s="129"/>
      <c r="P331" s="130">
        <f>SUM(P332:P336)</f>
        <v>0.584</v>
      </c>
      <c r="R331" s="130">
        <f>SUM(R332:R336)</f>
        <v>0</v>
      </c>
      <c r="T331" s="131">
        <f>SUM(T332:T336)</f>
        <v>0.02032</v>
      </c>
      <c r="AR331" s="126" t="s">
        <v>91</v>
      </c>
      <c r="AT331" s="132" t="s">
        <v>80</v>
      </c>
      <c r="AU331" s="132" t="s">
        <v>89</v>
      </c>
      <c r="AY331" s="126" t="s">
        <v>152</v>
      </c>
      <c r="BK331" s="133">
        <f>SUM(BK332:BK336)</f>
        <v>0</v>
      </c>
    </row>
    <row r="332" spans="2:65" s="27" customFormat="1" ht="21.75" customHeight="1">
      <c r="B332" s="26"/>
      <c r="C332" s="136" t="s">
        <v>490</v>
      </c>
      <c r="D332" s="136" t="s">
        <v>155</v>
      </c>
      <c r="E332" s="137" t="s">
        <v>491</v>
      </c>
      <c r="F332" s="138" t="s">
        <v>492</v>
      </c>
      <c r="G332" s="139" t="s">
        <v>493</v>
      </c>
      <c r="H332" s="140">
        <v>1</v>
      </c>
      <c r="I332" s="7"/>
      <c r="J332" s="1">
        <f>ROUND(I332*H332,2)</f>
        <v>0</v>
      </c>
      <c r="K332" s="138" t="s">
        <v>159</v>
      </c>
      <c r="L332" s="26"/>
      <c r="M332" s="143" t="s">
        <v>1</v>
      </c>
      <c r="N332" s="144" t="s">
        <v>46</v>
      </c>
      <c r="O332" s="145">
        <v>0.362</v>
      </c>
      <c r="P332" s="145">
        <f>O332*H332</f>
        <v>0.362</v>
      </c>
      <c r="Q332" s="145">
        <v>0</v>
      </c>
      <c r="R332" s="145">
        <f>Q332*H332</f>
        <v>0</v>
      </c>
      <c r="S332" s="145">
        <v>0.01946</v>
      </c>
      <c r="T332" s="146">
        <f>S332*H332</f>
        <v>0.01946</v>
      </c>
      <c r="AR332" s="147" t="s">
        <v>203</v>
      </c>
      <c r="AT332" s="147" t="s">
        <v>155</v>
      </c>
      <c r="AU332" s="147" t="s">
        <v>91</v>
      </c>
      <c r="AY332" s="12" t="s">
        <v>152</v>
      </c>
      <c r="BE332" s="148">
        <f>IF(N332="základní",J332,0)</f>
        <v>0</v>
      </c>
      <c r="BF332" s="148">
        <f>IF(N332="snížená",J332,0)</f>
        <v>0</v>
      </c>
      <c r="BG332" s="148">
        <f>IF(N332="zákl. přenesená",J332,0)</f>
        <v>0</v>
      </c>
      <c r="BH332" s="148">
        <f>IF(N332="sníž. přenesená",J332,0)</f>
        <v>0</v>
      </c>
      <c r="BI332" s="148">
        <f>IF(N332="nulová",J332,0)</f>
        <v>0</v>
      </c>
      <c r="BJ332" s="12" t="s">
        <v>89</v>
      </c>
      <c r="BK332" s="148">
        <f>ROUND(I332*H332,2)</f>
        <v>0</v>
      </c>
      <c r="BL332" s="12" t="s">
        <v>203</v>
      </c>
      <c r="BM332" s="147" t="s">
        <v>494</v>
      </c>
    </row>
    <row r="333" spans="2:47" s="27" customFormat="1" ht="12">
      <c r="B333" s="26"/>
      <c r="D333" s="149" t="s">
        <v>162</v>
      </c>
      <c r="F333" s="150" t="s">
        <v>495</v>
      </c>
      <c r="L333" s="26"/>
      <c r="M333" s="151"/>
      <c r="T333" s="54"/>
      <c r="AT333" s="12" t="s">
        <v>162</v>
      </c>
      <c r="AU333" s="12" t="s">
        <v>91</v>
      </c>
    </row>
    <row r="334" spans="2:65" s="27" customFormat="1" ht="16.5" customHeight="1">
      <c r="B334" s="26"/>
      <c r="C334" s="136" t="s">
        <v>496</v>
      </c>
      <c r="D334" s="136" t="s">
        <v>155</v>
      </c>
      <c r="E334" s="137" t="s">
        <v>497</v>
      </c>
      <c r="F334" s="138" t="s">
        <v>498</v>
      </c>
      <c r="G334" s="139" t="s">
        <v>493</v>
      </c>
      <c r="H334" s="140">
        <v>1</v>
      </c>
      <c r="I334" s="7"/>
      <c r="J334" s="1">
        <f>ROUND(I334*H334,2)</f>
        <v>0</v>
      </c>
      <c r="K334" s="138" t="s">
        <v>159</v>
      </c>
      <c r="L334" s="26"/>
      <c r="M334" s="143" t="s">
        <v>1</v>
      </c>
      <c r="N334" s="144" t="s">
        <v>46</v>
      </c>
      <c r="O334" s="145">
        <v>0.222</v>
      </c>
      <c r="P334" s="145">
        <f>O334*H334</f>
        <v>0.222</v>
      </c>
      <c r="Q334" s="145">
        <v>0</v>
      </c>
      <c r="R334" s="145">
        <f>Q334*H334</f>
        <v>0</v>
      </c>
      <c r="S334" s="145">
        <v>0.00086</v>
      </c>
      <c r="T334" s="146">
        <f>S334*H334</f>
        <v>0.00086</v>
      </c>
      <c r="AR334" s="147" t="s">
        <v>203</v>
      </c>
      <c r="AT334" s="147" t="s">
        <v>155</v>
      </c>
      <c r="AU334" s="147" t="s">
        <v>91</v>
      </c>
      <c r="AY334" s="12" t="s">
        <v>152</v>
      </c>
      <c r="BE334" s="148">
        <f>IF(N334="základní",J334,0)</f>
        <v>0</v>
      </c>
      <c r="BF334" s="148">
        <f>IF(N334="snížená",J334,0)</f>
        <v>0</v>
      </c>
      <c r="BG334" s="148">
        <f>IF(N334="zákl. přenesená",J334,0)</f>
        <v>0</v>
      </c>
      <c r="BH334" s="148">
        <f>IF(N334="sníž. přenesená",J334,0)</f>
        <v>0</v>
      </c>
      <c r="BI334" s="148">
        <f>IF(N334="nulová",J334,0)</f>
        <v>0</v>
      </c>
      <c r="BJ334" s="12" t="s">
        <v>89</v>
      </c>
      <c r="BK334" s="148">
        <f>ROUND(I334*H334,2)</f>
        <v>0</v>
      </c>
      <c r="BL334" s="12" t="s">
        <v>203</v>
      </c>
      <c r="BM334" s="147" t="s">
        <v>499</v>
      </c>
    </row>
    <row r="335" spans="2:47" s="27" customFormat="1" ht="12">
      <c r="B335" s="26"/>
      <c r="D335" s="149" t="s">
        <v>162</v>
      </c>
      <c r="F335" s="150" t="s">
        <v>500</v>
      </c>
      <c r="L335" s="26"/>
      <c r="M335" s="151"/>
      <c r="T335" s="54"/>
      <c r="AT335" s="12" t="s">
        <v>162</v>
      </c>
      <c r="AU335" s="12" t="s">
        <v>91</v>
      </c>
    </row>
    <row r="336" spans="2:65" s="27" customFormat="1" ht="16.5" customHeight="1">
      <c r="B336" s="26"/>
      <c r="C336" s="136" t="s">
        <v>501</v>
      </c>
      <c r="D336" s="136" t="s">
        <v>155</v>
      </c>
      <c r="E336" s="137" t="s">
        <v>502</v>
      </c>
      <c r="F336" s="138" t="s">
        <v>503</v>
      </c>
      <c r="G336" s="139" t="s">
        <v>352</v>
      </c>
      <c r="H336" s="140">
        <v>3</v>
      </c>
      <c r="I336" s="7"/>
      <c r="J336" s="1">
        <f>ROUND(I336*H336,2)</f>
        <v>0</v>
      </c>
      <c r="K336" s="138" t="s">
        <v>1</v>
      </c>
      <c r="L336" s="26"/>
      <c r="M336" s="143" t="s">
        <v>1</v>
      </c>
      <c r="N336" s="144" t="s">
        <v>46</v>
      </c>
      <c r="O336" s="145">
        <v>0</v>
      </c>
      <c r="P336" s="145">
        <f>O336*H336</f>
        <v>0</v>
      </c>
      <c r="Q336" s="145">
        <v>0</v>
      </c>
      <c r="R336" s="145">
        <f>Q336*H336</f>
        <v>0</v>
      </c>
      <c r="S336" s="145">
        <v>0</v>
      </c>
      <c r="T336" s="146">
        <f>S336*H336</f>
        <v>0</v>
      </c>
      <c r="AR336" s="147" t="s">
        <v>203</v>
      </c>
      <c r="AT336" s="147" t="s">
        <v>155</v>
      </c>
      <c r="AU336" s="147" t="s">
        <v>91</v>
      </c>
      <c r="AY336" s="12" t="s">
        <v>152</v>
      </c>
      <c r="BE336" s="148">
        <f>IF(N336="základní",J336,0)</f>
        <v>0</v>
      </c>
      <c r="BF336" s="148">
        <f>IF(N336="snížená",J336,0)</f>
        <v>0</v>
      </c>
      <c r="BG336" s="148">
        <f>IF(N336="zákl. přenesená",J336,0)</f>
        <v>0</v>
      </c>
      <c r="BH336" s="148">
        <f>IF(N336="sníž. přenesená",J336,0)</f>
        <v>0</v>
      </c>
      <c r="BI336" s="148">
        <f>IF(N336="nulová",J336,0)</f>
        <v>0</v>
      </c>
      <c r="BJ336" s="12" t="s">
        <v>89</v>
      </c>
      <c r="BK336" s="148">
        <f>ROUND(I336*H336,2)</f>
        <v>0</v>
      </c>
      <c r="BL336" s="12" t="s">
        <v>203</v>
      </c>
      <c r="BM336" s="147" t="s">
        <v>504</v>
      </c>
    </row>
    <row r="337" spans="2:63" s="125" customFormat="1" ht="22.9" customHeight="1">
      <c r="B337" s="124"/>
      <c r="D337" s="126" t="s">
        <v>80</v>
      </c>
      <c r="E337" s="134" t="s">
        <v>505</v>
      </c>
      <c r="F337" s="134" t="s">
        <v>506</v>
      </c>
      <c r="J337" s="135">
        <f>BK337</f>
        <v>0</v>
      </c>
      <c r="L337" s="124"/>
      <c r="M337" s="129"/>
      <c r="P337" s="130">
        <f>SUM(P338:P343)</f>
        <v>4.958</v>
      </c>
      <c r="R337" s="130">
        <f>SUM(R338:R343)</f>
        <v>0</v>
      </c>
      <c r="T337" s="131">
        <f>SUM(T338:T343)</f>
        <v>0</v>
      </c>
      <c r="AR337" s="126" t="s">
        <v>91</v>
      </c>
      <c r="AT337" s="132" t="s">
        <v>80</v>
      </c>
      <c r="AU337" s="132" t="s">
        <v>89</v>
      </c>
      <c r="AY337" s="126" t="s">
        <v>152</v>
      </c>
      <c r="BK337" s="133">
        <f>SUM(BK338:BK343)</f>
        <v>0</v>
      </c>
    </row>
    <row r="338" spans="2:65" s="27" customFormat="1" ht="16.5" customHeight="1">
      <c r="B338" s="26"/>
      <c r="C338" s="136" t="s">
        <v>507</v>
      </c>
      <c r="D338" s="136" t="s">
        <v>155</v>
      </c>
      <c r="E338" s="137" t="s">
        <v>508</v>
      </c>
      <c r="F338" s="138" t="s">
        <v>509</v>
      </c>
      <c r="G338" s="139" t="s">
        <v>285</v>
      </c>
      <c r="H338" s="140">
        <v>1</v>
      </c>
      <c r="I338" s="7"/>
      <c r="J338" s="1">
        <f>ROUND(I338*H338,2)</f>
        <v>0</v>
      </c>
      <c r="K338" s="138" t="s">
        <v>1</v>
      </c>
      <c r="L338" s="26"/>
      <c r="M338" s="143" t="s">
        <v>1</v>
      </c>
      <c r="N338" s="144" t="s">
        <v>46</v>
      </c>
      <c r="O338" s="145">
        <v>4.958</v>
      </c>
      <c r="P338" s="145">
        <f>O338*H338</f>
        <v>4.958</v>
      </c>
      <c r="Q338" s="145">
        <v>0</v>
      </c>
      <c r="R338" s="145">
        <f>Q338*H338</f>
        <v>0</v>
      </c>
      <c r="S338" s="145">
        <v>0</v>
      </c>
      <c r="T338" s="146">
        <f>S338*H338</f>
        <v>0</v>
      </c>
      <c r="AR338" s="147" t="s">
        <v>203</v>
      </c>
      <c r="AT338" s="147" t="s">
        <v>155</v>
      </c>
      <c r="AU338" s="147" t="s">
        <v>91</v>
      </c>
      <c r="AY338" s="12" t="s">
        <v>152</v>
      </c>
      <c r="BE338" s="148">
        <f>IF(N338="základní",J338,0)</f>
        <v>0</v>
      </c>
      <c r="BF338" s="148">
        <f>IF(N338="snížená",J338,0)</f>
        <v>0</v>
      </c>
      <c r="BG338" s="148">
        <f>IF(N338="zákl. přenesená",J338,0)</f>
        <v>0</v>
      </c>
      <c r="BH338" s="148">
        <f>IF(N338="sníž. přenesená",J338,0)</f>
        <v>0</v>
      </c>
      <c r="BI338" s="148">
        <f>IF(N338="nulová",J338,0)</f>
        <v>0</v>
      </c>
      <c r="BJ338" s="12" t="s">
        <v>89</v>
      </c>
      <c r="BK338" s="148">
        <f>ROUND(I338*H338,2)</f>
        <v>0</v>
      </c>
      <c r="BL338" s="12" t="s">
        <v>203</v>
      </c>
      <c r="BM338" s="147" t="s">
        <v>510</v>
      </c>
    </row>
    <row r="339" spans="2:51" s="160" customFormat="1" ht="12">
      <c r="B339" s="159"/>
      <c r="D339" s="154" t="s">
        <v>164</v>
      </c>
      <c r="E339" s="161" t="s">
        <v>1</v>
      </c>
      <c r="F339" s="162" t="s">
        <v>89</v>
      </c>
      <c r="H339" s="163">
        <v>1</v>
      </c>
      <c r="L339" s="159"/>
      <c r="M339" s="164"/>
      <c r="T339" s="165"/>
      <c r="AT339" s="161" t="s">
        <v>164</v>
      </c>
      <c r="AU339" s="161" t="s">
        <v>91</v>
      </c>
      <c r="AV339" s="160" t="s">
        <v>91</v>
      </c>
      <c r="AW339" s="160" t="s">
        <v>38</v>
      </c>
      <c r="AX339" s="160" t="s">
        <v>81</v>
      </c>
      <c r="AY339" s="161" t="s">
        <v>152</v>
      </c>
    </row>
    <row r="340" spans="2:51" s="167" customFormat="1" ht="12">
      <c r="B340" s="166"/>
      <c r="D340" s="154" t="s">
        <v>164</v>
      </c>
      <c r="E340" s="168" t="s">
        <v>1</v>
      </c>
      <c r="F340" s="169" t="s">
        <v>168</v>
      </c>
      <c r="H340" s="170">
        <v>1</v>
      </c>
      <c r="L340" s="166"/>
      <c r="M340" s="171"/>
      <c r="T340" s="172"/>
      <c r="AT340" s="168" t="s">
        <v>164</v>
      </c>
      <c r="AU340" s="168" t="s">
        <v>91</v>
      </c>
      <c r="AV340" s="167" t="s">
        <v>160</v>
      </c>
      <c r="AW340" s="167" t="s">
        <v>38</v>
      </c>
      <c r="AX340" s="167" t="s">
        <v>89</v>
      </c>
      <c r="AY340" s="168" t="s">
        <v>152</v>
      </c>
    </row>
    <row r="341" spans="2:65" s="27" customFormat="1" ht="55.5" customHeight="1">
      <c r="B341" s="26"/>
      <c r="C341" s="173" t="s">
        <v>511</v>
      </c>
      <c r="D341" s="173" t="s">
        <v>194</v>
      </c>
      <c r="E341" s="174" t="s">
        <v>512</v>
      </c>
      <c r="F341" s="175" t="s">
        <v>513</v>
      </c>
      <c r="G341" s="176" t="s">
        <v>285</v>
      </c>
      <c r="H341" s="177">
        <v>1</v>
      </c>
      <c r="I341" s="8"/>
      <c r="J341" s="2">
        <f>ROUND(I341*H341,2)</f>
        <v>0</v>
      </c>
      <c r="K341" s="175" t="s">
        <v>1</v>
      </c>
      <c r="L341" s="178"/>
      <c r="M341" s="179" t="s">
        <v>1</v>
      </c>
      <c r="N341" s="180" t="s">
        <v>46</v>
      </c>
      <c r="O341" s="145">
        <v>0</v>
      </c>
      <c r="P341" s="145">
        <f>O341*H341</f>
        <v>0</v>
      </c>
      <c r="Q341" s="145">
        <v>0</v>
      </c>
      <c r="R341" s="145">
        <f>Q341*H341</f>
        <v>0</v>
      </c>
      <c r="S341" s="145">
        <v>0</v>
      </c>
      <c r="T341" s="146">
        <f>S341*H341</f>
        <v>0</v>
      </c>
      <c r="AR341" s="147" t="s">
        <v>345</v>
      </c>
      <c r="AT341" s="147" t="s">
        <v>194</v>
      </c>
      <c r="AU341" s="147" t="s">
        <v>91</v>
      </c>
      <c r="AY341" s="12" t="s">
        <v>152</v>
      </c>
      <c r="BE341" s="148">
        <f>IF(N341="základní",J341,0)</f>
        <v>0</v>
      </c>
      <c r="BF341" s="148">
        <f>IF(N341="snížená",J341,0)</f>
        <v>0</v>
      </c>
      <c r="BG341" s="148">
        <f>IF(N341="zákl. přenesená",J341,0)</f>
        <v>0</v>
      </c>
      <c r="BH341" s="148">
        <f>IF(N341="sníž. přenesená",J341,0)</f>
        <v>0</v>
      </c>
      <c r="BI341" s="148">
        <f>IF(N341="nulová",J341,0)</f>
        <v>0</v>
      </c>
      <c r="BJ341" s="12" t="s">
        <v>89</v>
      </c>
      <c r="BK341" s="148">
        <f>ROUND(I341*H341,2)</f>
        <v>0</v>
      </c>
      <c r="BL341" s="12" t="s">
        <v>203</v>
      </c>
      <c r="BM341" s="147" t="s">
        <v>514</v>
      </c>
    </row>
    <row r="342" spans="2:65" s="27" customFormat="1" ht="24.25" customHeight="1">
      <c r="B342" s="26"/>
      <c r="C342" s="136" t="s">
        <v>515</v>
      </c>
      <c r="D342" s="136" t="s">
        <v>155</v>
      </c>
      <c r="E342" s="137" t="s">
        <v>516</v>
      </c>
      <c r="F342" s="138" t="s">
        <v>517</v>
      </c>
      <c r="G342" s="139" t="s">
        <v>279</v>
      </c>
      <c r="H342" s="140">
        <v>1</v>
      </c>
      <c r="I342" s="7"/>
      <c r="J342" s="1">
        <f>ROUND(I342*H342,2)</f>
        <v>0</v>
      </c>
      <c r="K342" s="138" t="s">
        <v>1</v>
      </c>
      <c r="L342" s="26"/>
      <c r="M342" s="143" t="s">
        <v>1</v>
      </c>
      <c r="N342" s="144" t="s">
        <v>46</v>
      </c>
      <c r="O342" s="145">
        <v>0</v>
      </c>
      <c r="P342" s="145">
        <f>O342*H342</f>
        <v>0</v>
      </c>
      <c r="Q342" s="145">
        <v>0</v>
      </c>
      <c r="R342" s="145">
        <f>Q342*H342</f>
        <v>0</v>
      </c>
      <c r="S342" s="145">
        <v>0</v>
      </c>
      <c r="T342" s="146">
        <f>S342*H342</f>
        <v>0</v>
      </c>
      <c r="AR342" s="147" t="s">
        <v>203</v>
      </c>
      <c r="AT342" s="147" t="s">
        <v>155</v>
      </c>
      <c r="AU342" s="147" t="s">
        <v>91</v>
      </c>
      <c r="AY342" s="12" t="s">
        <v>152</v>
      </c>
      <c r="BE342" s="148">
        <f>IF(N342="základní",J342,0)</f>
        <v>0</v>
      </c>
      <c r="BF342" s="148">
        <f>IF(N342="snížená",J342,0)</f>
        <v>0</v>
      </c>
      <c r="BG342" s="148">
        <f>IF(N342="zákl. přenesená",J342,0)</f>
        <v>0</v>
      </c>
      <c r="BH342" s="148">
        <f>IF(N342="sníž. přenesená",J342,0)</f>
        <v>0</v>
      </c>
      <c r="BI342" s="148">
        <f>IF(N342="nulová",J342,0)</f>
        <v>0</v>
      </c>
      <c r="BJ342" s="12" t="s">
        <v>89</v>
      </c>
      <c r="BK342" s="148">
        <f>ROUND(I342*H342,2)</f>
        <v>0</v>
      </c>
      <c r="BL342" s="12" t="s">
        <v>203</v>
      </c>
      <c r="BM342" s="147" t="s">
        <v>518</v>
      </c>
    </row>
    <row r="343" spans="2:65" s="27" customFormat="1" ht="24.25" customHeight="1">
      <c r="B343" s="26"/>
      <c r="C343" s="136" t="s">
        <v>468</v>
      </c>
      <c r="D343" s="136" t="s">
        <v>155</v>
      </c>
      <c r="E343" s="137" t="s">
        <v>519</v>
      </c>
      <c r="F343" s="138" t="s">
        <v>520</v>
      </c>
      <c r="G343" s="139" t="s">
        <v>279</v>
      </c>
      <c r="H343" s="140">
        <v>1</v>
      </c>
      <c r="I343" s="7"/>
      <c r="J343" s="1">
        <f>ROUND(I343*H343,2)</f>
        <v>0</v>
      </c>
      <c r="K343" s="138" t="s">
        <v>1</v>
      </c>
      <c r="L343" s="26"/>
      <c r="M343" s="143" t="s">
        <v>1</v>
      </c>
      <c r="N343" s="144" t="s">
        <v>46</v>
      </c>
      <c r="O343" s="145">
        <v>0</v>
      </c>
      <c r="P343" s="145">
        <f>O343*H343</f>
        <v>0</v>
      </c>
      <c r="Q343" s="145">
        <v>0</v>
      </c>
      <c r="R343" s="145">
        <f>Q343*H343</f>
        <v>0</v>
      </c>
      <c r="S343" s="145">
        <v>0</v>
      </c>
      <c r="T343" s="146">
        <f>S343*H343</f>
        <v>0</v>
      </c>
      <c r="AR343" s="147" t="s">
        <v>203</v>
      </c>
      <c r="AT343" s="147" t="s">
        <v>155</v>
      </c>
      <c r="AU343" s="147" t="s">
        <v>91</v>
      </c>
      <c r="AY343" s="12" t="s">
        <v>152</v>
      </c>
      <c r="BE343" s="148">
        <f>IF(N343="základní",J343,0)</f>
        <v>0</v>
      </c>
      <c r="BF343" s="148">
        <f>IF(N343="snížená",J343,0)</f>
        <v>0</v>
      </c>
      <c r="BG343" s="148">
        <f>IF(N343="zákl. přenesená",J343,0)</f>
        <v>0</v>
      </c>
      <c r="BH343" s="148">
        <f>IF(N343="sníž. přenesená",J343,0)</f>
        <v>0</v>
      </c>
      <c r="BI343" s="148">
        <f>IF(N343="nulová",J343,0)</f>
        <v>0</v>
      </c>
      <c r="BJ343" s="12" t="s">
        <v>89</v>
      </c>
      <c r="BK343" s="148">
        <f>ROUND(I343*H343,2)</f>
        <v>0</v>
      </c>
      <c r="BL343" s="12" t="s">
        <v>203</v>
      </c>
      <c r="BM343" s="147" t="s">
        <v>521</v>
      </c>
    </row>
    <row r="344" spans="2:63" s="125" customFormat="1" ht="22.9" customHeight="1">
      <c r="B344" s="124"/>
      <c r="D344" s="126" t="s">
        <v>80</v>
      </c>
      <c r="E344" s="134" t="s">
        <v>522</v>
      </c>
      <c r="F344" s="134" t="s">
        <v>523</v>
      </c>
      <c r="J344" s="135">
        <f>BK344</f>
        <v>0</v>
      </c>
      <c r="L344" s="124"/>
      <c r="M344" s="129"/>
      <c r="P344" s="130">
        <f>SUM(P345:P364)</f>
        <v>0</v>
      </c>
      <c r="R344" s="130">
        <f>SUM(R345:R364)</f>
        <v>0</v>
      </c>
      <c r="T344" s="131">
        <f>SUM(T345:T364)</f>
        <v>0</v>
      </c>
      <c r="AR344" s="126" t="s">
        <v>91</v>
      </c>
      <c r="AT344" s="132" t="s">
        <v>80</v>
      </c>
      <c r="AU344" s="132" t="s">
        <v>89</v>
      </c>
      <c r="AY344" s="126" t="s">
        <v>152</v>
      </c>
      <c r="BK344" s="133">
        <f>SUM(BK345:BK364)</f>
        <v>0</v>
      </c>
    </row>
    <row r="345" spans="2:65" s="27" customFormat="1" ht="44.25" customHeight="1">
      <c r="B345" s="26"/>
      <c r="C345" s="136" t="s">
        <v>524</v>
      </c>
      <c r="D345" s="136" t="s">
        <v>155</v>
      </c>
      <c r="E345" s="137" t="s">
        <v>525</v>
      </c>
      <c r="F345" s="138" t="s">
        <v>526</v>
      </c>
      <c r="G345" s="139" t="s">
        <v>352</v>
      </c>
      <c r="H345" s="140">
        <v>1</v>
      </c>
      <c r="I345" s="7"/>
      <c r="J345" s="1">
        <f>ROUND(I345*H345,2)</f>
        <v>0</v>
      </c>
      <c r="K345" s="138" t="s">
        <v>1</v>
      </c>
      <c r="L345" s="26"/>
      <c r="M345" s="143" t="s">
        <v>1</v>
      </c>
      <c r="N345" s="144" t="s">
        <v>46</v>
      </c>
      <c r="O345" s="145">
        <v>0</v>
      </c>
      <c r="P345" s="145">
        <f>O345*H345</f>
        <v>0</v>
      </c>
      <c r="Q345" s="145">
        <v>0</v>
      </c>
      <c r="R345" s="145">
        <f>Q345*H345</f>
        <v>0</v>
      </c>
      <c r="S345" s="145">
        <v>0</v>
      </c>
      <c r="T345" s="146">
        <f>S345*H345</f>
        <v>0</v>
      </c>
      <c r="AR345" s="147" t="s">
        <v>203</v>
      </c>
      <c r="AT345" s="147" t="s">
        <v>155</v>
      </c>
      <c r="AU345" s="147" t="s">
        <v>91</v>
      </c>
      <c r="AY345" s="12" t="s">
        <v>152</v>
      </c>
      <c r="BE345" s="148">
        <f>IF(N345="základní",J345,0)</f>
        <v>0</v>
      </c>
      <c r="BF345" s="148">
        <f>IF(N345="snížená",J345,0)</f>
        <v>0</v>
      </c>
      <c r="BG345" s="148">
        <f>IF(N345="zákl. přenesená",J345,0)</f>
        <v>0</v>
      </c>
      <c r="BH345" s="148">
        <f>IF(N345="sníž. přenesená",J345,0)</f>
        <v>0</v>
      </c>
      <c r="BI345" s="148">
        <f>IF(N345="nulová",J345,0)</f>
        <v>0</v>
      </c>
      <c r="BJ345" s="12" t="s">
        <v>89</v>
      </c>
      <c r="BK345" s="148">
        <f>ROUND(I345*H345,2)</f>
        <v>0</v>
      </c>
      <c r="BL345" s="12" t="s">
        <v>203</v>
      </c>
      <c r="BM345" s="147" t="s">
        <v>527</v>
      </c>
    </row>
    <row r="346" spans="2:47" s="27" customFormat="1" ht="36">
      <c r="B346" s="26"/>
      <c r="D346" s="154" t="s">
        <v>212</v>
      </c>
      <c r="F346" s="181" t="s">
        <v>528</v>
      </c>
      <c r="L346" s="26"/>
      <c r="M346" s="151"/>
      <c r="T346" s="54"/>
      <c r="AT346" s="12" t="s">
        <v>212</v>
      </c>
      <c r="AU346" s="12" t="s">
        <v>91</v>
      </c>
    </row>
    <row r="347" spans="2:65" s="27" customFormat="1" ht="37.9" customHeight="1">
      <c r="B347" s="26"/>
      <c r="C347" s="136" t="s">
        <v>529</v>
      </c>
      <c r="D347" s="136" t="s">
        <v>155</v>
      </c>
      <c r="E347" s="137" t="s">
        <v>530</v>
      </c>
      <c r="F347" s="138" t="s">
        <v>531</v>
      </c>
      <c r="G347" s="139" t="s">
        <v>352</v>
      </c>
      <c r="H347" s="140">
        <v>2</v>
      </c>
      <c r="I347" s="7"/>
      <c r="J347" s="1">
        <f>ROUND(I347*H347,2)</f>
        <v>0</v>
      </c>
      <c r="K347" s="138" t="s">
        <v>1</v>
      </c>
      <c r="L347" s="26"/>
      <c r="M347" s="143" t="s">
        <v>1</v>
      </c>
      <c r="N347" s="144" t="s">
        <v>46</v>
      </c>
      <c r="O347" s="145">
        <v>0</v>
      </c>
      <c r="P347" s="145">
        <f>O347*H347</f>
        <v>0</v>
      </c>
      <c r="Q347" s="145">
        <v>0</v>
      </c>
      <c r="R347" s="145">
        <f>Q347*H347</f>
        <v>0</v>
      </c>
      <c r="S347" s="145">
        <v>0</v>
      </c>
      <c r="T347" s="146">
        <f>S347*H347</f>
        <v>0</v>
      </c>
      <c r="AR347" s="147" t="s">
        <v>203</v>
      </c>
      <c r="AT347" s="147" t="s">
        <v>155</v>
      </c>
      <c r="AU347" s="147" t="s">
        <v>91</v>
      </c>
      <c r="AY347" s="12" t="s">
        <v>152</v>
      </c>
      <c r="BE347" s="148">
        <f>IF(N347="základní",J347,0)</f>
        <v>0</v>
      </c>
      <c r="BF347" s="148">
        <f>IF(N347="snížená",J347,0)</f>
        <v>0</v>
      </c>
      <c r="BG347" s="148">
        <f>IF(N347="zákl. přenesená",J347,0)</f>
        <v>0</v>
      </c>
      <c r="BH347" s="148">
        <f>IF(N347="sníž. přenesená",J347,0)</f>
        <v>0</v>
      </c>
      <c r="BI347" s="148">
        <f>IF(N347="nulová",J347,0)</f>
        <v>0</v>
      </c>
      <c r="BJ347" s="12" t="s">
        <v>89</v>
      </c>
      <c r="BK347" s="148">
        <f>ROUND(I347*H347,2)</f>
        <v>0</v>
      </c>
      <c r="BL347" s="12" t="s">
        <v>203</v>
      </c>
      <c r="BM347" s="147" t="s">
        <v>532</v>
      </c>
    </row>
    <row r="348" spans="2:47" s="27" customFormat="1" ht="36">
      <c r="B348" s="26"/>
      <c r="D348" s="154" t="s">
        <v>212</v>
      </c>
      <c r="F348" s="181" t="s">
        <v>533</v>
      </c>
      <c r="L348" s="26"/>
      <c r="M348" s="151"/>
      <c r="T348" s="54"/>
      <c r="AT348" s="12" t="s">
        <v>212</v>
      </c>
      <c r="AU348" s="12" t="s">
        <v>91</v>
      </c>
    </row>
    <row r="349" spans="2:65" s="27" customFormat="1" ht="44.25" customHeight="1">
      <c r="B349" s="26"/>
      <c r="C349" s="136" t="s">
        <v>534</v>
      </c>
      <c r="D349" s="136" t="s">
        <v>155</v>
      </c>
      <c r="E349" s="137" t="s">
        <v>535</v>
      </c>
      <c r="F349" s="138" t="s">
        <v>536</v>
      </c>
      <c r="G349" s="139" t="s">
        <v>352</v>
      </c>
      <c r="H349" s="140">
        <v>1</v>
      </c>
      <c r="I349" s="7"/>
      <c r="J349" s="1">
        <f>ROUND(I349*H349,2)</f>
        <v>0</v>
      </c>
      <c r="K349" s="138" t="s">
        <v>1</v>
      </c>
      <c r="L349" s="26"/>
      <c r="M349" s="143" t="s">
        <v>1</v>
      </c>
      <c r="N349" s="144" t="s">
        <v>46</v>
      </c>
      <c r="O349" s="145">
        <v>0</v>
      </c>
      <c r="P349" s="145">
        <f>O349*H349</f>
        <v>0</v>
      </c>
      <c r="Q349" s="145">
        <v>0</v>
      </c>
      <c r="R349" s="145">
        <f>Q349*H349</f>
        <v>0</v>
      </c>
      <c r="S349" s="145">
        <v>0</v>
      </c>
      <c r="T349" s="146">
        <f>S349*H349</f>
        <v>0</v>
      </c>
      <c r="AR349" s="147" t="s">
        <v>203</v>
      </c>
      <c r="AT349" s="147" t="s">
        <v>155</v>
      </c>
      <c r="AU349" s="147" t="s">
        <v>91</v>
      </c>
      <c r="AY349" s="12" t="s">
        <v>152</v>
      </c>
      <c r="BE349" s="148">
        <f>IF(N349="základní",J349,0)</f>
        <v>0</v>
      </c>
      <c r="BF349" s="148">
        <f>IF(N349="snížená",J349,0)</f>
        <v>0</v>
      </c>
      <c r="BG349" s="148">
        <f>IF(N349="zákl. přenesená",J349,0)</f>
        <v>0</v>
      </c>
      <c r="BH349" s="148">
        <f>IF(N349="sníž. přenesená",J349,0)</f>
        <v>0</v>
      </c>
      <c r="BI349" s="148">
        <f>IF(N349="nulová",J349,0)</f>
        <v>0</v>
      </c>
      <c r="BJ349" s="12" t="s">
        <v>89</v>
      </c>
      <c r="BK349" s="148">
        <f>ROUND(I349*H349,2)</f>
        <v>0</v>
      </c>
      <c r="BL349" s="12" t="s">
        <v>203</v>
      </c>
      <c r="BM349" s="147" t="s">
        <v>537</v>
      </c>
    </row>
    <row r="350" spans="2:47" s="27" customFormat="1" ht="36">
      <c r="B350" s="26"/>
      <c r="D350" s="154" t="s">
        <v>212</v>
      </c>
      <c r="F350" s="181" t="s">
        <v>528</v>
      </c>
      <c r="L350" s="26"/>
      <c r="M350" s="151"/>
      <c r="T350" s="54"/>
      <c r="AT350" s="12" t="s">
        <v>212</v>
      </c>
      <c r="AU350" s="12" t="s">
        <v>91</v>
      </c>
    </row>
    <row r="351" spans="2:65" s="27" customFormat="1" ht="37.9" customHeight="1">
      <c r="B351" s="26"/>
      <c r="C351" s="136" t="s">
        <v>538</v>
      </c>
      <c r="D351" s="136" t="s">
        <v>155</v>
      </c>
      <c r="E351" s="137" t="s">
        <v>539</v>
      </c>
      <c r="F351" s="138" t="s">
        <v>540</v>
      </c>
      <c r="G351" s="139" t="s">
        <v>352</v>
      </c>
      <c r="H351" s="140">
        <v>1</v>
      </c>
      <c r="I351" s="7"/>
      <c r="J351" s="1">
        <f>ROUND(I351*H351,2)</f>
        <v>0</v>
      </c>
      <c r="K351" s="138" t="s">
        <v>1</v>
      </c>
      <c r="L351" s="26"/>
      <c r="M351" s="143" t="s">
        <v>1</v>
      </c>
      <c r="N351" s="144" t="s">
        <v>46</v>
      </c>
      <c r="O351" s="145">
        <v>0</v>
      </c>
      <c r="P351" s="145">
        <f>O351*H351</f>
        <v>0</v>
      </c>
      <c r="Q351" s="145">
        <v>0</v>
      </c>
      <c r="R351" s="145">
        <f>Q351*H351</f>
        <v>0</v>
      </c>
      <c r="S351" s="145">
        <v>0</v>
      </c>
      <c r="T351" s="146">
        <f>S351*H351</f>
        <v>0</v>
      </c>
      <c r="AR351" s="147" t="s">
        <v>203</v>
      </c>
      <c r="AT351" s="147" t="s">
        <v>155</v>
      </c>
      <c r="AU351" s="147" t="s">
        <v>91</v>
      </c>
      <c r="AY351" s="12" t="s">
        <v>152</v>
      </c>
      <c r="BE351" s="148">
        <f>IF(N351="základní",J351,0)</f>
        <v>0</v>
      </c>
      <c r="BF351" s="148">
        <f>IF(N351="snížená",J351,0)</f>
        <v>0</v>
      </c>
      <c r="BG351" s="148">
        <f>IF(N351="zákl. přenesená",J351,0)</f>
        <v>0</v>
      </c>
      <c r="BH351" s="148">
        <f>IF(N351="sníž. přenesená",J351,0)</f>
        <v>0</v>
      </c>
      <c r="BI351" s="148">
        <f>IF(N351="nulová",J351,0)</f>
        <v>0</v>
      </c>
      <c r="BJ351" s="12" t="s">
        <v>89</v>
      </c>
      <c r="BK351" s="148">
        <f>ROUND(I351*H351,2)</f>
        <v>0</v>
      </c>
      <c r="BL351" s="12" t="s">
        <v>203</v>
      </c>
      <c r="BM351" s="147" t="s">
        <v>541</v>
      </c>
    </row>
    <row r="352" spans="2:47" s="27" customFormat="1" ht="36">
      <c r="B352" s="26"/>
      <c r="D352" s="154" t="s">
        <v>212</v>
      </c>
      <c r="F352" s="181" t="s">
        <v>533</v>
      </c>
      <c r="L352" s="26"/>
      <c r="M352" s="151"/>
      <c r="T352" s="54"/>
      <c r="AT352" s="12" t="s">
        <v>212</v>
      </c>
      <c r="AU352" s="12" t="s">
        <v>91</v>
      </c>
    </row>
    <row r="353" spans="2:65" s="27" customFormat="1" ht="55.5" customHeight="1">
      <c r="B353" s="26"/>
      <c r="C353" s="136" t="s">
        <v>542</v>
      </c>
      <c r="D353" s="136" t="s">
        <v>155</v>
      </c>
      <c r="E353" s="137" t="s">
        <v>543</v>
      </c>
      <c r="F353" s="138" t="s">
        <v>544</v>
      </c>
      <c r="G353" s="139" t="s">
        <v>352</v>
      </c>
      <c r="H353" s="140">
        <v>1</v>
      </c>
      <c r="I353" s="7"/>
      <c r="J353" s="1">
        <f>ROUND(I353*H353,2)</f>
        <v>0</v>
      </c>
      <c r="K353" s="138" t="s">
        <v>1</v>
      </c>
      <c r="L353" s="26"/>
      <c r="M353" s="143" t="s">
        <v>1</v>
      </c>
      <c r="N353" s="144" t="s">
        <v>46</v>
      </c>
      <c r="O353" s="145">
        <v>0</v>
      </c>
      <c r="P353" s="145">
        <f>O353*H353</f>
        <v>0</v>
      </c>
      <c r="Q353" s="145">
        <v>0</v>
      </c>
      <c r="R353" s="145">
        <f>Q353*H353</f>
        <v>0</v>
      </c>
      <c r="S353" s="145">
        <v>0</v>
      </c>
      <c r="T353" s="146">
        <f>S353*H353</f>
        <v>0</v>
      </c>
      <c r="AR353" s="147" t="s">
        <v>203</v>
      </c>
      <c r="AT353" s="147" t="s">
        <v>155</v>
      </c>
      <c r="AU353" s="147" t="s">
        <v>91</v>
      </c>
      <c r="AY353" s="12" t="s">
        <v>152</v>
      </c>
      <c r="BE353" s="148">
        <f>IF(N353="základní",J353,0)</f>
        <v>0</v>
      </c>
      <c r="BF353" s="148">
        <f>IF(N353="snížená",J353,0)</f>
        <v>0</v>
      </c>
      <c r="BG353" s="148">
        <f>IF(N353="zákl. přenesená",J353,0)</f>
        <v>0</v>
      </c>
      <c r="BH353" s="148">
        <f>IF(N353="sníž. přenesená",J353,0)</f>
        <v>0</v>
      </c>
      <c r="BI353" s="148">
        <f>IF(N353="nulová",J353,0)</f>
        <v>0</v>
      </c>
      <c r="BJ353" s="12" t="s">
        <v>89</v>
      </c>
      <c r="BK353" s="148">
        <f>ROUND(I353*H353,2)</f>
        <v>0</v>
      </c>
      <c r="BL353" s="12" t="s">
        <v>203</v>
      </c>
      <c r="BM353" s="147" t="s">
        <v>545</v>
      </c>
    </row>
    <row r="354" spans="2:47" s="27" customFormat="1" ht="36">
      <c r="B354" s="26"/>
      <c r="D354" s="154" t="s">
        <v>212</v>
      </c>
      <c r="F354" s="181" t="s">
        <v>528</v>
      </c>
      <c r="L354" s="26"/>
      <c r="M354" s="151"/>
      <c r="T354" s="54"/>
      <c r="AT354" s="12" t="s">
        <v>212</v>
      </c>
      <c r="AU354" s="12" t="s">
        <v>91</v>
      </c>
    </row>
    <row r="355" spans="2:65" s="27" customFormat="1" ht="44.25" customHeight="1">
      <c r="B355" s="26"/>
      <c r="C355" s="136" t="s">
        <v>546</v>
      </c>
      <c r="D355" s="136" t="s">
        <v>155</v>
      </c>
      <c r="E355" s="137" t="s">
        <v>547</v>
      </c>
      <c r="F355" s="138" t="s">
        <v>548</v>
      </c>
      <c r="G355" s="139" t="s">
        <v>352</v>
      </c>
      <c r="H355" s="140">
        <v>1</v>
      </c>
      <c r="I355" s="7"/>
      <c r="J355" s="1">
        <f>ROUND(I355*H355,2)</f>
        <v>0</v>
      </c>
      <c r="K355" s="138" t="s">
        <v>1</v>
      </c>
      <c r="L355" s="26"/>
      <c r="M355" s="143" t="s">
        <v>1</v>
      </c>
      <c r="N355" s="144" t="s">
        <v>46</v>
      </c>
      <c r="O355" s="145">
        <v>0</v>
      </c>
      <c r="P355" s="145">
        <f>O355*H355</f>
        <v>0</v>
      </c>
      <c r="Q355" s="145">
        <v>0</v>
      </c>
      <c r="R355" s="145">
        <f>Q355*H355</f>
        <v>0</v>
      </c>
      <c r="S355" s="145">
        <v>0</v>
      </c>
      <c r="T355" s="146">
        <f>S355*H355</f>
        <v>0</v>
      </c>
      <c r="AR355" s="147" t="s">
        <v>203</v>
      </c>
      <c r="AT355" s="147" t="s">
        <v>155</v>
      </c>
      <c r="AU355" s="147" t="s">
        <v>91</v>
      </c>
      <c r="AY355" s="12" t="s">
        <v>152</v>
      </c>
      <c r="BE355" s="148">
        <f>IF(N355="základní",J355,0)</f>
        <v>0</v>
      </c>
      <c r="BF355" s="148">
        <f>IF(N355="snížená",J355,0)</f>
        <v>0</v>
      </c>
      <c r="BG355" s="148">
        <f>IF(N355="zákl. přenesená",J355,0)</f>
        <v>0</v>
      </c>
      <c r="BH355" s="148">
        <f>IF(N355="sníž. přenesená",J355,0)</f>
        <v>0</v>
      </c>
      <c r="BI355" s="148">
        <f>IF(N355="nulová",J355,0)</f>
        <v>0</v>
      </c>
      <c r="BJ355" s="12" t="s">
        <v>89</v>
      </c>
      <c r="BK355" s="148">
        <f>ROUND(I355*H355,2)</f>
        <v>0</v>
      </c>
      <c r="BL355" s="12" t="s">
        <v>203</v>
      </c>
      <c r="BM355" s="147" t="s">
        <v>549</v>
      </c>
    </row>
    <row r="356" spans="2:47" s="27" customFormat="1" ht="36">
      <c r="B356" s="26"/>
      <c r="D356" s="154" t="s">
        <v>212</v>
      </c>
      <c r="F356" s="181" t="s">
        <v>528</v>
      </c>
      <c r="L356" s="26"/>
      <c r="M356" s="151"/>
      <c r="T356" s="54"/>
      <c r="AT356" s="12" t="s">
        <v>212</v>
      </c>
      <c r="AU356" s="12" t="s">
        <v>91</v>
      </c>
    </row>
    <row r="357" spans="2:65" s="27" customFormat="1" ht="44.25" customHeight="1">
      <c r="B357" s="26"/>
      <c r="C357" s="136" t="s">
        <v>550</v>
      </c>
      <c r="D357" s="136" t="s">
        <v>155</v>
      </c>
      <c r="E357" s="137" t="s">
        <v>551</v>
      </c>
      <c r="F357" s="138" t="s">
        <v>552</v>
      </c>
      <c r="G357" s="139" t="s">
        <v>352</v>
      </c>
      <c r="H357" s="140">
        <v>1</v>
      </c>
      <c r="I357" s="7"/>
      <c r="J357" s="1">
        <f>ROUND(I357*H357,2)</f>
        <v>0</v>
      </c>
      <c r="K357" s="138" t="s">
        <v>1</v>
      </c>
      <c r="L357" s="26"/>
      <c r="M357" s="143" t="s">
        <v>1</v>
      </c>
      <c r="N357" s="144" t="s">
        <v>46</v>
      </c>
      <c r="O357" s="145">
        <v>0</v>
      </c>
      <c r="P357" s="145">
        <f>O357*H357</f>
        <v>0</v>
      </c>
      <c r="Q357" s="145">
        <v>0</v>
      </c>
      <c r="R357" s="145">
        <f>Q357*H357</f>
        <v>0</v>
      </c>
      <c r="S357" s="145">
        <v>0</v>
      </c>
      <c r="T357" s="146">
        <f>S357*H357</f>
        <v>0</v>
      </c>
      <c r="AR357" s="147" t="s">
        <v>203</v>
      </c>
      <c r="AT357" s="147" t="s">
        <v>155</v>
      </c>
      <c r="AU357" s="147" t="s">
        <v>91</v>
      </c>
      <c r="AY357" s="12" t="s">
        <v>152</v>
      </c>
      <c r="BE357" s="148">
        <f>IF(N357="základní",J357,0)</f>
        <v>0</v>
      </c>
      <c r="BF357" s="148">
        <f>IF(N357="snížená",J357,0)</f>
        <v>0</v>
      </c>
      <c r="BG357" s="148">
        <f>IF(N357="zákl. přenesená",J357,0)</f>
        <v>0</v>
      </c>
      <c r="BH357" s="148">
        <f>IF(N357="sníž. přenesená",J357,0)</f>
        <v>0</v>
      </c>
      <c r="BI357" s="148">
        <f>IF(N357="nulová",J357,0)</f>
        <v>0</v>
      </c>
      <c r="BJ357" s="12" t="s">
        <v>89</v>
      </c>
      <c r="BK357" s="148">
        <f>ROUND(I357*H357,2)</f>
        <v>0</v>
      </c>
      <c r="BL357" s="12" t="s">
        <v>203</v>
      </c>
      <c r="BM357" s="147" t="s">
        <v>553</v>
      </c>
    </row>
    <row r="358" spans="2:47" s="27" customFormat="1" ht="36">
      <c r="B358" s="26"/>
      <c r="D358" s="154" t="s">
        <v>212</v>
      </c>
      <c r="F358" s="181" t="s">
        <v>528</v>
      </c>
      <c r="L358" s="26"/>
      <c r="M358" s="151"/>
      <c r="T358" s="54"/>
      <c r="AT358" s="12" t="s">
        <v>212</v>
      </c>
      <c r="AU358" s="12" t="s">
        <v>91</v>
      </c>
    </row>
    <row r="359" spans="2:65" s="27" customFormat="1" ht="44.25" customHeight="1">
      <c r="B359" s="26"/>
      <c r="C359" s="136" t="s">
        <v>554</v>
      </c>
      <c r="D359" s="136" t="s">
        <v>155</v>
      </c>
      <c r="E359" s="137" t="s">
        <v>555</v>
      </c>
      <c r="F359" s="138" t="s">
        <v>556</v>
      </c>
      <c r="G359" s="139" t="s">
        <v>352</v>
      </c>
      <c r="H359" s="140">
        <v>1</v>
      </c>
      <c r="I359" s="7"/>
      <c r="J359" s="1">
        <f>ROUND(I359*H359,2)</f>
        <v>0</v>
      </c>
      <c r="K359" s="138" t="s">
        <v>1</v>
      </c>
      <c r="L359" s="26"/>
      <c r="M359" s="143" t="s">
        <v>1</v>
      </c>
      <c r="N359" s="144" t="s">
        <v>46</v>
      </c>
      <c r="O359" s="145">
        <v>0</v>
      </c>
      <c r="P359" s="145">
        <f>O359*H359</f>
        <v>0</v>
      </c>
      <c r="Q359" s="145">
        <v>0</v>
      </c>
      <c r="R359" s="145">
        <f>Q359*H359</f>
        <v>0</v>
      </c>
      <c r="S359" s="145">
        <v>0</v>
      </c>
      <c r="T359" s="146">
        <f>S359*H359</f>
        <v>0</v>
      </c>
      <c r="AR359" s="147" t="s">
        <v>203</v>
      </c>
      <c r="AT359" s="147" t="s">
        <v>155</v>
      </c>
      <c r="AU359" s="147" t="s">
        <v>91</v>
      </c>
      <c r="AY359" s="12" t="s">
        <v>152</v>
      </c>
      <c r="BE359" s="148">
        <f>IF(N359="základní",J359,0)</f>
        <v>0</v>
      </c>
      <c r="BF359" s="148">
        <f>IF(N359="snížená",J359,0)</f>
        <v>0</v>
      </c>
      <c r="BG359" s="148">
        <f>IF(N359="zákl. přenesená",J359,0)</f>
        <v>0</v>
      </c>
      <c r="BH359" s="148">
        <f>IF(N359="sníž. přenesená",J359,0)</f>
        <v>0</v>
      </c>
      <c r="BI359" s="148">
        <f>IF(N359="nulová",J359,0)</f>
        <v>0</v>
      </c>
      <c r="BJ359" s="12" t="s">
        <v>89</v>
      </c>
      <c r="BK359" s="148">
        <f>ROUND(I359*H359,2)</f>
        <v>0</v>
      </c>
      <c r="BL359" s="12" t="s">
        <v>203</v>
      </c>
      <c r="BM359" s="147" t="s">
        <v>557</v>
      </c>
    </row>
    <row r="360" spans="2:47" s="27" customFormat="1" ht="36">
      <c r="B360" s="26"/>
      <c r="D360" s="154" t="s">
        <v>212</v>
      </c>
      <c r="F360" s="181" t="s">
        <v>528</v>
      </c>
      <c r="L360" s="26"/>
      <c r="M360" s="151"/>
      <c r="T360" s="54"/>
      <c r="AT360" s="12" t="s">
        <v>212</v>
      </c>
      <c r="AU360" s="12" t="s">
        <v>91</v>
      </c>
    </row>
    <row r="361" spans="2:65" s="27" customFormat="1" ht="44.25" customHeight="1">
      <c r="B361" s="26"/>
      <c r="C361" s="136" t="s">
        <v>558</v>
      </c>
      <c r="D361" s="136" t="s">
        <v>155</v>
      </c>
      <c r="E361" s="137" t="s">
        <v>559</v>
      </c>
      <c r="F361" s="138" t="s">
        <v>560</v>
      </c>
      <c r="G361" s="139" t="s">
        <v>352</v>
      </c>
      <c r="H361" s="140">
        <v>2</v>
      </c>
      <c r="I361" s="7"/>
      <c r="J361" s="1">
        <f>ROUND(I361*H361,2)</f>
        <v>0</v>
      </c>
      <c r="K361" s="138" t="s">
        <v>1</v>
      </c>
      <c r="L361" s="26"/>
      <c r="M361" s="143" t="s">
        <v>1</v>
      </c>
      <c r="N361" s="144" t="s">
        <v>46</v>
      </c>
      <c r="O361" s="145">
        <v>0</v>
      </c>
      <c r="P361" s="145">
        <f>O361*H361</f>
        <v>0</v>
      </c>
      <c r="Q361" s="145">
        <v>0</v>
      </c>
      <c r="R361" s="145">
        <f>Q361*H361</f>
        <v>0</v>
      </c>
      <c r="S361" s="145">
        <v>0</v>
      </c>
      <c r="T361" s="146">
        <f>S361*H361</f>
        <v>0</v>
      </c>
      <c r="AR361" s="147" t="s">
        <v>203</v>
      </c>
      <c r="AT361" s="147" t="s">
        <v>155</v>
      </c>
      <c r="AU361" s="147" t="s">
        <v>91</v>
      </c>
      <c r="AY361" s="12" t="s">
        <v>152</v>
      </c>
      <c r="BE361" s="148">
        <f>IF(N361="základní",J361,0)</f>
        <v>0</v>
      </c>
      <c r="BF361" s="148">
        <f>IF(N361="snížená",J361,0)</f>
        <v>0</v>
      </c>
      <c r="BG361" s="148">
        <f>IF(N361="zákl. přenesená",J361,0)</f>
        <v>0</v>
      </c>
      <c r="BH361" s="148">
        <f>IF(N361="sníž. přenesená",J361,0)</f>
        <v>0</v>
      </c>
      <c r="BI361" s="148">
        <f>IF(N361="nulová",J361,0)</f>
        <v>0</v>
      </c>
      <c r="BJ361" s="12" t="s">
        <v>89</v>
      </c>
      <c r="BK361" s="148">
        <f>ROUND(I361*H361,2)</f>
        <v>0</v>
      </c>
      <c r="BL361" s="12" t="s">
        <v>203</v>
      </c>
      <c r="BM361" s="147" t="s">
        <v>561</v>
      </c>
    </row>
    <row r="362" spans="2:47" s="27" customFormat="1" ht="36">
      <c r="B362" s="26"/>
      <c r="D362" s="154" t="s">
        <v>212</v>
      </c>
      <c r="F362" s="181" t="s">
        <v>528</v>
      </c>
      <c r="L362" s="26"/>
      <c r="M362" s="151"/>
      <c r="T362" s="54"/>
      <c r="AT362" s="12" t="s">
        <v>212</v>
      </c>
      <c r="AU362" s="12" t="s">
        <v>91</v>
      </c>
    </row>
    <row r="363" spans="2:65" s="27" customFormat="1" ht="44.25" customHeight="1">
      <c r="B363" s="26"/>
      <c r="C363" s="136" t="s">
        <v>562</v>
      </c>
      <c r="D363" s="136" t="s">
        <v>155</v>
      </c>
      <c r="E363" s="137" t="s">
        <v>563</v>
      </c>
      <c r="F363" s="138" t="s">
        <v>564</v>
      </c>
      <c r="G363" s="139" t="s">
        <v>485</v>
      </c>
      <c r="H363" s="140">
        <v>5042</v>
      </c>
      <c r="I363" s="7"/>
      <c r="J363" s="1">
        <f>ROUND(I363*H363,2)</f>
        <v>0</v>
      </c>
      <c r="K363" s="138" t="s">
        <v>159</v>
      </c>
      <c r="L363" s="26"/>
      <c r="M363" s="143" t="s">
        <v>1</v>
      </c>
      <c r="N363" s="144" t="s">
        <v>46</v>
      </c>
      <c r="O363" s="145">
        <v>0</v>
      </c>
      <c r="P363" s="145">
        <f>O363*H363</f>
        <v>0</v>
      </c>
      <c r="Q363" s="145">
        <v>0</v>
      </c>
      <c r="R363" s="145">
        <f>Q363*H363</f>
        <v>0</v>
      </c>
      <c r="S363" s="145">
        <v>0</v>
      </c>
      <c r="T363" s="146">
        <f>S363*H363</f>
        <v>0</v>
      </c>
      <c r="AR363" s="147" t="s">
        <v>203</v>
      </c>
      <c r="AT363" s="147" t="s">
        <v>155</v>
      </c>
      <c r="AU363" s="147" t="s">
        <v>91</v>
      </c>
      <c r="AY363" s="12" t="s">
        <v>152</v>
      </c>
      <c r="BE363" s="148">
        <f>IF(N363="základní",J363,0)</f>
        <v>0</v>
      </c>
      <c r="BF363" s="148">
        <f>IF(N363="snížená",J363,0)</f>
        <v>0</v>
      </c>
      <c r="BG363" s="148">
        <f>IF(N363="zákl. přenesená",J363,0)</f>
        <v>0</v>
      </c>
      <c r="BH363" s="148">
        <f>IF(N363="sníž. přenesená",J363,0)</f>
        <v>0</v>
      </c>
      <c r="BI363" s="148">
        <f>IF(N363="nulová",J363,0)</f>
        <v>0</v>
      </c>
      <c r="BJ363" s="12" t="s">
        <v>89</v>
      </c>
      <c r="BK363" s="148">
        <f>ROUND(I363*H363,2)</f>
        <v>0</v>
      </c>
      <c r="BL363" s="12" t="s">
        <v>203</v>
      </c>
      <c r="BM363" s="147" t="s">
        <v>565</v>
      </c>
    </row>
    <row r="364" spans="2:47" s="27" customFormat="1" ht="12">
      <c r="B364" s="26"/>
      <c r="D364" s="149" t="s">
        <v>162</v>
      </c>
      <c r="F364" s="150" t="s">
        <v>566</v>
      </c>
      <c r="L364" s="26"/>
      <c r="M364" s="151"/>
      <c r="T364" s="54"/>
      <c r="AT364" s="12" t="s">
        <v>162</v>
      </c>
      <c r="AU364" s="12" t="s">
        <v>91</v>
      </c>
    </row>
    <row r="365" spans="2:63" s="125" customFormat="1" ht="22.9" customHeight="1">
      <c r="B365" s="124"/>
      <c r="D365" s="126" t="s">
        <v>80</v>
      </c>
      <c r="E365" s="134" t="s">
        <v>567</v>
      </c>
      <c r="F365" s="134" t="s">
        <v>568</v>
      </c>
      <c r="J365" s="135">
        <f>BK365</f>
        <v>0</v>
      </c>
      <c r="L365" s="124"/>
      <c r="M365" s="129"/>
      <c r="P365" s="130">
        <f>SUM(P366:P374)</f>
        <v>0</v>
      </c>
      <c r="R365" s="130">
        <f>SUM(R366:R374)</f>
        <v>0</v>
      </c>
      <c r="T365" s="131">
        <f>SUM(T366:T374)</f>
        <v>0</v>
      </c>
      <c r="AR365" s="126" t="s">
        <v>91</v>
      </c>
      <c r="AT365" s="132" t="s">
        <v>80</v>
      </c>
      <c r="AU365" s="132" t="s">
        <v>89</v>
      </c>
      <c r="AY365" s="126" t="s">
        <v>152</v>
      </c>
      <c r="BK365" s="133">
        <f>SUM(BK366:BK374)</f>
        <v>0</v>
      </c>
    </row>
    <row r="366" spans="2:65" s="27" customFormat="1" ht="24.25" customHeight="1">
      <c r="B366" s="26"/>
      <c r="C366" s="136" t="s">
        <v>569</v>
      </c>
      <c r="D366" s="136" t="s">
        <v>155</v>
      </c>
      <c r="E366" s="137" t="s">
        <v>570</v>
      </c>
      <c r="F366" s="138" t="s">
        <v>571</v>
      </c>
      <c r="G366" s="139" t="s">
        <v>352</v>
      </c>
      <c r="H366" s="140">
        <v>10</v>
      </c>
      <c r="I366" s="7"/>
      <c r="J366" s="1">
        <f>ROUND(I366*H366,2)</f>
        <v>0</v>
      </c>
      <c r="K366" s="138" t="s">
        <v>1</v>
      </c>
      <c r="L366" s="26"/>
      <c r="M366" s="143" t="s">
        <v>1</v>
      </c>
      <c r="N366" s="144" t="s">
        <v>46</v>
      </c>
      <c r="O366" s="145">
        <v>0</v>
      </c>
      <c r="P366" s="145">
        <f>O366*H366</f>
        <v>0</v>
      </c>
      <c r="Q366" s="145">
        <v>0</v>
      </c>
      <c r="R366" s="145">
        <f>Q366*H366</f>
        <v>0</v>
      </c>
      <c r="S366" s="145">
        <v>0</v>
      </c>
      <c r="T366" s="146">
        <f>S366*H366</f>
        <v>0</v>
      </c>
      <c r="AR366" s="147" t="s">
        <v>160</v>
      </c>
      <c r="AT366" s="147" t="s">
        <v>155</v>
      </c>
      <c r="AU366" s="147" t="s">
        <v>91</v>
      </c>
      <c r="AY366" s="12" t="s">
        <v>152</v>
      </c>
      <c r="BE366" s="148">
        <f>IF(N366="základní",J366,0)</f>
        <v>0</v>
      </c>
      <c r="BF366" s="148">
        <f>IF(N366="snížená",J366,0)</f>
        <v>0</v>
      </c>
      <c r="BG366" s="148">
        <f>IF(N366="zákl. přenesená",J366,0)</f>
        <v>0</v>
      </c>
      <c r="BH366" s="148">
        <f>IF(N366="sníž. přenesená",J366,0)</f>
        <v>0</v>
      </c>
      <c r="BI366" s="148">
        <f>IF(N366="nulová",J366,0)</f>
        <v>0</v>
      </c>
      <c r="BJ366" s="12" t="s">
        <v>89</v>
      </c>
      <c r="BK366" s="148">
        <f>ROUND(I366*H366,2)</f>
        <v>0</v>
      </c>
      <c r="BL366" s="12" t="s">
        <v>160</v>
      </c>
      <c r="BM366" s="147" t="s">
        <v>572</v>
      </c>
    </row>
    <row r="367" spans="2:47" s="27" customFormat="1" ht="63">
      <c r="B367" s="26"/>
      <c r="D367" s="154" t="s">
        <v>212</v>
      </c>
      <c r="F367" s="181" t="s">
        <v>573</v>
      </c>
      <c r="L367" s="26"/>
      <c r="M367" s="151"/>
      <c r="T367" s="54"/>
      <c r="AT367" s="12" t="s">
        <v>212</v>
      </c>
      <c r="AU367" s="12" t="s">
        <v>91</v>
      </c>
    </row>
    <row r="368" spans="2:65" s="27" customFormat="1" ht="24.25" customHeight="1">
      <c r="B368" s="26"/>
      <c r="C368" s="136" t="s">
        <v>574</v>
      </c>
      <c r="D368" s="136" t="s">
        <v>155</v>
      </c>
      <c r="E368" s="137" t="s">
        <v>575</v>
      </c>
      <c r="F368" s="138" t="s">
        <v>576</v>
      </c>
      <c r="G368" s="139" t="s">
        <v>352</v>
      </c>
      <c r="H368" s="140">
        <v>1</v>
      </c>
      <c r="I368" s="7"/>
      <c r="J368" s="1">
        <f>ROUND(I368*H368,2)</f>
        <v>0</v>
      </c>
      <c r="K368" s="138" t="s">
        <v>1</v>
      </c>
      <c r="L368" s="26"/>
      <c r="M368" s="143" t="s">
        <v>1</v>
      </c>
      <c r="N368" s="144" t="s">
        <v>46</v>
      </c>
      <c r="O368" s="145">
        <v>0</v>
      </c>
      <c r="P368" s="145">
        <f>O368*H368</f>
        <v>0</v>
      </c>
      <c r="Q368" s="145">
        <v>0</v>
      </c>
      <c r="R368" s="145">
        <f>Q368*H368</f>
        <v>0</v>
      </c>
      <c r="S368" s="145">
        <v>0</v>
      </c>
      <c r="T368" s="146">
        <f>S368*H368</f>
        <v>0</v>
      </c>
      <c r="AR368" s="147" t="s">
        <v>160</v>
      </c>
      <c r="AT368" s="147" t="s">
        <v>155</v>
      </c>
      <c r="AU368" s="147" t="s">
        <v>91</v>
      </c>
      <c r="AY368" s="12" t="s">
        <v>152</v>
      </c>
      <c r="BE368" s="148">
        <f>IF(N368="základní",J368,0)</f>
        <v>0</v>
      </c>
      <c r="BF368" s="148">
        <f>IF(N368="snížená",J368,0)</f>
        <v>0</v>
      </c>
      <c r="BG368" s="148">
        <f>IF(N368="zákl. přenesená",J368,0)</f>
        <v>0</v>
      </c>
      <c r="BH368" s="148">
        <f>IF(N368="sníž. přenesená",J368,0)</f>
        <v>0</v>
      </c>
      <c r="BI368" s="148">
        <f>IF(N368="nulová",J368,0)</f>
        <v>0</v>
      </c>
      <c r="BJ368" s="12" t="s">
        <v>89</v>
      </c>
      <c r="BK368" s="148">
        <f>ROUND(I368*H368,2)</f>
        <v>0</v>
      </c>
      <c r="BL368" s="12" t="s">
        <v>160</v>
      </c>
      <c r="BM368" s="147" t="s">
        <v>577</v>
      </c>
    </row>
    <row r="369" spans="2:47" s="27" customFormat="1" ht="45">
      <c r="B369" s="26"/>
      <c r="D369" s="154" t="s">
        <v>212</v>
      </c>
      <c r="F369" s="181" t="s">
        <v>578</v>
      </c>
      <c r="L369" s="26"/>
      <c r="M369" s="151"/>
      <c r="T369" s="54"/>
      <c r="AT369" s="12" t="s">
        <v>212</v>
      </c>
      <c r="AU369" s="12" t="s">
        <v>91</v>
      </c>
    </row>
    <row r="370" spans="2:65" s="27" customFormat="1" ht="24.25" customHeight="1">
      <c r="B370" s="26"/>
      <c r="C370" s="136" t="s">
        <v>579</v>
      </c>
      <c r="D370" s="136" t="s">
        <v>155</v>
      </c>
      <c r="E370" s="137" t="s">
        <v>580</v>
      </c>
      <c r="F370" s="138" t="s">
        <v>581</v>
      </c>
      <c r="G370" s="139" t="s">
        <v>352</v>
      </c>
      <c r="H370" s="140">
        <v>4</v>
      </c>
      <c r="I370" s="7"/>
      <c r="J370" s="1">
        <f>ROUND(I370*H370,2)</f>
        <v>0</v>
      </c>
      <c r="K370" s="138" t="s">
        <v>1</v>
      </c>
      <c r="L370" s="26"/>
      <c r="M370" s="143" t="s">
        <v>1</v>
      </c>
      <c r="N370" s="144" t="s">
        <v>46</v>
      </c>
      <c r="O370" s="145">
        <v>0</v>
      </c>
      <c r="P370" s="145">
        <f>O370*H370</f>
        <v>0</v>
      </c>
      <c r="Q370" s="145">
        <v>0</v>
      </c>
      <c r="R370" s="145">
        <f>Q370*H370</f>
        <v>0</v>
      </c>
      <c r="S370" s="145">
        <v>0</v>
      </c>
      <c r="T370" s="146">
        <f>S370*H370</f>
        <v>0</v>
      </c>
      <c r="AR370" s="147" t="s">
        <v>160</v>
      </c>
      <c r="AT370" s="147" t="s">
        <v>155</v>
      </c>
      <c r="AU370" s="147" t="s">
        <v>91</v>
      </c>
      <c r="AY370" s="12" t="s">
        <v>152</v>
      </c>
      <c r="BE370" s="148">
        <f>IF(N370="základní",J370,0)</f>
        <v>0</v>
      </c>
      <c r="BF370" s="148">
        <f>IF(N370="snížená",J370,0)</f>
        <v>0</v>
      </c>
      <c r="BG370" s="148">
        <f>IF(N370="zákl. přenesená",J370,0)</f>
        <v>0</v>
      </c>
      <c r="BH370" s="148">
        <f>IF(N370="sníž. přenesená",J370,0)</f>
        <v>0</v>
      </c>
      <c r="BI370" s="148">
        <f>IF(N370="nulová",J370,0)</f>
        <v>0</v>
      </c>
      <c r="BJ370" s="12" t="s">
        <v>89</v>
      </c>
      <c r="BK370" s="148">
        <f>ROUND(I370*H370,2)</f>
        <v>0</v>
      </c>
      <c r="BL370" s="12" t="s">
        <v>160</v>
      </c>
      <c r="BM370" s="147" t="s">
        <v>582</v>
      </c>
    </row>
    <row r="371" spans="2:47" s="27" customFormat="1" ht="54">
      <c r="B371" s="26"/>
      <c r="D371" s="154" t="s">
        <v>212</v>
      </c>
      <c r="F371" s="181" t="s">
        <v>583</v>
      </c>
      <c r="L371" s="26"/>
      <c r="M371" s="151"/>
      <c r="T371" s="54"/>
      <c r="AT371" s="12" t="s">
        <v>212</v>
      </c>
      <c r="AU371" s="12" t="s">
        <v>91</v>
      </c>
    </row>
    <row r="372" spans="2:65" s="27" customFormat="1" ht="24.25" customHeight="1">
      <c r="B372" s="26"/>
      <c r="C372" s="136" t="s">
        <v>584</v>
      </c>
      <c r="D372" s="136" t="s">
        <v>155</v>
      </c>
      <c r="E372" s="137" t="s">
        <v>585</v>
      </c>
      <c r="F372" s="138" t="s">
        <v>586</v>
      </c>
      <c r="G372" s="139" t="s">
        <v>352</v>
      </c>
      <c r="H372" s="140">
        <v>16</v>
      </c>
      <c r="I372" s="7"/>
      <c r="J372" s="1">
        <f>ROUND(I372*H372,2)</f>
        <v>0</v>
      </c>
      <c r="K372" s="138" t="s">
        <v>1</v>
      </c>
      <c r="L372" s="26"/>
      <c r="M372" s="143" t="s">
        <v>1</v>
      </c>
      <c r="N372" s="144" t="s">
        <v>46</v>
      </c>
      <c r="O372" s="145">
        <v>0</v>
      </c>
      <c r="P372" s="145">
        <f>O372*H372</f>
        <v>0</v>
      </c>
      <c r="Q372" s="145">
        <v>0</v>
      </c>
      <c r="R372" s="145">
        <f>Q372*H372</f>
        <v>0</v>
      </c>
      <c r="S372" s="145">
        <v>0</v>
      </c>
      <c r="T372" s="146">
        <f>S372*H372</f>
        <v>0</v>
      </c>
      <c r="AR372" s="147" t="s">
        <v>160</v>
      </c>
      <c r="AT372" s="147" t="s">
        <v>155</v>
      </c>
      <c r="AU372" s="147" t="s">
        <v>91</v>
      </c>
      <c r="AY372" s="12" t="s">
        <v>152</v>
      </c>
      <c r="BE372" s="148">
        <f>IF(N372="základní",J372,0)</f>
        <v>0</v>
      </c>
      <c r="BF372" s="148">
        <f>IF(N372="snížená",J372,0)</f>
        <v>0</v>
      </c>
      <c r="BG372" s="148">
        <f>IF(N372="zákl. přenesená",J372,0)</f>
        <v>0</v>
      </c>
      <c r="BH372" s="148">
        <f>IF(N372="sníž. přenesená",J372,0)</f>
        <v>0</v>
      </c>
      <c r="BI372" s="148">
        <f>IF(N372="nulová",J372,0)</f>
        <v>0</v>
      </c>
      <c r="BJ372" s="12" t="s">
        <v>89</v>
      </c>
      <c r="BK372" s="148">
        <f>ROUND(I372*H372,2)</f>
        <v>0</v>
      </c>
      <c r="BL372" s="12" t="s">
        <v>160</v>
      </c>
      <c r="BM372" s="147" t="s">
        <v>587</v>
      </c>
    </row>
    <row r="373" spans="2:47" s="27" customFormat="1" ht="81">
      <c r="B373" s="26"/>
      <c r="D373" s="154" t="s">
        <v>212</v>
      </c>
      <c r="F373" s="181" t="s">
        <v>588</v>
      </c>
      <c r="L373" s="26"/>
      <c r="M373" s="151"/>
      <c r="T373" s="54"/>
      <c r="AT373" s="12" t="s">
        <v>212</v>
      </c>
      <c r="AU373" s="12" t="s">
        <v>91</v>
      </c>
    </row>
    <row r="374" spans="2:65" s="27" customFormat="1" ht="44.25" customHeight="1">
      <c r="B374" s="26"/>
      <c r="C374" s="136" t="s">
        <v>589</v>
      </c>
      <c r="D374" s="136" t="s">
        <v>155</v>
      </c>
      <c r="E374" s="137" t="s">
        <v>590</v>
      </c>
      <c r="F374" s="138" t="s">
        <v>564</v>
      </c>
      <c r="G374" s="139" t="s">
        <v>485</v>
      </c>
      <c r="H374" s="140">
        <v>6953.755</v>
      </c>
      <c r="I374" s="7"/>
      <c r="J374" s="1">
        <f>ROUND(I374*H374,2)</f>
        <v>0</v>
      </c>
      <c r="K374" s="138" t="s">
        <v>1</v>
      </c>
      <c r="L374" s="26"/>
      <c r="M374" s="143" t="s">
        <v>1</v>
      </c>
      <c r="N374" s="144" t="s">
        <v>46</v>
      </c>
      <c r="O374" s="145">
        <v>0</v>
      </c>
      <c r="P374" s="145">
        <f>O374*H374</f>
        <v>0</v>
      </c>
      <c r="Q374" s="145">
        <v>0</v>
      </c>
      <c r="R374" s="145">
        <f>Q374*H374</f>
        <v>0</v>
      </c>
      <c r="S374" s="145">
        <v>0</v>
      </c>
      <c r="T374" s="146">
        <f>S374*H374</f>
        <v>0</v>
      </c>
      <c r="AR374" s="147" t="s">
        <v>203</v>
      </c>
      <c r="AT374" s="147" t="s">
        <v>155</v>
      </c>
      <c r="AU374" s="147" t="s">
        <v>91</v>
      </c>
      <c r="AY374" s="12" t="s">
        <v>152</v>
      </c>
      <c r="BE374" s="148">
        <f>IF(N374="základní",J374,0)</f>
        <v>0</v>
      </c>
      <c r="BF374" s="148">
        <f>IF(N374="snížená",J374,0)</f>
        <v>0</v>
      </c>
      <c r="BG374" s="148">
        <f>IF(N374="zákl. přenesená",J374,0)</f>
        <v>0</v>
      </c>
      <c r="BH374" s="148">
        <f>IF(N374="sníž. přenesená",J374,0)</f>
        <v>0</v>
      </c>
      <c r="BI374" s="148">
        <f>IF(N374="nulová",J374,0)</f>
        <v>0</v>
      </c>
      <c r="BJ374" s="12" t="s">
        <v>89</v>
      </c>
      <c r="BK374" s="148">
        <f>ROUND(I374*H374,2)</f>
        <v>0</v>
      </c>
      <c r="BL374" s="12" t="s">
        <v>203</v>
      </c>
      <c r="BM374" s="147" t="s">
        <v>591</v>
      </c>
    </row>
    <row r="375" spans="2:63" s="125" customFormat="1" ht="22.9" customHeight="1">
      <c r="B375" s="124"/>
      <c r="D375" s="126" t="s">
        <v>80</v>
      </c>
      <c r="E375" s="134" t="s">
        <v>592</v>
      </c>
      <c r="F375" s="134" t="s">
        <v>593</v>
      </c>
      <c r="J375" s="135">
        <f>BK375</f>
        <v>0</v>
      </c>
      <c r="L375" s="124"/>
      <c r="M375" s="129"/>
      <c r="P375" s="130">
        <f>SUM(P376:P404)</f>
        <v>7.209</v>
      </c>
      <c r="R375" s="130">
        <f>SUM(R376:R404)</f>
        <v>0.5604593</v>
      </c>
      <c r="T375" s="131">
        <f>SUM(T376:T404)</f>
        <v>0</v>
      </c>
      <c r="AR375" s="126" t="s">
        <v>91</v>
      </c>
      <c r="AT375" s="132" t="s">
        <v>80</v>
      </c>
      <c r="AU375" s="132" t="s">
        <v>89</v>
      </c>
      <c r="AY375" s="126" t="s">
        <v>152</v>
      </c>
      <c r="BK375" s="133">
        <f>SUM(BK376:BK404)</f>
        <v>0</v>
      </c>
    </row>
    <row r="376" spans="2:65" s="27" customFormat="1" ht="24.25" customHeight="1">
      <c r="B376" s="26"/>
      <c r="C376" s="136" t="s">
        <v>594</v>
      </c>
      <c r="D376" s="136" t="s">
        <v>155</v>
      </c>
      <c r="E376" s="137" t="s">
        <v>595</v>
      </c>
      <c r="F376" s="138" t="s">
        <v>596</v>
      </c>
      <c r="G376" s="139" t="s">
        <v>209</v>
      </c>
      <c r="H376" s="140">
        <v>0.885</v>
      </c>
      <c r="I376" s="7"/>
      <c r="J376" s="1">
        <f>ROUND(I376*H376,2)</f>
        <v>0</v>
      </c>
      <c r="K376" s="138" t="s">
        <v>159</v>
      </c>
      <c r="L376" s="26"/>
      <c r="M376" s="143" t="s">
        <v>1</v>
      </c>
      <c r="N376" s="144" t="s">
        <v>46</v>
      </c>
      <c r="O376" s="145">
        <v>3.4</v>
      </c>
      <c r="P376" s="145">
        <f>O376*H376</f>
        <v>3.009</v>
      </c>
      <c r="Q376" s="145">
        <v>0</v>
      </c>
      <c r="R376" s="145">
        <f>Q376*H376</f>
        <v>0</v>
      </c>
      <c r="S376" s="145">
        <v>0</v>
      </c>
      <c r="T376" s="146">
        <f>S376*H376</f>
        <v>0</v>
      </c>
      <c r="AR376" s="147" t="s">
        <v>203</v>
      </c>
      <c r="AT376" s="147" t="s">
        <v>155</v>
      </c>
      <c r="AU376" s="147" t="s">
        <v>91</v>
      </c>
      <c r="AY376" s="12" t="s">
        <v>152</v>
      </c>
      <c r="BE376" s="148">
        <f>IF(N376="základní",J376,0)</f>
        <v>0</v>
      </c>
      <c r="BF376" s="148">
        <f>IF(N376="snížená",J376,0)</f>
        <v>0</v>
      </c>
      <c r="BG376" s="148">
        <f>IF(N376="zákl. přenesená",J376,0)</f>
        <v>0</v>
      </c>
      <c r="BH376" s="148">
        <f>IF(N376="sníž. přenesená",J376,0)</f>
        <v>0</v>
      </c>
      <c r="BI376" s="148">
        <f>IF(N376="nulová",J376,0)</f>
        <v>0</v>
      </c>
      <c r="BJ376" s="12" t="s">
        <v>89</v>
      </c>
      <c r="BK376" s="148">
        <f>ROUND(I376*H376,2)</f>
        <v>0</v>
      </c>
      <c r="BL376" s="12" t="s">
        <v>203</v>
      </c>
      <c r="BM376" s="147" t="s">
        <v>597</v>
      </c>
    </row>
    <row r="377" spans="2:47" s="27" customFormat="1" ht="12">
      <c r="B377" s="26"/>
      <c r="D377" s="149" t="s">
        <v>162</v>
      </c>
      <c r="F377" s="150" t="s">
        <v>598</v>
      </c>
      <c r="L377" s="26"/>
      <c r="M377" s="151"/>
      <c r="T377" s="54"/>
      <c r="AT377" s="12" t="s">
        <v>162</v>
      </c>
      <c r="AU377" s="12" t="s">
        <v>91</v>
      </c>
    </row>
    <row r="378" spans="2:51" s="153" customFormat="1" ht="12">
      <c r="B378" s="152"/>
      <c r="D378" s="154" t="s">
        <v>164</v>
      </c>
      <c r="E378" s="155" t="s">
        <v>1</v>
      </c>
      <c r="F378" s="156" t="s">
        <v>599</v>
      </c>
      <c r="H378" s="155" t="s">
        <v>1</v>
      </c>
      <c r="L378" s="152"/>
      <c r="M378" s="157"/>
      <c r="T378" s="158"/>
      <c r="AT378" s="155" t="s">
        <v>164</v>
      </c>
      <c r="AU378" s="155" t="s">
        <v>91</v>
      </c>
      <c r="AV378" s="153" t="s">
        <v>89</v>
      </c>
      <c r="AW378" s="153" t="s">
        <v>38</v>
      </c>
      <c r="AX378" s="153" t="s">
        <v>81</v>
      </c>
      <c r="AY378" s="155" t="s">
        <v>152</v>
      </c>
    </row>
    <row r="379" spans="2:51" s="160" customFormat="1" ht="12">
      <c r="B379" s="159"/>
      <c r="D379" s="154" t="s">
        <v>164</v>
      </c>
      <c r="E379" s="161" t="s">
        <v>1</v>
      </c>
      <c r="F379" s="162" t="s">
        <v>600</v>
      </c>
      <c r="H379" s="163">
        <v>0.154</v>
      </c>
      <c r="L379" s="159"/>
      <c r="M379" s="164"/>
      <c r="T379" s="165"/>
      <c r="AT379" s="161" t="s">
        <v>164</v>
      </c>
      <c r="AU379" s="161" t="s">
        <v>91</v>
      </c>
      <c r="AV379" s="160" t="s">
        <v>91</v>
      </c>
      <c r="AW379" s="160" t="s">
        <v>38</v>
      </c>
      <c r="AX379" s="160" t="s">
        <v>81</v>
      </c>
      <c r="AY379" s="161" t="s">
        <v>152</v>
      </c>
    </row>
    <row r="380" spans="2:51" s="153" customFormat="1" ht="12">
      <c r="B380" s="152"/>
      <c r="D380" s="154" t="s">
        <v>164</v>
      </c>
      <c r="E380" s="155" t="s">
        <v>1</v>
      </c>
      <c r="F380" s="156" t="s">
        <v>601</v>
      </c>
      <c r="H380" s="155" t="s">
        <v>1</v>
      </c>
      <c r="L380" s="152"/>
      <c r="M380" s="157"/>
      <c r="T380" s="158"/>
      <c r="AT380" s="155" t="s">
        <v>164</v>
      </c>
      <c r="AU380" s="155" t="s">
        <v>91</v>
      </c>
      <c r="AV380" s="153" t="s">
        <v>89</v>
      </c>
      <c r="AW380" s="153" t="s">
        <v>38</v>
      </c>
      <c r="AX380" s="153" t="s">
        <v>81</v>
      </c>
      <c r="AY380" s="155" t="s">
        <v>152</v>
      </c>
    </row>
    <row r="381" spans="2:51" s="160" customFormat="1" ht="12">
      <c r="B381" s="159"/>
      <c r="D381" s="154" t="s">
        <v>164</v>
      </c>
      <c r="E381" s="161" t="s">
        <v>1</v>
      </c>
      <c r="F381" s="162" t="s">
        <v>602</v>
      </c>
      <c r="H381" s="163">
        <v>0.731</v>
      </c>
      <c r="L381" s="159"/>
      <c r="M381" s="164"/>
      <c r="T381" s="165"/>
      <c r="AT381" s="161" t="s">
        <v>164</v>
      </c>
      <c r="AU381" s="161" t="s">
        <v>91</v>
      </c>
      <c r="AV381" s="160" t="s">
        <v>91</v>
      </c>
      <c r="AW381" s="160" t="s">
        <v>38</v>
      </c>
      <c r="AX381" s="160" t="s">
        <v>81</v>
      </c>
      <c r="AY381" s="161" t="s">
        <v>152</v>
      </c>
    </row>
    <row r="382" spans="2:51" s="167" customFormat="1" ht="12">
      <c r="B382" s="166"/>
      <c r="D382" s="154" t="s">
        <v>164</v>
      </c>
      <c r="E382" s="168" t="s">
        <v>1</v>
      </c>
      <c r="F382" s="169" t="s">
        <v>168</v>
      </c>
      <c r="H382" s="170">
        <v>0.885</v>
      </c>
      <c r="L382" s="166"/>
      <c r="M382" s="171"/>
      <c r="T382" s="172"/>
      <c r="AT382" s="168" t="s">
        <v>164</v>
      </c>
      <c r="AU382" s="168" t="s">
        <v>91</v>
      </c>
      <c r="AV382" s="167" t="s">
        <v>160</v>
      </c>
      <c r="AW382" s="167" t="s">
        <v>38</v>
      </c>
      <c r="AX382" s="167" t="s">
        <v>89</v>
      </c>
      <c r="AY382" s="168" t="s">
        <v>152</v>
      </c>
    </row>
    <row r="383" spans="2:65" s="27" customFormat="1" ht="24.25" customHeight="1">
      <c r="B383" s="26"/>
      <c r="C383" s="136" t="s">
        <v>603</v>
      </c>
      <c r="D383" s="136" t="s">
        <v>155</v>
      </c>
      <c r="E383" s="137" t="s">
        <v>604</v>
      </c>
      <c r="F383" s="138" t="s">
        <v>605</v>
      </c>
      <c r="G383" s="139" t="s">
        <v>606</v>
      </c>
      <c r="H383" s="140">
        <v>40</v>
      </c>
      <c r="I383" s="7"/>
      <c r="J383" s="1">
        <f>ROUND(I383*H383,2)</f>
        <v>0</v>
      </c>
      <c r="K383" s="138" t="s">
        <v>1</v>
      </c>
      <c r="L383" s="26"/>
      <c r="M383" s="143" t="s">
        <v>1</v>
      </c>
      <c r="N383" s="144" t="s">
        <v>46</v>
      </c>
      <c r="O383" s="145">
        <v>0.105</v>
      </c>
      <c r="P383" s="145">
        <f>O383*H383</f>
        <v>4.2</v>
      </c>
      <c r="Q383" s="145">
        <v>1E-05</v>
      </c>
      <c r="R383" s="145">
        <f>Q383*H383</f>
        <v>0.0004</v>
      </c>
      <c r="S383" s="145">
        <v>0</v>
      </c>
      <c r="T383" s="146">
        <f>S383*H383</f>
        <v>0</v>
      </c>
      <c r="AR383" s="147" t="s">
        <v>203</v>
      </c>
      <c r="AT383" s="147" t="s">
        <v>155</v>
      </c>
      <c r="AU383" s="147" t="s">
        <v>91</v>
      </c>
      <c r="AY383" s="12" t="s">
        <v>152</v>
      </c>
      <c r="BE383" s="148">
        <f>IF(N383="základní",J383,0)</f>
        <v>0</v>
      </c>
      <c r="BF383" s="148">
        <f>IF(N383="snížená",J383,0)</f>
        <v>0</v>
      </c>
      <c r="BG383" s="148">
        <f>IF(N383="zákl. přenesená",J383,0)</f>
        <v>0</v>
      </c>
      <c r="BH383" s="148">
        <f>IF(N383="sníž. přenesená",J383,0)</f>
        <v>0</v>
      </c>
      <c r="BI383" s="148">
        <f>IF(N383="nulová",J383,0)</f>
        <v>0</v>
      </c>
      <c r="BJ383" s="12" t="s">
        <v>89</v>
      </c>
      <c r="BK383" s="148">
        <f>ROUND(I383*H383,2)</f>
        <v>0</v>
      </c>
      <c r="BL383" s="12" t="s">
        <v>203</v>
      </c>
      <c r="BM383" s="147" t="s">
        <v>607</v>
      </c>
    </row>
    <row r="384" spans="2:51" s="153" customFormat="1" ht="12">
      <c r="B384" s="152"/>
      <c r="D384" s="154" t="s">
        <v>164</v>
      </c>
      <c r="E384" s="155" t="s">
        <v>1</v>
      </c>
      <c r="F384" s="156" t="s">
        <v>599</v>
      </c>
      <c r="H384" s="155" t="s">
        <v>1</v>
      </c>
      <c r="L384" s="152"/>
      <c r="M384" s="157"/>
      <c r="T384" s="158"/>
      <c r="AT384" s="155" t="s">
        <v>164</v>
      </c>
      <c r="AU384" s="155" t="s">
        <v>91</v>
      </c>
      <c r="AV384" s="153" t="s">
        <v>89</v>
      </c>
      <c r="AW384" s="153" t="s">
        <v>38</v>
      </c>
      <c r="AX384" s="153" t="s">
        <v>81</v>
      </c>
      <c r="AY384" s="155" t="s">
        <v>152</v>
      </c>
    </row>
    <row r="385" spans="2:51" s="160" customFormat="1" ht="12">
      <c r="B385" s="159"/>
      <c r="D385" s="154" t="s">
        <v>164</v>
      </c>
      <c r="E385" s="161" t="s">
        <v>1</v>
      </c>
      <c r="F385" s="162" t="s">
        <v>232</v>
      </c>
      <c r="H385" s="163">
        <v>11</v>
      </c>
      <c r="L385" s="159"/>
      <c r="M385" s="164"/>
      <c r="T385" s="165"/>
      <c r="AT385" s="161" t="s">
        <v>164</v>
      </c>
      <c r="AU385" s="161" t="s">
        <v>91</v>
      </c>
      <c r="AV385" s="160" t="s">
        <v>91</v>
      </c>
      <c r="AW385" s="160" t="s">
        <v>38</v>
      </c>
      <c r="AX385" s="160" t="s">
        <v>81</v>
      </c>
      <c r="AY385" s="161" t="s">
        <v>152</v>
      </c>
    </row>
    <row r="386" spans="2:51" s="153" customFormat="1" ht="12">
      <c r="B386" s="152"/>
      <c r="D386" s="154" t="s">
        <v>164</v>
      </c>
      <c r="E386" s="155" t="s">
        <v>1</v>
      </c>
      <c r="F386" s="156" t="s">
        <v>601</v>
      </c>
      <c r="H386" s="155" t="s">
        <v>1</v>
      </c>
      <c r="L386" s="152"/>
      <c r="M386" s="157"/>
      <c r="T386" s="158"/>
      <c r="AT386" s="155" t="s">
        <v>164</v>
      </c>
      <c r="AU386" s="155" t="s">
        <v>91</v>
      </c>
      <c r="AV386" s="153" t="s">
        <v>89</v>
      </c>
      <c r="AW386" s="153" t="s">
        <v>38</v>
      </c>
      <c r="AX386" s="153" t="s">
        <v>81</v>
      </c>
      <c r="AY386" s="155" t="s">
        <v>152</v>
      </c>
    </row>
    <row r="387" spans="2:51" s="160" customFormat="1" ht="12">
      <c r="B387" s="159"/>
      <c r="D387" s="154" t="s">
        <v>164</v>
      </c>
      <c r="E387" s="161" t="s">
        <v>1</v>
      </c>
      <c r="F387" s="162" t="s">
        <v>332</v>
      </c>
      <c r="H387" s="163">
        <v>29</v>
      </c>
      <c r="L387" s="159"/>
      <c r="M387" s="164"/>
      <c r="T387" s="165"/>
      <c r="AT387" s="161" t="s">
        <v>164</v>
      </c>
      <c r="AU387" s="161" t="s">
        <v>91</v>
      </c>
      <c r="AV387" s="160" t="s">
        <v>91</v>
      </c>
      <c r="AW387" s="160" t="s">
        <v>38</v>
      </c>
      <c r="AX387" s="160" t="s">
        <v>81</v>
      </c>
      <c r="AY387" s="161" t="s">
        <v>152</v>
      </c>
    </row>
    <row r="388" spans="2:51" s="167" customFormat="1" ht="12">
      <c r="B388" s="166"/>
      <c r="D388" s="154" t="s">
        <v>164</v>
      </c>
      <c r="E388" s="168" t="s">
        <v>1</v>
      </c>
      <c r="F388" s="169" t="s">
        <v>168</v>
      </c>
      <c r="H388" s="170">
        <v>40</v>
      </c>
      <c r="L388" s="166"/>
      <c r="M388" s="171"/>
      <c r="T388" s="172"/>
      <c r="AT388" s="168" t="s">
        <v>164</v>
      </c>
      <c r="AU388" s="168" t="s">
        <v>91</v>
      </c>
      <c r="AV388" s="167" t="s">
        <v>160</v>
      </c>
      <c r="AW388" s="167" t="s">
        <v>38</v>
      </c>
      <c r="AX388" s="167" t="s">
        <v>89</v>
      </c>
      <c r="AY388" s="168" t="s">
        <v>152</v>
      </c>
    </row>
    <row r="389" spans="2:65" s="27" customFormat="1" ht="21.75" customHeight="1">
      <c r="B389" s="26"/>
      <c r="C389" s="173" t="s">
        <v>608</v>
      </c>
      <c r="D389" s="173" t="s">
        <v>194</v>
      </c>
      <c r="E389" s="174" t="s">
        <v>609</v>
      </c>
      <c r="F389" s="175" t="s">
        <v>610</v>
      </c>
      <c r="G389" s="176" t="s">
        <v>209</v>
      </c>
      <c r="H389" s="177">
        <v>0.177</v>
      </c>
      <c r="I389" s="8"/>
      <c r="J389" s="2">
        <f>ROUND(I389*H389,2)</f>
        <v>0</v>
      </c>
      <c r="K389" s="175" t="s">
        <v>159</v>
      </c>
      <c r="L389" s="178"/>
      <c r="M389" s="179" t="s">
        <v>1</v>
      </c>
      <c r="N389" s="180" t="s">
        <v>46</v>
      </c>
      <c r="O389" s="145">
        <v>0</v>
      </c>
      <c r="P389" s="145">
        <f>O389*H389</f>
        <v>0</v>
      </c>
      <c r="Q389" s="145">
        <v>0.55</v>
      </c>
      <c r="R389" s="145">
        <f>Q389*H389</f>
        <v>0.09735</v>
      </c>
      <c r="S389" s="145">
        <v>0</v>
      </c>
      <c r="T389" s="146">
        <f>S389*H389</f>
        <v>0</v>
      </c>
      <c r="AR389" s="147" t="s">
        <v>345</v>
      </c>
      <c r="AT389" s="147" t="s">
        <v>194</v>
      </c>
      <c r="AU389" s="147" t="s">
        <v>91</v>
      </c>
      <c r="AY389" s="12" t="s">
        <v>152</v>
      </c>
      <c r="BE389" s="148">
        <f>IF(N389="základní",J389,0)</f>
        <v>0</v>
      </c>
      <c r="BF389" s="148">
        <f>IF(N389="snížená",J389,0)</f>
        <v>0</v>
      </c>
      <c r="BG389" s="148">
        <f>IF(N389="zákl. přenesená",J389,0)</f>
        <v>0</v>
      </c>
      <c r="BH389" s="148">
        <f>IF(N389="sníž. přenesená",J389,0)</f>
        <v>0</v>
      </c>
      <c r="BI389" s="148">
        <f>IF(N389="nulová",J389,0)</f>
        <v>0</v>
      </c>
      <c r="BJ389" s="12" t="s">
        <v>89</v>
      </c>
      <c r="BK389" s="148">
        <f>ROUND(I389*H389,2)</f>
        <v>0</v>
      </c>
      <c r="BL389" s="12" t="s">
        <v>203</v>
      </c>
      <c r="BM389" s="147" t="s">
        <v>611</v>
      </c>
    </row>
    <row r="390" spans="2:51" s="153" customFormat="1" ht="12">
      <c r="B390" s="152"/>
      <c r="D390" s="154" t="s">
        <v>164</v>
      </c>
      <c r="E390" s="155" t="s">
        <v>1</v>
      </c>
      <c r="F390" s="156" t="s">
        <v>599</v>
      </c>
      <c r="H390" s="155" t="s">
        <v>1</v>
      </c>
      <c r="L390" s="152"/>
      <c r="M390" s="157"/>
      <c r="T390" s="158"/>
      <c r="AT390" s="155" t="s">
        <v>164</v>
      </c>
      <c r="AU390" s="155" t="s">
        <v>91</v>
      </c>
      <c r="AV390" s="153" t="s">
        <v>89</v>
      </c>
      <c r="AW390" s="153" t="s">
        <v>38</v>
      </c>
      <c r="AX390" s="153" t="s">
        <v>81</v>
      </c>
      <c r="AY390" s="155" t="s">
        <v>152</v>
      </c>
    </row>
    <row r="391" spans="2:51" s="160" customFormat="1" ht="12">
      <c r="B391" s="159"/>
      <c r="D391" s="154" t="s">
        <v>164</v>
      </c>
      <c r="E391" s="161" t="s">
        <v>1</v>
      </c>
      <c r="F391" s="162" t="s">
        <v>600</v>
      </c>
      <c r="H391" s="163">
        <v>0.154</v>
      </c>
      <c r="L391" s="159"/>
      <c r="M391" s="164"/>
      <c r="T391" s="165"/>
      <c r="AT391" s="161" t="s">
        <v>164</v>
      </c>
      <c r="AU391" s="161" t="s">
        <v>91</v>
      </c>
      <c r="AV391" s="160" t="s">
        <v>91</v>
      </c>
      <c r="AW391" s="160" t="s">
        <v>38</v>
      </c>
      <c r="AX391" s="160" t="s">
        <v>81</v>
      </c>
      <c r="AY391" s="161" t="s">
        <v>152</v>
      </c>
    </row>
    <row r="392" spans="2:51" s="167" customFormat="1" ht="12">
      <c r="B392" s="166"/>
      <c r="D392" s="154" t="s">
        <v>164</v>
      </c>
      <c r="E392" s="168" t="s">
        <v>1</v>
      </c>
      <c r="F392" s="169" t="s">
        <v>168</v>
      </c>
      <c r="H392" s="170">
        <v>0.154</v>
      </c>
      <c r="L392" s="166"/>
      <c r="M392" s="171"/>
      <c r="T392" s="172"/>
      <c r="AT392" s="168" t="s">
        <v>164</v>
      </c>
      <c r="AU392" s="168" t="s">
        <v>91</v>
      </c>
      <c r="AV392" s="167" t="s">
        <v>160</v>
      </c>
      <c r="AW392" s="167" t="s">
        <v>38</v>
      </c>
      <c r="AX392" s="167" t="s">
        <v>89</v>
      </c>
      <c r="AY392" s="168" t="s">
        <v>152</v>
      </c>
    </row>
    <row r="393" spans="2:51" s="160" customFormat="1" ht="12">
      <c r="B393" s="159"/>
      <c r="D393" s="154" t="s">
        <v>164</v>
      </c>
      <c r="F393" s="162" t="s">
        <v>612</v>
      </c>
      <c r="H393" s="163">
        <v>0.177</v>
      </c>
      <c r="L393" s="159"/>
      <c r="M393" s="164"/>
      <c r="T393" s="165"/>
      <c r="AT393" s="161" t="s">
        <v>164</v>
      </c>
      <c r="AU393" s="161" t="s">
        <v>91</v>
      </c>
      <c r="AV393" s="160" t="s">
        <v>91</v>
      </c>
      <c r="AW393" s="160" t="s">
        <v>3</v>
      </c>
      <c r="AX393" s="160" t="s">
        <v>89</v>
      </c>
      <c r="AY393" s="161" t="s">
        <v>152</v>
      </c>
    </row>
    <row r="394" spans="2:65" s="27" customFormat="1" ht="21.75" customHeight="1">
      <c r="B394" s="26"/>
      <c r="C394" s="173" t="s">
        <v>613</v>
      </c>
      <c r="D394" s="173" t="s">
        <v>194</v>
      </c>
      <c r="E394" s="174" t="s">
        <v>614</v>
      </c>
      <c r="F394" s="175" t="s">
        <v>615</v>
      </c>
      <c r="G394" s="176" t="s">
        <v>209</v>
      </c>
      <c r="H394" s="177">
        <v>0.841</v>
      </c>
      <c r="I394" s="8"/>
      <c r="J394" s="2">
        <f>ROUND(I394*H394,2)</f>
        <v>0</v>
      </c>
      <c r="K394" s="175" t="s">
        <v>159</v>
      </c>
      <c r="L394" s="178"/>
      <c r="M394" s="179" t="s">
        <v>1</v>
      </c>
      <c r="N394" s="180" t="s">
        <v>46</v>
      </c>
      <c r="O394" s="145">
        <v>0</v>
      </c>
      <c r="P394" s="145">
        <f>O394*H394</f>
        <v>0</v>
      </c>
      <c r="Q394" s="145">
        <v>0.55</v>
      </c>
      <c r="R394" s="145">
        <f>Q394*H394</f>
        <v>0.46255</v>
      </c>
      <c r="S394" s="145">
        <v>0</v>
      </c>
      <c r="T394" s="146">
        <f>S394*H394</f>
        <v>0</v>
      </c>
      <c r="AR394" s="147" t="s">
        <v>345</v>
      </c>
      <c r="AT394" s="147" t="s">
        <v>194</v>
      </c>
      <c r="AU394" s="147" t="s">
        <v>91</v>
      </c>
      <c r="AY394" s="12" t="s">
        <v>152</v>
      </c>
      <c r="BE394" s="148">
        <f>IF(N394="základní",J394,0)</f>
        <v>0</v>
      </c>
      <c r="BF394" s="148">
        <f>IF(N394="snížená",J394,0)</f>
        <v>0</v>
      </c>
      <c r="BG394" s="148">
        <f>IF(N394="zákl. přenesená",J394,0)</f>
        <v>0</v>
      </c>
      <c r="BH394" s="148">
        <f>IF(N394="sníž. přenesená",J394,0)</f>
        <v>0</v>
      </c>
      <c r="BI394" s="148">
        <f>IF(N394="nulová",J394,0)</f>
        <v>0</v>
      </c>
      <c r="BJ394" s="12" t="s">
        <v>89</v>
      </c>
      <c r="BK394" s="148">
        <f>ROUND(I394*H394,2)</f>
        <v>0</v>
      </c>
      <c r="BL394" s="12" t="s">
        <v>203</v>
      </c>
      <c r="BM394" s="147" t="s">
        <v>616</v>
      </c>
    </row>
    <row r="395" spans="2:51" s="153" customFormat="1" ht="12">
      <c r="B395" s="152"/>
      <c r="D395" s="154" t="s">
        <v>164</v>
      </c>
      <c r="E395" s="155" t="s">
        <v>1</v>
      </c>
      <c r="F395" s="156" t="s">
        <v>601</v>
      </c>
      <c r="H395" s="155" t="s">
        <v>1</v>
      </c>
      <c r="L395" s="152"/>
      <c r="M395" s="157"/>
      <c r="T395" s="158"/>
      <c r="AT395" s="155" t="s">
        <v>164</v>
      </c>
      <c r="AU395" s="155" t="s">
        <v>91</v>
      </c>
      <c r="AV395" s="153" t="s">
        <v>89</v>
      </c>
      <c r="AW395" s="153" t="s">
        <v>38</v>
      </c>
      <c r="AX395" s="153" t="s">
        <v>81</v>
      </c>
      <c r="AY395" s="155" t="s">
        <v>152</v>
      </c>
    </row>
    <row r="396" spans="2:51" s="160" customFormat="1" ht="12">
      <c r="B396" s="159"/>
      <c r="D396" s="154" t="s">
        <v>164</v>
      </c>
      <c r="E396" s="161" t="s">
        <v>1</v>
      </c>
      <c r="F396" s="162" t="s">
        <v>602</v>
      </c>
      <c r="H396" s="163">
        <v>0.731</v>
      </c>
      <c r="L396" s="159"/>
      <c r="M396" s="164"/>
      <c r="T396" s="165"/>
      <c r="AT396" s="161" t="s">
        <v>164</v>
      </c>
      <c r="AU396" s="161" t="s">
        <v>91</v>
      </c>
      <c r="AV396" s="160" t="s">
        <v>91</v>
      </c>
      <c r="AW396" s="160" t="s">
        <v>38</v>
      </c>
      <c r="AX396" s="160" t="s">
        <v>81</v>
      </c>
      <c r="AY396" s="161" t="s">
        <v>152</v>
      </c>
    </row>
    <row r="397" spans="2:51" s="167" customFormat="1" ht="12">
      <c r="B397" s="166"/>
      <c r="D397" s="154" t="s">
        <v>164</v>
      </c>
      <c r="E397" s="168" t="s">
        <v>1</v>
      </c>
      <c r="F397" s="169" t="s">
        <v>168</v>
      </c>
      <c r="H397" s="170">
        <v>0.731</v>
      </c>
      <c r="L397" s="166"/>
      <c r="M397" s="171"/>
      <c r="T397" s="172"/>
      <c r="AT397" s="168" t="s">
        <v>164</v>
      </c>
      <c r="AU397" s="168" t="s">
        <v>91</v>
      </c>
      <c r="AV397" s="167" t="s">
        <v>160</v>
      </c>
      <c r="AW397" s="167" t="s">
        <v>38</v>
      </c>
      <c r="AX397" s="167" t="s">
        <v>89</v>
      </c>
      <c r="AY397" s="168" t="s">
        <v>152</v>
      </c>
    </row>
    <row r="398" spans="2:51" s="160" customFormat="1" ht="12">
      <c r="B398" s="159"/>
      <c r="D398" s="154" t="s">
        <v>164</v>
      </c>
      <c r="F398" s="162" t="s">
        <v>617</v>
      </c>
      <c r="H398" s="163">
        <v>0.841</v>
      </c>
      <c r="L398" s="159"/>
      <c r="M398" s="164"/>
      <c r="T398" s="165"/>
      <c r="AT398" s="161" t="s">
        <v>164</v>
      </c>
      <c r="AU398" s="161" t="s">
        <v>91</v>
      </c>
      <c r="AV398" s="160" t="s">
        <v>91</v>
      </c>
      <c r="AW398" s="160" t="s">
        <v>3</v>
      </c>
      <c r="AX398" s="160" t="s">
        <v>89</v>
      </c>
      <c r="AY398" s="161" t="s">
        <v>152</v>
      </c>
    </row>
    <row r="399" spans="2:65" s="27" customFormat="1" ht="21.75" customHeight="1">
      <c r="B399" s="26"/>
      <c r="C399" s="136" t="s">
        <v>618</v>
      </c>
      <c r="D399" s="136" t="s">
        <v>155</v>
      </c>
      <c r="E399" s="137" t="s">
        <v>619</v>
      </c>
      <c r="F399" s="138" t="s">
        <v>620</v>
      </c>
      <c r="G399" s="139" t="s">
        <v>209</v>
      </c>
      <c r="H399" s="140">
        <v>0.885</v>
      </c>
      <c r="I399" s="7"/>
      <c r="J399" s="1">
        <f>ROUND(I399*H399,2)</f>
        <v>0</v>
      </c>
      <c r="K399" s="138" t="s">
        <v>1</v>
      </c>
      <c r="L399" s="26"/>
      <c r="M399" s="143" t="s">
        <v>1</v>
      </c>
      <c r="N399" s="144" t="s">
        <v>46</v>
      </c>
      <c r="O399" s="145">
        <v>0</v>
      </c>
      <c r="P399" s="145">
        <f>O399*H399</f>
        <v>0</v>
      </c>
      <c r="Q399" s="145">
        <v>0.00018</v>
      </c>
      <c r="R399" s="145">
        <f>Q399*H399</f>
        <v>0.00015930000000000002</v>
      </c>
      <c r="S399" s="145">
        <v>0</v>
      </c>
      <c r="T399" s="146">
        <f>S399*H399</f>
        <v>0</v>
      </c>
      <c r="AR399" s="147" t="s">
        <v>203</v>
      </c>
      <c r="AT399" s="147" t="s">
        <v>155</v>
      </c>
      <c r="AU399" s="147" t="s">
        <v>91</v>
      </c>
      <c r="AY399" s="12" t="s">
        <v>152</v>
      </c>
      <c r="BE399" s="148">
        <f>IF(N399="základní",J399,0)</f>
        <v>0</v>
      </c>
      <c r="BF399" s="148">
        <f>IF(N399="snížená",J399,0)</f>
        <v>0</v>
      </c>
      <c r="BG399" s="148">
        <f>IF(N399="zákl. přenesená",J399,0)</f>
        <v>0</v>
      </c>
      <c r="BH399" s="148">
        <f>IF(N399="sníž. přenesená",J399,0)</f>
        <v>0</v>
      </c>
      <c r="BI399" s="148">
        <f>IF(N399="nulová",J399,0)</f>
        <v>0</v>
      </c>
      <c r="BJ399" s="12" t="s">
        <v>89</v>
      </c>
      <c r="BK399" s="148">
        <f>ROUND(I399*H399,2)</f>
        <v>0</v>
      </c>
      <c r="BL399" s="12" t="s">
        <v>203</v>
      </c>
      <c r="BM399" s="147" t="s">
        <v>621</v>
      </c>
    </row>
    <row r="400" spans="2:51" s="153" customFormat="1" ht="12">
      <c r="B400" s="152"/>
      <c r="D400" s="154" t="s">
        <v>164</v>
      </c>
      <c r="E400" s="155" t="s">
        <v>1</v>
      </c>
      <c r="F400" s="156" t="s">
        <v>599</v>
      </c>
      <c r="H400" s="155" t="s">
        <v>1</v>
      </c>
      <c r="L400" s="152"/>
      <c r="M400" s="157"/>
      <c r="T400" s="158"/>
      <c r="AT400" s="155" t="s">
        <v>164</v>
      </c>
      <c r="AU400" s="155" t="s">
        <v>91</v>
      </c>
      <c r="AV400" s="153" t="s">
        <v>89</v>
      </c>
      <c r="AW400" s="153" t="s">
        <v>38</v>
      </c>
      <c r="AX400" s="153" t="s">
        <v>81</v>
      </c>
      <c r="AY400" s="155" t="s">
        <v>152</v>
      </c>
    </row>
    <row r="401" spans="2:51" s="160" customFormat="1" ht="12">
      <c r="B401" s="159"/>
      <c r="D401" s="154" t="s">
        <v>164</v>
      </c>
      <c r="E401" s="161" t="s">
        <v>1</v>
      </c>
      <c r="F401" s="162" t="s">
        <v>600</v>
      </c>
      <c r="H401" s="163">
        <v>0.154</v>
      </c>
      <c r="L401" s="159"/>
      <c r="M401" s="164"/>
      <c r="T401" s="165"/>
      <c r="AT401" s="161" t="s">
        <v>164</v>
      </c>
      <c r="AU401" s="161" t="s">
        <v>91</v>
      </c>
      <c r="AV401" s="160" t="s">
        <v>91</v>
      </c>
      <c r="AW401" s="160" t="s">
        <v>38</v>
      </c>
      <c r="AX401" s="160" t="s">
        <v>81</v>
      </c>
      <c r="AY401" s="161" t="s">
        <v>152</v>
      </c>
    </row>
    <row r="402" spans="2:51" s="153" customFormat="1" ht="12">
      <c r="B402" s="152"/>
      <c r="D402" s="154" t="s">
        <v>164</v>
      </c>
      <c r="E402" s="155" t="s">
        <v>1</v>
      </c>
      <c r="F402" s="156" t="s">
        <v>601</v>
      </c>
      <c r="H402" s="155" t="s">
        <v>1</v>
      </c>
      <c r="L402" s="152"/>
      <c r="M402" s="157"/>
      <c r="T402" s="158"/>
      <c r="AT402" s="155" t="s">
        <v>164</v>
      </c>
      <c r="AU402" s="155" t="s">
        <v>91</v>
      </c>
      <c r="AV402" s="153" t="s">
        <v>89</v>
      </c>
      <c r="AW402" s="153" t="s">
        <v>38</v>
      </c>
      <c r="AX402" s="153" t="s">
        <v>81</v>
      </c>
      <c r="AY402" s="155" t="s">
        <v>152</v>
      </c>
    </row>
    <row r="403" spans="2:51" s="160" customFormat="1" ht="12">
      <c r="B403" s="159"/>
      <c r="D403" s="154" t="s">
        <v>164</v>
      </c>
      <c r="E403" s="161" t="s">
        <v>1</v>
      </c>
      <c r="F403" s="162" t="s">
        <v>602</v>
      </c>
      <c r="H403" s="163">
        <v>0.731</v>
      </c>
      <c r="L403" s="159"/>
      <c r="M403" s="164"/>
      <c r="T403" s="165"/>
      <c r="AT403" s="161" t="s">
        <v>164</v>
      </c>
      <c r="AU403" s="161" t="s">
        <v>91</v>
      </c>
      <c r="AV403" s="160" t="s">
        <v>91</v>
      </c>
      <c r="AW403" s="160" t="s">
        <v>38</v>
      </c>
      <c r="AX403" s="160" t="s">
        <v>81</v>
      </c>
      <c r="AY403" s="161" t="s">
        <v>152</v>
      </c>
    </row>
    <row r="404" spans="2:51" s="167" customFormat="1" ht="12">
      <c r="B404" s="166"/>
      <c r="D404" s="154" t="s">
        <v>164</v>
      </c>
      <c r="E404" s="168" t="s">
        <v>1</v>
      </c>
      <c r="F404" s="169" t="s">
        <v>168</v>
      </c>
      <c r="H404" s="170">
        <v>0.885</v>
      </c>
      <c r="L404" s="166"/>
      <c r="M404" s="171"/>
      <c r="T404" s="172"/>
      <c r="AT404" s="168" t="s">
        <v>164</v>
      </c>
      <c r="AU404" s="168" t="s">
        <v>91</v>
      </c>
      <c r="AV404" s="167" t="s">
        <v>160</v>
      </c>
      <c r="AW404" s="167" t="s">
        <v>38</v>
      </c>
      <c r="AX404" s="167" t="s">
        <v>89</v>
      </c>
      <c r="AY404" s="168" t="s">
        <v>152</v>
      </c>
    </row>
    <row r="405" spans="2:63" s="125" customFormat="1" ht="22.9" customHeight="1">
      <c r="B405" s="124"/>
      <c r="D405" s="126" t="s">
        <v>80</v>
      </c>
      <c r="E405" s="134" t="s">
        <v>622</v>
      </c>
      <c r="F405" s="134" t="s">
        <v>623</v>
      </c>
      <c r="J405" s="135">
        <f>BK405</f>
        <v>0</v>
      </c>
      <c r="L405" s="124"/>
      <c r="M405" s="129"/>
      <c r="P405" s="130">
        <f>SUM(P406:P450)</f>
        <v>231.4972</v>
      </c>
      <c r="R405" s="130">
        <f>SUM(R406:R450)</f>
        <v>4.824560000000001</v>
      </c>
      <c r="T405" s="131">
        <f>SUM(T406:T450)</f>
        <v>0.7828499999999999</v>
      </c>
      <c r="AR405" s="126" t="s">
        <v>91</v>
      </c>
      <c r="AT405" s="132" t="s">
        <v>80</v>
      </c>
      <c r="AU405" s="132" t="s">
        <v>89</v>
      </c>
      <c r="AY405" s="126" t="s">
        <v>152</v>
      </c>
      <c r="BK405" s="133">
        <f>SUM(BK406:BK450)</f>
        <v>0</v>
      </c>
    </row>
    <row r="406" spans="2:65" s="27" customFormat="1" ht="49.15" customHeight="1">
      <c r="B406" s="26"/>
      <c r="C406" s="136" t="s">
        <v>624</v>
      </c>
      <c r="D406" s="136" t="s">
        <v>155</v>
      </c>
      <c r="E406" s="137" t="s">
        <v>625</v>
      </c>
      <c r="F406" s="138" t="s">
        <v>626</v>
      </c>
      <c r="G406" s="139" t="s">
        <v>171</v>
      </c>
      <c r="H406" s="140">
        <v>45</v>
      </c>
      <c r="I406" s="7"/>
      <c r="J406" s="1">
        <f>ROUND(I406*H406,2)</f>
        <v>0</v>
      </c>
      <c r="K406" s="138" t="s">
        <v>159</v>
      </c>
      <c r="L406" s="26"/>
      <c r="M406" s="143" t="s">
        <v>1</v>
      </c>
      <c r="N406" s="144" t="s">
        <v>46</v>
      </c>
      <c r="O406" s="145">
        <v>0.204</v>
      </c>
      <c r="P406" s="145">
        <f>O406*H406</f>
        <v>9.18</v>
      </c>
      <c r="Q406" s="145">
        <v>0</v>
      </c>
      <c r="R406" s="145">
        <f>Q406*H406</f>
        <v>0</v>
      </c>
      <c r="S406" s="145">
        <v>0.01721</v>
      </c>
      <c r="T406" s="146">
        <f>S406*H406</f>
        <v>0.77445</v>
      </c>
      <c r="AR406" s="147" t="s">
        <v>203</v>
      </c>
      <c r="AT406" s="147" t="s">
        <v>155</v>
      </c>
      <c r="AU406" s="147" t="s">
        <v>91</v>
      </c>
      <c r="AY406" s="12" t="s">
        <v>152</v>
      </c>
      <c r="BE406" s="148">
        <f>IF(N406="základní",J406,0)</f>
        <v>0</v>
      </c>
      <c r="BF406" s="148">
        <f>IF(N406="snížená",J406,0)</f>
        <v>0</v>
      </c>
      <c r="BG406" s="148">
        <f>IF(N406="zákl. přenesená",J406,0)</f>
        <v>0</v>
      </c>
      <c r="BH406" s="148">
        <f>IF(N406="sníž. přenesená",J406,0)</f>
        <v>0</v>
      </c>
      <c r="BI406" s="148">
        <f>IF(N406="nulová",J406,0)</f>
        <v>0</v>
      </c>
      <c r="BJ406" s="12" t="s">
        <v>89</v>
      </c>
      <c r="BK406" s="148">
        <f>ROUND(I406*H406,2)</f>
        <v>0</v>
      </c>
      <c r="BL406" s="12" t="s">
        <v>203</v>
      </c>
      <c r="BM406" s="147" t="s">
        <v>627</v>
      </c>
    </row>
    <row r="407" spans="2:47" s="27" customFormat="1" ht="12">
      <c r="B407" s="26"/>
      <c r="D407" s="149" t="s">
        <v>162</v>
      </c>
      <c r="F407" s="150" t="s">
        <v>628</v>
      </c>
      <c r="L407" s="26"/>
      <c r="M407" s="151"/>
      <c r="T407" s="54"/>
      <c r="AT407" s="12" t="s">
        <v>162</v>
      </c>
      <c r="AU407" s="12" t="s">
        <v>91</v>
      </c>
    </row>
    <row r="408" spans="2:51" s="153" customFormat="1" ht="12">
      <c r="B408" s="152"/>
      <c r="D408" s="154" t="s">
        <v>164</v>
      </c>
      <c r="E408" s="155" t="s">
        <v>1</v>
      </c>
      <c r="F408" s="156" t="s">
        <v>629</v>
      </c>
      <c r="H408" s="155" t="s">
        <v>1</v>
      </c>
      <c r="L408" s="152"/>
      <c r="M408" s="157"/>
      <c r="T408" s="158"/>
      <c r="AT408" s="155" t="s">
        <v>164</v>
      </c>
      <c r="AU408" s="155" t="s">
        <v>91</v>
      </c>
      <c r="AV408" s="153" t="s">
        <v>89</v>
      </c>
      <c r="AW408" s="153" t="s">
        <v>38</v>
      </c>
      <c r="AX408" s="153" t="s">
        <v>81</v>
      </c>
      <c r="AY408" s="155" t="s">
        <v>152</v>
      </c>
    </row>
    <row r="409" spans="2:51" s="160" customFormat="1" ht="12">
      <c r="B409" s="159"/>
      <c r="D409" s="154" t="s">
        <v>164</v>
      </c>
      <c r="E409" s="161" t="s">
        <v>1</v>
      </c>
      <c r="F409" s="162" t="s">
        <v>414</v>
      </c>
      <c r="H409" s="163">
        <v>45</v>
      </c>
      <c r="L409" s="159"/>
      <c r="M409" s="164"/>
      <c r="T409" s="165"/>
      <c r="AT409" s="161" t="s">
        <v>164</v>
      </c>
      <c r="AU409" s="161" t="s">
        <v>91</v>
      </c>
      <c r="AV409" s="160" t="s">
        <v>91</v>
      </c>
      <c r="AW409" s="160" t="s">
        <v>38</v>
      </c>
      <c r="AX409" s="160" t="s">
        <v>81</v>
      </c>
      <c r="AY409" s="161" t="s">
        <v>152</v>
      </c>
    </row>
    <row r="410" spans="2:51" s="167" customFormat="1" ht="12">
      <c r="B410" s="166"/>
      <c r="D410" s="154" t="s">
        <v>164</v>
      </c>
      <c r="E410" s="168" t="s">
        <v>1</v>
      </c>
      <c r="F410" s="169" t="s">
        <v>168</v>
      </c>
      <c r="H410" s="170">
        <v>45</v>
      </c>
      <c r="L410" s="166"/>
      <c r="M410" s="171"/>
      <c r="T410" s="172"/>
      <c r="AT410" s="168" t="s">
        <v>164</v>
      </c>
      <c r="AU410" s="168" t="s">
        <v>91</v>
      </c>
      <c r="AV410" s="167" t="s">
        <v>160</v>
      </c>
      <c r="AW410" s="167" t="s">
        <v>38</v>
      </c>
      <c r="AX410" s="167" t="s">
        <v>89</v>
      </c>
      <c r="AY410" s="168" t="s">
        <v>152</v>
      </c>
    </row>
    <row r="411" spans="2:65" s="27" customFormat="1" ht="44.25" customHeight="1">
      <c r="B411" s="26"/>
      <c r="C411" s="136" t="s">
        <v>630</v>
      </c>
      <c r="D411" s="136" t="s">
        <v>155</v>
      </c>
      <c r="E411" s="137" t="s">
        <v>631</v>
      </c>
      <c r="F411" s="138" t="s">
        <v>632</v>
      </c>
      <c r="G411" s="139" t="s">
        <v>285</v>
      </c>
      <c r="H411" s="140">
        <v>2</v>
      </c>
      <c r="I411" s="7"/>
      <c r="J411" s="1">
        <f>ROUND(I411*H411,2)</f>
        <v>0</v>
      </c>
      <c r="K411" s="138" t="s">
        <v>159</v>
      </c>
      <c r="L411" s="26"/>
      <c r="M411" s="143" t="s">
        <v>1</v>
      </c>
      <c r="N411" s="144" t="s">
        <v>46</v>
      </c>
      <c r="O411" s="145">
        <v>0.26</v>
      </c>
      <c r="P411" s="145">
        <f>O411*H411</f>
        <v>0.52</v>
      </c>
      <c r="Q411" s="145">
        <v>0</v>
      </c>
      <c r="R411" s="145">
        <f>Q411*H411</f>
        <v>0</v>
      </c>
      <c r="S411" s="145">
        <v>0.0012</v>
      </c>
      <c r="T411" s="146">
        <f>S411*H411</f>
        <v>0.0024</v>
      </c>
      <c r="AR411" s="147" t="s">
        <v>203</v>
      </c>
      <c r="AT411" s="147" t="s">
        <v>155</v>
      </c>
      <c r="AU411" s="147" t="s">
        <v>91</v>
      </c>
      <c r="AY411" s="12" t="s">
        <v>152</v>
      </c>
      <c r="BE411" s="148">
        <f>IF(N411="základní",J411,0)</f>
        <v>0</v>
      </c>
      <c r="BF411" s="148">
        <f>IF(N411="snížená",J411,0)</f>
        <v>0</v>
      </c>
      <c r="BG411" s="148">
        <f>IF(N411="zákl. přenesená",J411,0)</f>
        <v>0</v>
      </c>
      <c r="BH411" s="148">
        <f>IF(N411="sníž. přenesená",J411,0)</f>
        <v>0</v>
      </c>
      <c r="BI411" s="148">
        <f>IF(N411="nulová",J411,0)</f>
        <v>0</v>
      </c>
      <c r="BJ411" s="12" t="s">
        <v>89</v>
      </c>
      <c r="BK411" s="148">
        <f>ROUND(I411*H411,2)</f>
        <v>0</v>
      </c>
      <c r="BL411" s="12" t="s">
        <v>203</v>
      </c>
      <c r="BM411" s="147" t="s">
        <v>633</v>
      </c>
    </row>
    <row r="412" spans="2:47" s="27" customFormat="1" ht="12">
      <c r="B412" s="26"/>
      <c r="D412" s="149" t="s">
        <v>162</v>
      </c>
      <c r="F412" s="150" t="s">
        <v>634</v>
      </c>
      <c r="L412" s="26"/>
      <c r="M412" s="151"/>
      <c r="T412" s="54"/>
      <c r="AT412" s="12" t="s">
        <v>162</v>
      </c>
      <c r="AU412" s="12" t="s">
        <v>91</v>
      </c>
    </row>
    <row r="413" spans="2:51" s="153" customFormat="1" ht="12">
      <c r="B413" s="152"/>
      <c r="D413" s="154" t="s">
        <v>164</v>
      </c>
      <c r="E413" s="155" t="s">
        <v>1</v>
      </c>
      <c r="F413" s="156" t="s">
        <v>635</v>
      </c>
      <c r="H413" s="155" t="s">
        <v>1</v>
      </c>
      <c r="L413" s="152"/>
      <c r="M413" s="157"/>
      <c r="T413" s="158"/>
      <c r="AT413" s="155" t="s">
        <v>164</v>
      </c>
      <c r="AU413" s="155" t="s">
        <v>91</v>
      </c>
      <c r="AV413" s="153" t="s">
        <v>89</v>
      </c>
      <c r="AW413" s="153" t="s">
        <v>38</v>
      </c>
      <c r="AX413" s="153" t="s">
        <v>81</v>
      </c>
      <c r="AY413" s="155" t="s">
        <v>152</v>
      </c>
    </row>
    <row r="414" spans="2:51" s="160" customFormat="1" ht="12">
      <c r="B414" s="159"/>
      <c r="D414" s="154" t="s">
        <v>164</v>
      </c>
      <c r="E414" s="161" t="s">
        <v>1</v>
      </c>
      <c r="F414" s="162" t="s">
        <v>91</v>
      </c>
      <c r="H414" s="163">
        <v>2</v>
      </c>
      <c r="L414" s="159"/>
      <c r="M414" s="164"/>
      <c r="T414" s="165"/>
      <c r="AT414" s="161" t="s">
        <v>164</v>
      </c>
      <c r="AU414" s="161" t="s">
        <v>91</v>
      </c>
      <c r="AV414" s="160" t="s">
        <v>91</v>
      </c>
      <c r="AW414" s="160" t="s">
        <v>38</v>
      </c>
      <c r="AX414" s="160" t="s">
        <v>81</v>
      </c>
      <c r="AY414" s="161" t="s">
        <v>152</v>
      </c>
    </row>
    <row r="415" spans="2:51" s="167" customFormat="1" ht="12">
      <c r="B415" s="166"/>
      <c r="D415" s="154" t="s">
        <v>164</v>
      </c>
      <c r="E415" s="168" t="s">
        <v>1</v>
      </c>
      <c r="F415" s="169" t="s">
        <v>168</v>
      </c>
      <c r="H415" s="170">
        <v>2</v>
      </c>
      <c r="L415" s="166"/>
      <c r="M415" s="171"/>
      <c r="T415" s="172"/>
      <c r="AT415" s="168" t="s">
        <v>164</v>
      </c>
      <c r="AU415" s="168" t="s">
        <v>91</v>
      </c>
      <c r="AV415" s="167" t="s">
        <v>160</v>
      </c>
      <c r="AW415" s="167" t="s">
        <v>38</v>
      </c>
      <c r="AX415" s="167" t="s">
        <v>89</v>
      </c>
      <c r="AY415" s="168" t="s">
        <v>152</v>
      </c>
    </row>
    <row r="416" spans="2:65" s="27" customFormat="1" ht="44.25" customHeight="1">
      <c r="B416" s="26"/>
      <c r="C416" s="136" t="s">
        <v>636</v>
      </c>
      <c r="D416" s="136" t="s">
        <v>155</v>
      </c>
      <c r="E416" s="137" t="s">
        <v>637</v>
      </c>
      <c r="F416" s="138" t="s">
        <v>638</v>
      </c>
      <c r="G416" s="139" t="s">
        <v>285</v>
      </c>
      <c r="H416" s="140">
        <v>2</v>
      </c>
      <c r="I416" s="7"/>
      <c r="J416" s="1">
        <f>ROUND(I416*H416,2)</f>
        <v>0</v>
      </c>
      <c r="K416" s="138" t="s">
        <v>159</v>
      </c>
      <c r="L416" s="26"/>
      <c r="M416" s="143" t="s">
        <v>1</v>
      </c>
      <c r="N416" s="144" t="s">
        <v>46</v>
      </c>
      <c r="O416" s="145">
        <v>0.39</v>
      </c>
      <c r="P416" s="145">
        <f>O416*H416</f>
        <v>0.78</v>
      </c>
      <c r="Q416" s="145">
        <v>0</v>
      </c>
      <c r="R416" s="145">
        <f>Q416*H416</f>
        <v>0</v>
      </c>
      <c r="S416" s="145">
        <v>0.003</v>
      </c>
      <c r="T416" s="146">
        <f>S416*H416</f>
        <v>0.006</v>
      </c>
      <c r="AR416" s="147" t="s">
        <v>203</v>
      </c>
      <c r="AT416" s="147" t="s">
        <v>155</v>
      </c>
      <c r="AU416" s="147" t="s">
        <v>91</v>
      </c>
      <c r="AY416" s="12" t="s">
        <v>152</v>
      </c>
      <c r="BE416" s="148">
        <f>IF(N416="základní",J416,0)</f>
        <v>0</v>
      </c>
      <c r="BF416" s="148">
        <f>IF(N416="snížená",J416,0)</f>
        <v>0</v>
      </c>
      <c r="BG416" s="148">
        <f>IF(N416="zákl. přenesená",J416,0)</f>
        <v>0</v>
      </c>
      <c r="BH416" s="148">
        <f>IF(N416="sníž. přenesená",J416,0)</f>
        <v>0</v>
      </c>
      <c r="BI416" s="148">
        <f>IF(N416="nulová",J416,0)</f>
        <v>0</v>
      </c>
      <c r="BJ416" s="12" t="s">
        <v>89</v>
      </c>
      <c r="BK416" s="148">
        <f>ROUND(I416*H416,2)</f>
        <v>0</v>
      </c>
      <c r="BL416" s="12" t="s">
        <v>203</v>
      </c>
      <c r="BM416" s="147" t="s">
        <v>639</v>
      </c>
    </row>
    <row r="417" spans="2:47" s="27" customFormat="1" ht="12">
      <c r="B417" s="26"/>
      <c r="D417" s="149" t="s">
        <v>162</v>
      </c>
      <c r="F417" s="150" t="s">
        <v>640</v>
      </c>
      <c r="L417" s="26"/>
      <c r="M417" s="151"/>
      <c r="T417" s="54"/>
      <c r="AT417" s="12" t="s">
        <v>162</v>
      </c>
      <c r="AU417" s="12" t="s">
        <v>91</v>
      </c>
    </row>
    <row r="418" spans="2:51" s="153" customFormat="1" ht="12">
      <c r="B418" s="152"/>
      <c r="D418" s="154" t="s">
        <v>164</v>
      </c>
      <c r="E418" s="155" t="s">
        <v>1</v>
      </c>
      <c r="F418" s="156" t="s">
        <v>641</v>
      </c>
      <c r="H418" s="155" t="s">
        <v>1</v>
      </c>
      <c r="L418" s="152"/>
      <c r="M418" s="157"/>
      <c r="T418" s="158"/>
      <c r="AT418" s="155" t="s">
        <v>164</v>
      </c>
      <c r="AU418" s="155" t="s">
        <v>91</v>
      </c>
      <c r="AV418" s="153" t="s">
        <v>89</v>
      </c>
      <c r="AW418" s="153" t="s">
        <v>38</v>
      </c>
      <c r="AX418" s="153" t="s">
        <v>81</v>
      </c>
      <c r="AY418" s="155" t="s">
        <v>152</v>
      </c>
    </row>
    <row r="419" spans="2:51" s="160" customFormat="1" ht="12">
      <c r="B419" s="159"/>
      <c r="D419" s="154" t="s">
        <v>164</v>
      </c>
      <c r="E419" s="161" t="s">
        <v>1</v>
      </c>
      <c r="F419" s="162" t="s">
        <v>91</v>
      </c>
      <c r="H419" s="163">
        <v>2</v>
      </c>
      <c r="L419" s="159"/>
      <c r="M419" s="164"/>
      <c r="T419" s="165"/>
      <c r="AT419" s="161" t="s">
        <v>164</v>
      </c>
      <c r="AU419" s="161" t="s">
        <v>91</v>
      </c>
      <c r="AV419" s="160" t="s">
        <v>91</v>
      </c>
      <c r="AW419" s="160" t="s">
        <v>38</v>
      </c>
      <c r="AX419" s="160" t="s">
        <v>81</v>
      </c>
      <c r="AY419" s="161" t="s">
        <v>152</v>
      </c>
    </row>
    <row r="420" spans="2:51" s="167" customFormat="1" ht="12">
      <c r="B420" s="166"/>
      <c r="D420" s="154" t="s">
        <v>164</v>
      </c>
      <c r="E420" s="168" t="s">
        <v>1</v>
      </c>
      <c r="F420" s="169" t="s">
        <v>168</v>
      </c>
      <c r="H420" s="170">
        <v>2</v>
      </c>
      <c r="L420" s="166"/>
      <c r="M420" s="171"/>
      <c r="T420" s="172"/>
      <c r="AT420" s="168" t="s">
        <v>164</v>
      </c>
      <c r="AU420" s="168" t="s">
        <v>91</v>
      </c>
      <c r="AV420" s="167" t="s">
        <v>160</v>
      </c>
      <c r="AW420" s="167" t="s">
        <v>38</v>
      </c>
      <c r="AX420" s="167" t="s">
        <v>89</v>
      </c>
      <c r="AY420" s="168" t="s">
        <v>152</v>
      </c>
    </row>
    <row r="421" spans="2:65" s="27" customFormat="1" ht="55.5" customHeight="1">
      <c r="B421" s="26"/>
      <c r="C421" s="136" t="s">
        <v>642</v>
      </c>
      <c r="D421" s="136" t="s">
        <v>155</v>
      </c>
      <c r="E421" s="137" t="s">
        <v>643</v>
      </c>
      <c r="F421" s="138" t="s">
        <v>644</v>
      </c>
      <c r="G421" s="139" t="s">
        <v>171</v>
      </c>
      <c r="H421" s="140">
        <v>6</v>
      </c>
      <c r="I421" s="7"/>
      <c r="J421" s="1">
        <f>ROUND(I421*H421,2)</f>
        <v>0</v>
      </c>
      <c r="K421" s="138" t="s">
        <v>159</v>
      </c>
      <c r="L421" s="26"/>
      <c r="M421" s="143" t="s">
        <v>1</v>
      </c>
      <c r="N421" s="144" t="s">
        <v>46</v>
      </c>
      <c r="O421" s="145">
        <v>0.927</v>
      </c>
      <c r="P421" s="145">
        <f>O421*H421</f>
        <v>5.562</v>
      </c>
      <c r="Q421" s="145">
        <v>0.02245</v>
      </c>
      <c r="R421" s="145">
        <f>Q421*H421</f>
        <v>0.13470000000000001</v>
      </c>
      <c r="S421" s="145">
        <v>0</v>
      </c>
      <c r="T421" s="146">
        <f>S421*H421</f>
        <v>0</v>
      </c>
      <c r="AR421" s="147" t="s">
        <v>203</v>
      </c>
      <c r="AT421" s="147" t="s">
        <v>155</v>
      </c>
      <c r="AU421" s="147" t="s">
        <v>91</v>
      </c>
      <c r="AY421" s="12" t="s">
        <v>152</v>
      </c>
      <c r="BE421" s="148">
        <f>IF(N421="základní",J421,0)</f>
        <v>0</v>
      </c>
      <c r="BF421" s="148">
        <f>IF(N421="snížená",J421,0)</f>
        <v>0</v>
      </c>
      <c r="BG421" s="148">
        <f>IF(N421="zákl. přenesená",J421,0)</f>
        <v>0</v>
      </c>
      <c r="BH421" s="148">
        <f>IF(N421="sníž. přenesená",J421,0)</f>
        <v>0</v>
      </c>
      <c r="BI421" s="148">
        <f>IF(N421="nulová",J421,0)</f>
        <v>0</v>
      </c>
      <c r="BJ421" s="12" t="s">
        <v>89</v>
      </c>
      <c r="BK421" s="148">
        <f>ROUND(I421*H421,2)</f>
        <v>0</v>
      </c>
      <c r="BL421" s="12" t="s">
        <v>203</v>
      </c>
      <c r="BM421" s="147" t="s">
        <v>645</v>
      </c>
    </row>
    <row r="422" spans="2:47" s="27" customFormat="1" ht="12">
      <c r="B422" s="26"/>
      <c r="D422" s="149" t="s">
        <v>162</v>
      </c>
      <c r="F422" s="150" t="s">
        <v>646</v>
      </c>
      <c r="L422" s="26"/>
      <c r="M422" s="151"/>
      <c r="T422" s="54"/>
      <c r="AT422" s="12" t="s">
        <v>162</v>
      </c>
      <c r="AU422" s="12" t="s">
        <v>91</v>
      </c>
    </row>
    <row r="423" spans="2:65" s="27" customFormat="1" ht="55.5" customHeight="1">
      <c r="B423" s="26"/>
      <c r="C423" s="136" t="s">
        <v>647</v>
      </c>
      <c r="D423" s="136" t="s">
        <v>155</v>
      </c>
      <c r="E423" s="137" t="s">
        <v>648</v>
      </c>
      <c r="F423" s="138" t="s">
        <v>649</v>
      </c>
      <c r="G423" s="139" t="s">
        <v>171</v>
      </c>
      <c r="H423" s="140">
        <v>34</v>
      </c>
      <c r="I423" s="7"/>
      <c r="J423" s="1">
        <f>ROUND(I423*H423,2)</f>
        <v>0</v>
      </c>
      <c r="K423" s="138" t="s">
        <v>1</v>
      </c>
      <c r="L423" s="26"/>
      <c r="M423" s="143" t="s">
        <v>1</v>
      </c>
      <c r="N423" s="144" t="s">
        <v>46</v>
      </c>
      <c r="O423" s="145">
        <v>1.296</v>
      </c>
      <c r="P423" s="145">
        <f>O423*H423</f>
        <v>44.064</v>
      </c>
      <c r="Q423" s="145">
        <v>0.0457</v>
      </c>
      <c r="R423" s="145">
        <f>Q423*H423</f>
        <v>1.5537999999999998</v>
      </c>
      <c r="S423" s="145">
        <v>0</v>
      </c>
      <c r="T423" s="146">
        <f>S423*H423</f>
        <v>0</v>
      </c>
      <c r="AR423" s="147" t="s">
        <v>203</v>
      </c>
      <c r="AT423" s="147" t="s">
        <v>155</v>
      </c>
      <c r="AU423" s="147" t="s">
        <v>91</v>
      </c>
      <c r="AY423" s="12" t="s">
        <v>152</v>
      </c>
      <c r="BE423" s="148">
        <f>IF(N423="základní",J423,0)</f>
        <v>0</v>
      </c>
      <c r="BF423" s="148">
        <f>IF(N423="snížená",J423,0)</f>
        <v>0</v>
      </c>
      <c r="BG423" s="148">
        <f>IF(N423="zákl. přenesená",J423,0)</f>
        <v>0</v>
      </c>
      <c r="BH423" s="148">
        <f>IF(N423="sníž. přenesená",J423,0)</f>
        <v>0</v>
      </c>
      <c r="BI423" s="148">
        <f>IF(N423="nulová",J423,0)</f>
        <v>0</v>
      </c>
      <c r="BJ423" s="12" t="s">
        <v>89</v>
      </c>
      <c r="BK423" s="148">
        <f>ROUND(I423*H423,2)</f>
        <v>0</v>
      </c>
      <c r="BL423" s="12" t="s">
        <v>203</v>
      </c>
      <c r="BM423" s="147" t="s">
        <v>650</v>
      </c>
    </row>
    <row r="424" spans="2:51" s="160" customFormat="1" ht="12">
      <c r="B424" s="159"/>
      <c r="D424" s="154" t="s">
        <v>164</v>
      </c>
      <c r="E424" s="161" t="s">
        <v>1</v>
      </c>
      <c r="F424" s="162" t="s">
        <v>651</v>
      </c>
      <c r="H424" s="163">
        <v>23.5</v>
      </c>
      <c r="L424" s="159"/>
      <c r="M424" s="164"/>
      <c r="T424" s="165"/>
      <c r="AT424" s="161" t="s">
        <v>164</v>
      </c>
      <c r="AU424" s="161" t="s">
        <v>91</v>
      </c>
      <c r="AV424" s="160" t="s">
        <v>91</v>
      </c>
      <c r="AW424" s="160" t="s">
        <v>38</v>
      </c>
      <c r="AX424" s="160" t="s">
        <v>81</v>
      </c>
      <c r="AY424" s="161" t="s">
        <v>152</v>
      </c>
    </row>
    <row r="425" spans="2:51" s="153" customFormat="1" ht="12">
      <c r="B425" s="152"/>
      <c r="D425" s="154" t="s">
        <v>164</v>
      </c>
      <c r="E425" s="155" t="s">
        <v>1</v>
      </c>
      <c r="F425" s="156" t="s">
        <v>652</v>
      </c>
      <c r="H425" s="155" t="s">
        <v>1</v>
      </c>
      <c r="L425" s="152"/>
      <c r="M425" s="157"/>
      <c r="T425" s="158"/>
      <c r="AT425" s="155" t="s">
        <v>164</v>
      </c>
      <c r="AU425" s="155" t="s">
        <v>91</v>
      </c>
      <c r="AV425" s="153" t="s">
        <v>89</v>
      </c>
      <c r="AW425" s="153" t="s">
        <v>38</v>
      </c>
      <c r="AX425" s="153" t="s">
        <v>81</v>
      </c>
      <c r="AY425" s="155" t="s">
        <v>152</v>
      </c>
    </row>
    <row r="426" spans="2:51" s="160" customFormat="1" ht="12">
      <c r="B426" s="159"/>
      <c r="D426" s="154" t="s">
        <v>164</v>
      </c>
      <c r="E426" s="161" t="s">
        <v>1</v>
      </c>
      <c r="F426" s="162" t="s">
        <v>653</v>
      </c>
      <c r="H426" s="163">
        <v>10.5</v>
      </c>
      <c r="L426" s="159"/>
      <c r="M426" s="164"/>
      <c r="T426" s="165"/>
      <c r="AT426" s="161" t="s">
        <v>164</v>
      </c>
      <c r="AU426" s="161" t="s">
        <v>91</v>
      </c>
      <c r="AV426" s="160" t="s">
        <v>91</v>
      </c>
      <c r="AW426" s="160" t="s">
        <v>38</v>
      </c>
      <c r="AX426" s="160" t="s">
        <v>81</v>
      </c>
      <c r="AY426" s="161" t="s">
        <v>152</v>
      </c>
    </row>
    <row r="427" spans="2:51" s="167" customFormat="1" ht="12">
      <c r="B427" s="166"/>
      <c r="D427" s="154" t="s">
        <v>164</v>
      </c>
      <c r="E427" s="168" t="s">
        <v>1</v>
      </c>
      <c r="F427" s="169" t="s">
        <v>168</v>
      </c>
      <c r="H427" s="170">
        <v>34</v>
      </c>
      <c r="L427" s="166"/>
      <c r="M427" s="171"/>
      <c r="T427" s="172"/>
      <c r="AT427" s="168" t="s">
        <v>164</v>
      </c>
      <c r="AU427" s="168" t="s">
        <v>91</v>
      </c>
      <c r="AV427" s="167" t="s">
        <v>160</v>
      </c>
      <c r="AW427" s="167" t="s">
        <v>38</v>
      </c>
      <c r="AX427" s="167" t="s">
        <v>89</v>
      </c>
      <c r="AY427" s="168" t="s">
        <v>152</v>
      </c>
    </row>
    <row r="428" spans="2:65" s="27" customFormat="1" ht="49.15" customHeight="1">
      <c r="B428" s="26"/>
      <c r="C428" s="136" t="s">
        <v>654</v>
      </c>
      <c r="D428" s="136" t="s">
        <v>155</v>
      </c>
      <c r="E428" s="137" t="s">
        <v>655</v>
      </c>
      <c r="F428" s="138" t="s">
        <v>656</v>
      </c>
      <c r="G428" s="139" t="s">
        <v>171</v>
      </c>
      <c r="H428" s="140">
        <v>40.6</v>
      </c>
      <c r="I428" s="7"/>
      <c r="J428" s="1">
        <f>ROUND(I428*H428,2)</f>
        <v>0</v>
      </c>
      <c r="K428" s="138" t="s">
        <v>1</v>
      </c>
      <c r="L428" s="26"/>
      <c r="M428" s="143" t="s">
        <v>1</v>
      </c>
      <c r="N428" s="144" t="s">
        <v>46</v>
      </c>
      <c r="O428" s="145">
        <v>1.296</v>
      </c>
      <c r="P428" s="145">
        <f>O428*H428</f>
        <v>52.6176</v>
      </c>
      <c r="Q428" s="145">
        <v>0.0457</v>
      </c>
      <c r="R428" s="145">
        <f>Q428*H428</f>
        <v>1.85542</v>
      </c>
      <c r="S428" s="145">
        <v>0</v>
      </c>
      <c r="T428" s="146">
        <f>S428*H428</f>
        <v>0</v>
      </c>
      <c r="AR428" s="147" t="s">
        <v>203</v>
      </c>
      <c r="AT428" s="147" t="s">
        <v>155</v>
      </c>
      <c r="AU428" s="147" t="s">
        <v>91</v>
      </c>
      <c r="AY428" s="12" t="s">
        <v>152</v>
      </c>
      <c r="BE428" s="148">
        <f>IF(N428="základní",J428,0)</f>
        <v>0</v>
      </c>
      <c r="BF428" s="148">
        <f>IF(N428="snížená",J428,0)</f>
        <v>0</v>
      </c>
      <c r="BG428" s="148">
        <f>IF(N428="zákl. přenesená",J428,0)</f>
        <v>0</v>
      </c>
      <c r="BH428" s="148">
        <f>IF(N428="sníž. přenesená",J428,0)</f>
        <v>0</v>
      </c>
      <c r="BI428" s="148">
        <f>IF(N428="nulová",J428,0)</f>
        <v>0</v>
      </c>
      <c r="BJ428" s="12" t="s">
        <v>89</v>
      </c>
      <c r="BK428" s="148">
        <f>ROUND(I428*H428,2)</f>
        <v>0</v>
      </c>
      <c r="BL428" s="12" t="s">
        <v>203</v>
      </c>
      <c r="BM428" s="147" t="s">
        <v>657</v>
      </c>
    </row>
    <row r="429" spans="2:51" s="160" customFormat="1" ht="12">
      <c r="B429" s="159"/>
      <c r="D429" s="154" t="s">
        <v>164</v>
      </c>
      <c r="E429" s="161" t="s">
        <v>1</v>
      </c>
      <c r="F429" s="162" t="s">
        <v>658</v>
      </c>
      <c r="H429" s="163">
        <v>32.1</v>
      </c>
      <c r="L429" s="159"/>
      <c r="M429" s="164"/>
      <c r="T429" s="165"/>
      <c r="AT429" s="161" t="s">
        <v>164</v>
      </c>
      <c r="AU429" s="161" t="s">
        <v>91</v>
      </c>
      <c r="AV429" s="160" t="s">
        <v>91</v>
      </c>
      <c r="AW429" s="160" t="s">
        <v>38</v>
      </c>
      <c r="AX429" s="160" t="s">
        <v>81</v>
      </c>
      <c r="AY429" s="161" t="s">
        <v>152</v>
      </c>
    </row>
    <row r="430" spans="2:51" s="153" customFormat="1" ht="12">
      <c r="B430" s="152"/>
      <c r="D430" s="154" t="s">
        <v>164</v>
      </c>
      <c r="E430" s="155" t="s">
        <v>1</v>
      </c>
      <c r="F430" s="156" t="s">
        <v>659</v>
      </c>
      <c r="H430" s="155" t="s">
        <v>1</v>
      </c>
      <c r="L430" s="152"/>
      <c r="M430" s="157"/>
      <c r="T430" s="158"/>
      <c r="AT430" s="155" t="s">
        <v>164</v>
      </c>
      <c r="AU430" s="155" t="s">
        <v>91</v>
      </c>
      <c r="AV430" s="153" t="s">
        <v>89</v>
      </c>
      <c r="AW430" s="153" t="s">
        <v>38</v>
      </c>
      <c r="AX430" s="153" t="s">
        <v>81</v>
      </c>
      <c r="AY430" s="155" t="s">
        <v>152</v>
      </c>
    </row>
    <row r="431" spans="2:51" s="160" customFormat="1" ht="12">
      <c r="B431" s="159"/>
      <c r="D431" s="154" t="s">
        <v>164</v>
      </c>
      <c r="E431" s="161" t="s">
        <v>1</v>
      </c>
      <c r="F431" s="162" t="s">
        <v>660</v>
      </c>
      <c r="H431" s="163">
        <v>8.5</v>
      </c>
      <c r="L431" s="159"/>
      <c r="M431" s="164"/>
      <c r="T431" s="165"/>
      <c r="AT431" s="161" t="s">
        <v>164</v>
      </c>
      <c r="AU431" s="161" t="s">
        <v>91</v>
      </c>
      <c r="AV431" s="160" t="s">
        <v>91</v>
      </c>
      <c r="AW431" s="160" t="s">
        <v>38</v>
      </c>
      <c r="AX431" s="160" t="s">
        <v>81</v>
      </c>
      <c r="AY431" s="161" t="s">
        <v>152</v>
      </c>
    </row>
    <row r="432" spans="2:51" s="167" customFormat="1" ht="12">
      <c r="B432" s="166"/>
      <c r="D432" s="154" t="s">
        <v>164</v>
      </c>
      <c r="E432" s="168" t="s">
        <v>1</v>
      </c>
      <c r="F432" s="169" t="s">
        <v>168</v>
      </c>
      <c r="H432" s="170">
        <v>40.6</v>
      </c>
      <c r="L432" s="166"/>
      <c r="M432" s="171"/>
      <c r="T432" s="172"/>
      <c r="AT432" s="168" t="s">
        <v>164</v>
      </c>
      <c r="AU432" s="168" t="s">
        <v>91</v>
      </c>
      <c r="AV432" s="167" t="s">
        <v>160</v>
      </c>
      <c r="AW432" s="167" t="s">
        <v>38</v>
      </c>
      <c r="AX432" s="167" t="s">
        <v>89</v>
      </c>
      <c r="AY432" s="168" t="s">
        <v>152</v>
      </c>
    </row>
    <row r="433" spans="2:65" s="27" customFormat="1" ht="37.9" customHeight="1">
      <c r="B433" s="26"/>
      <c r="C433" s="136" t="s">
        <v>661</v>
      </c>
      <c r="D433" s="136" t="s">
        <v>155</v>
      </c>
      <c r="E433" s="137" t="s">
        <v>662</v>
      </c>
      <c r="F433" s="138" t="s">
        <v>663</v>
      </c>
      <c r="G433" s="139" t="s">
        <v>171</v>
      </c>
      <c r="H433" s="140">
        <v>26</v>
      </c>
      <c r="I433" s="7"/>
      <c r="J433" s="1">
        <f>ROUND(I433*H433,2)</f>
        <v>0</v>
      </c>
      <c r="K433" s="138" t="s">
        <v>159</v>
      </c>
      <c r="L433" s="26"/>
      <c r="M433" s="143" t="s">
        <v>1</v>
      </c>
      <c r="N433" s="144" t="s">
        <v>46</v>
      </c>
      <c r="O433" s="145">
        <v>0.728</v>
      </c>
      <c r="P433" s="145">
        <f>O433*H433</f>
        <v>18.928</v>
      </c>
      <c r="Q433" s="145">
        <v>0.00132</v>
      </c>
      <c r="R433" s="145">
        <f>Q433*H433</f>
        <v>0.03432</v>
      </c>
      <c r="S433" s="145">
        <v>0</v>
      </c>
      <c r="T433" s="146">
        <f>S433*H433</f>
        <v>0</v>
      </c>
      <c r="AR433" s="147" t="s">
        <v>203</v>
      </c>
      <c r="AT433" s="147" t="s">
        <v>155</v>
      </c>
      <c r="AU433" s="147" t="s">
        <v>91</v>
      </c>
      <c r="AY433" s="12" t="s">
        <v>152</v>
      </c>
      <c r="BE433" s="148">
        <f>IF(N433="základní",J433,0)</f>
        <v>0</v>
      </c>
      <c r="BF433" s="148">
        <f>IF(N433="snížená",J433,0)</f>
        <v>0</v>
      </c>
      <c r="BG433" s="148">
        <f>IF(N433="zákl. přenesená",J433,0)</f>
        <v>0</v>
      </c>
      <c r="BH433" s="148">
        <f>IF(N433="sníž. přenesená",J433,0)</f>
        <v>0</v>
      </c>
      <c r="BI433" s="148">
        <f>IF(N433="nulová",J433,0)</f>
        <v>0</v>
      </c>
      <c r="BJ433" s="12" t="s">
        <v>89</v>
      </c>
      <c r="BK433" s="148">
        <f>ROUND(I433*H433,2)</f>
        <v>0</v>
      </c>
      <c r="BL433" s="12" t="s">
        <v>203</v>
      </c>
      <c r="BM433" s="147" t="s">
        <v>664</v>
      </c>
    </row>
    <row r="434" spans="2:47" s="27" customFormat="1" ht="12">
      <c r="B434" s="26"/>
      <c r="D434" s="149" t="s">
        <v>162</v>
      </c>
      <c r="F434" s="150" t="s">
        <v>665</v>
      </c>
      <c r="L434" s="26"/>
      <c r="M434" s="151"/>
      <c r="T434" s="54"/>
      <c r="AT434" s="12" t="s">
        <v>162</v>
      </c>
      <c r="AU434" s="12" t="s">
        <v>91</v>
      </c>
    </row>
    <row r="435" spans="2:65" s="27" customFormat="1" ht="37.9" customHeight="1">
      <c r="B435" s="26"/>
      <c r="C435" s="173" t="s">
        <v>666</v>
      </c>
      <c r="D435" s="173" t="s">
        <v>194</v>
      </c>
      <c r="E435" s="174" t="s">
        <v>667</v>
      </c>
      <c r="F435" s="175" t="s">
        <v>668</v>
      </c>
      <c r="G435" s="176" t="s">
        <v>171</v>
      </c>
      <c r="H435" s="177">
        <v>27.3</v>
      </c>
      <c r="I435" s="8"/>
      <c r="J435" s="2">
        <f>ROUND(I435*H435,2)</f>
        <v>0</v>
      </c>
      <c r="K435" s="175" t="s">
        <v>159</v>
      </c>
      <c r="L435" s="178"/>
      <c r="M435" s="179" t="s">
        <v>1</v>
      </c>
      <c r="N435" s="180" t="s">
        <v>46</v>
      </c>
      <c r="O435" s="145">
        <v>0</v>
      </c>
      <c r="P435" s="145">
        <f>O435*H435</f>
        <v>0</v>
      </c>
      <c r="Q435" s="145">
        <v>0.0051</v>
      </c>
      <c r="R435" s="145">
        <f>Q435*H435</f>
        <v>0.13923000000000002</v>
      </c>
      <c r="S435" s="145">
        <v>0</v>
      </c>
      <c r="T435" s="146">
        <f>S435*H435</f>
        <v>0</v>
      </c>
      <c r="AR435" s="147" t="s">
        <v>345</v>
      </c>
      <c r="AT435" s="147" t="s">
        <v>194</v>
      </c>
      <c r="AU435" s="147" t="s">
        <v>91</v>
      </c>
      <c r="AY435" s="12" t="s">
        <v>152</v>
      </c>
      <c r="BE435" s="148">
        <f>IF(N435="základní",J435,0)</f>
        <v>0</v>
      </c>
      <c r="BF435" s="148">
        <f>IF(N435="snížená",J435,0)</f>
        <v>0</v>
      </c>
      <c r="BG435" s="148">
        <f>IF(N435="zákl. přenesená",J435,0)</f>
        <v>0</v>
      </c>
      <c r="BH435" s="148">
        <f>IF(N435="sníž. přenesená",J435,0)</f>
        <v>0</v>
      </c>
      <c r="BI435" s="148">
        <f>IF(N435="nulová",J435,0)</f>
        <v>0</v>
      </c>
      <c r="BJ435" s="12" t="s">
        <v>89</v>
      </c>
      <c r="BK435" s="148">
        <f>ROUND(I435*H435,2)</f>
        <v>0</v>
      </c>
      <c r="BL435" s="12" t="s">
        <v>203</v>
      </c>
      <c r="BM435" s="147" t="s">
        <v>669</v>
      </c>
    </row>
    <row r="436" spans="2:51" s="160" customFormat="1" ht="12">
      <c r="B436" s="159"/>
      <c r="D436" s="154" t="s">
        <v>164</v>
      </c>
      <c r="F436" s="162" t="s">
        <v>670</v>
      </c>
      <c r="H436" s="163">
        <v>27.3</v>
      </c>
      <c r="L436" s="159"/>
      <c r="M436" s="164"/>
      <c r="T436" s="165"/>
      <c r="AT436" s="161" t="s">
        <v>164</v>
      </c>
      <c r="AU436" s="161" t="s">
        <v>91</v>
      </c>
      <c r="AV436" s="160" t="s">
        <v>91</v>
      </c>
      <c r="AW436" s="160" t="s">
        <v>3</v>
      </c>
      <c r="AX436" s="160" t="s">
        <v>89</v>
      </c>
      <c r="AY436" s="161" t="s">
        <v>152</v>
      </c>
    </row>
    <row r="437" spans="2:65" s="27" customFormat="1" ht="24.25" customHeight="1">
      <c r="B437" s="26"/>
      <c r="C437" s="136" t="s">
        <v>671</v>
      </c>
      <c r="D437" s="136" t="s">
        <v>155</v>
      </c>
      <c r="E437" s="137" t="s">
        <v>672</v>
      </c>
      <c r="F437" s="138" t="s">
        <v>673</v>
      </c>
      <c r="G437" s="139" t="s">
        <v>171</v>
      </c>
      <c r="H437" s="140">
        <v>2</v>
      </c>
      <c r="I437" s="7"/>
      <c r="J437" s="1">
        <f>ROUND(I437*H437,2)</f>
        <v>0</v>
      </c>
      <c r="K437" s="138" t="s">
        <v>1</v>
      </c>
      <c r="L437" s="26"/>
      <c r="M437" s="143" t="s">
        <v>1</v>
      </c>
      <c r="N437" s="144" t="s">
        <v>46</v>
      </c>
      <c r="O437" s="145">
        <v>0.22</v>
      </c>
      <c r="P437" s="145">
        <f>O437*H437</f>
        <v>0.44</v>
      </c>
      <c r="Q437" s="145">
        <v>1E-05</v>
      </c>
      <c r="R437" s="145">
        <f>Q437*H437</f>
        <v>2E-05</v>
      </c>
      <c r="S437" s="145">
        <v>0</v>
      </c>
      <c r="T437" s="146">
        <f>S437*H437</f>
        <v>0</v>
      </c>
      <c r="AR437" s="147" t="s">
        <v>203</v>
      </c>
      <c r="AT437" s="147" t="s">
        <v>155</v>
      </c>
      <c r="AU437" s="147" t="s">
        <v>91</v>
      </c>
      <c r="AY437" s="12" t="s">
        <v>152</v>
      </c>
      <c r="BE437" s="148">
        <f>IF(N437="základní",J437,0)</f>
        <v>0</v>
      </c>
      <c r="BF437" s="148">
        <f>IF(N437="snížená",J437,0)</f>
        <v>0</v>
      </c>
      <c r="BG437" s="148">
        <f>IF(N437="zákl. přenesená",J437,0)</f>
        <v>0</v>
      </c>
      <c r="BH437" s="148">
        <f>IF(N437="sníž. přenesená",J437,0)</f>
        <v>0</v>
      </c>
      <c r="BI437" s="148">
        <f>IF(N437="nulová",J437,0)</f>
        <v>0</v>
      </c>
      <c r="BJ437" s="12" t="s">
        <v>89</v>
      </c>
      <c r="BK437" s="148">
        <f>ROUND(I437*H437,2)</f>
        <v>0</v>
      </c>
      <c r="BL437" s="12" t="s">
        <v>203</v>
      </c>
      <c r="BM437" s="147" t="s">
        <v>674</v>
      </c>
    </row>
    <row r="438" spans="2:65" s="27" customFormat="1" ht="49.15" customHeight="1">
      <c r="B438" s="26"/>
      <c r="C438" s="136" t="s">
        <v>675</v>
      </c>
      <c r="D438" s="136" t="s">
        <v>155</v>
      </c>
      <c r="E438" s="137" t="s">
        <v>676</v>
      </c>
      <c r="F438" s="138" t="s">
        <v>677</v>
      </c>
      <c r="G438" s="139" t="s">
        <v>171</v>
      </c>
      <c r="H438" s="140">
        <v>80.2</v>
      </c>
      <c r="I438" s="7"/>
      <c r="J438" s="1">
        <f>ROUND(I438*H438,2)</f>
        <v>0</v>
      </c>
      <c r="K438" s="138" t="s">
        <v>159</v>
      </c>
      <c r="L438" s="26"/>
      <c r="M438" s="143" t="s">
        <v>1</v>
      </c>
      <c r="N438" s="144" t="s">
        <v>46</v>
      </c>
      <c r="O438" s="145">
        <v>0.968</v>
      </c>
      <c r="P438" s="145">
        <f>O438*H438</f>
        <v>77.6336</v>
      </c>
      <c r="Q438" s="145">
        <v>0.0122</v>
      </c>
      <c r="R438" s="145">
        <f>Q438*H438</f>
        <v>0.9784400000000001</v>
      </c>
      <c r="S438" s="145">
        <v>0</v>
      </c>
      <c r="T438" s="146">
        <f>S438*H438</f>
        <v>0</v>
      </c>
      <c r="AR438" s="147" t="s">
        <v>203</v>
      </c>
      <c r="AT438" s="147" t="s">
        <v>155</v>
      </c>
      <c r="AU438" s="147" t="s">
        <v>91</v>
      </c>
      <c r="AY438" s="12" t="s">
        <v>152</v>
      </c>
      <c r="BE438" s="148">
        <f>IF(N438="základní",J438,0)</f>
        <v>0</v>
      </c>
      <c r="BF438" s="148">
        <f>IF(N438="snížená",J438,0)</f>
        <v>0</v>
      </c>
      <c r="BG438" s="148">
        <f>IF(N438="zákl. přenesená",J438,0)</f>
        <v>0</v>
      </c>
      <c r="BH438" s="148">
        <f>IF(N438="sníž. přenesená",J438,0)</f>
        <v>0</v>
      </c>
      <c r="BI438" s="148">
        <f>IF(N438="nulová",J438,0)</f>
        <v>0</v>
      </c>
      <c r="BJ438" s="12" t="s">
        <v>89</v>
      </c>
      <c r="BK438" s="148">
        <f>ROUND(I438*H438,2)</f>
        <v>0</v>
      </c>
      <c r="BL438" s="12" t="s">
        <v>203</v>
      </c>
      <c r="BM438" s="147" t="s">
        <v>678</v>
      </c>
    </row>
    <row r="439" spans="2:47" s="27" customFormat="1" ht="12">
      <c r="B439" s="26"/>
      <c r="D439" s="149" t="s">
        <v>162</v>
      </c>
      <c r="F439" s="150" t="s">
        <v>679</v>
      </c>
      <c r="L439" s="26"/>
      <c r="M439" s="151"/>
      <c r="T439" s="54"/>
      <c r="AT439" s="12" t="s">
        <v>162</v>
      </c>
      <c r="AU439" s="12" t="s">
        <v>91</v>
      </c>
    </row>
    <row r="440" spans="2:65" s="27" customFormat="1" ht="24.25" customHeight="1">
      <c r="B440" s="26"/>
      <c r="C440" s="136" t="s">
        <v>680</v>
      </c>
      <c r="D440" s="136" t="s">
        <v>155</v>
      </c>
      <c r="E440" s="137" t="s">
        <v>681</v>
      </c>
      <c r="F440" s="138" t="s">
        <v>682</v>
      </c>
      <c r="G440" s="139" t="s">
        <v>171</v>
      </c>
      <c r="H440" s="140">
        <v>20</v>
      </c>
      <c r="I440" s="7"/>
      <c r="J440" s="1">
        <f>ROUND(I440*H440,2)</f>
        <v>0</v>
      </c>
      <c r="K440" s="138" t="s">
        <v>1</v>
      </c>
      <c r="L440" s="26"/>
      <c r="M440" s="143" t="s">
        <v>1</v>
      </c>
      <c r="N440" s="144" t="s">
        <v>46</v>
      </c>
      <c r="O440" s="145">
        <v>0.37</v>
      </c>
      <c r="P440" s="145">
        <f>O440*H440</f>
        <v>7.4</v>
      </c>
      <c r="Q440" s="145">
        <v>0.00322</v>
      </c>
      <c r="R440" s="145">
        <f>Q440*H440</f>
        <v>0.0644</v>
      </c>
      <c r="S440" s="145">
        <v>0</v>
      </c>
      <c r="T440" s="146">
        <f>S440*H440</f>
        <v>0</v>
      </c>
      <c r="AR440" s="147" t="s">
        <v>203</v>
      </c>
      <c r="AT440" s="147" t="s">
        <v>155</v>
      </c>
      <c r="AU440" s="147" t="s">
        <v>91</v>
      </c>
      <c r="AY440" s="12" t="s">
        <v>152</v>
      </c>
      <c r="BE440" s="148">
        <f>IF(N440="základní",J440,0)</f>
        <v>0</v>
      </c>
      <c r="BF440" s="148">
        <f>IF(N440="snížená",J440,0)</f>
        <v>0</v>
      </c>
      <c r="BG440" s="148">
        <f>IF(N440="zákl. přenesená",J440,0)</f>
        <v>0</v>
      </c>
      <c r="BH440" s="148">
        <f>IF(N440="sníž. přenesená",J440,0)</f>
        <v>0</v>
      </c>
      <c r="BI440" s="148">
        <f>IF(N440="nulová",J440,0)</f>
        <v>0</v>
      </c>
      <c r="BJ440" s="12" t="s">
        <v>89</v>
      </c>
      <c r="BK440" s="148">
        <f>ROUND(I440*H440,2)</f>
        <v>0</v>
      </c>
      <c r="BL440" s="12" t="s">
        <v>203</v>
      </c>
      <c r="BM440" s="147" t="s">
        <v>683</v>
      </c>
    </row>
    <row r="441" spans="2:51" s="153" customFormat="1" ht="12">
      <c r="B441" s="152"/>
      <c r="D441" s="154" t="s">
        <v>164</v>
      </c>
      <c r="E441" s="155" t="s">
        <v>1</v>
      </c>
      <c r="F441" s="156" t="s">
        <v>684</v>
      </c>
      <c r="H441" s="155" t="s">
        <v>1</v>
      </c>
      <c r="I441" s="192"/>
      <c r="J441" s="192"/>
      <c r="L441" s="152"/>
      <c r="M441" s="157"/>
      <c r="T441" s="158"/>
      <c r="AT441" s="155" t="s">
        <v>164</v>
      </c>
      <c r="AU441" s="155" t="s">
        <v>91</v>
      </c>
      <c r="AV441" s="153" t="s">
        <v>89</v>
      </c>
      <c r="AW441" s="153" t="s">
        <v>38</v>
      </c>
      <c r="AX441" s="153" t="s">
        <v>81</v>
      </c>
      <c r="AY441" s="155" t="s">
        <v>152</v>
      </c>
    </row>
    <row r="442" spans="2:51" s="160" customFormat="1" ht="12">
      <c r="B442" s="159"/>
      <c r="D442" s="154" t="s">
        <v>164</v>
      </c>
      <c r="E442" s="161" t="s">
        <v>1</v>
      </c>
      <c r="F442" s="162" t="s">
        <v>282</v>
      </c>
      <c r="H442" s="163">
        <v>20</v>
      </c>
      <c r="L442" s="159"/>
      <c r="M442" s="164"/>
      <c r="T442" s="165"/>
      <c r="AT442" s="161" t="s">
        <v>164</v>
      </c>
      <c r="AU442" s="161" t="s">
        <v>91</v>
      </c>
      <c r="AV442" s="160" t="s">
        <v>91</v>
      </c>
      <c r="AW442" s="160" t="s">
        <v>38</v>
      </c>
      <c r="AX442" s="160" t="s">
        <v>81</v>
      </c>
      <c r="AY442" s="161" t="s">
        <v>152</v>
      </c>
    </row>
    <row r="443" spans="2:51" s="167" customFormat="1" ht="12">
      <c r="B443" s="166"/>
      <c r="D443" s="154" t="s">
        <v>164</v>
      </c>
      <c r="E443" s="168" t="s">
        <v>1</v>
      </c>
      <c r="F443" s="169" t="s">
        <v>168</v>
      </c>
      <c r="H443" s="170">
        <v>20</v>
      </c>
      <c r="L443" s="166"/>
      <c r="M443" s="171"/>
      <c r="T443" s="172"/>
      <c r="AT443" s="168" t="s">
        <v>164</v>
      </c>
      <c r="AU443" s="168" t="s">
        <v>91</v>
      </c>
      <c r="AV443" s="167" t="s">
        <v>160</v>
      </c>
      <c r="AW443" s="167" t="s">
        <v>38</v>
      </c>
      <c r="AX443" s="167" t="s">
        <v>89</v>
      </c>
      <c r="AY443" s="168" t="s">
        <v>152</v>
      </c>
    </row>
    <row r="444" spans="2:65" s="27" customFormat="1" ht="37.9" customHeight="1">
      <c r="B444" s="26"/>
      <c r="C444" s="136" t="s">
        <v>685</v>
      </c>
      <c r="D444" s="136" t="s">
        <v>155</v>
      </c>
      <c r="E444" s="137" t="s">
        <v>686</v>
      </c>
      <c r="F444" s="138" t="s">
        <v>687</v>
      </c>
      <c r="G444" s="139" t="s">
        <v>171</v>
      </c>
      <c r="H444" s="140">
        <v>80.2</v>
      </c>
      <c r="I444" s="7"/>
      <c r="J444" s="1">
        <f>ROUND(I444*H444,2)</f>
        <v>0</v>
      </c>
      <c r="K444" s="138" t="s">
        <v>159</v>
      </c>
      <c r="L444" s="26"/>
      <c r="M444" s="143" t="s">
        <v>1</v>
      </c>
      <c r="N444" s="144" t="s">
        <v>46</v>
      </c>
      <c r="O444" s="145">
        <v>0.04</v>
      </c>
      <c r="P444" s="145">
        <f>O444*H444</f>
        <v>3.208</v>
      </c>
      <c r="Q444" s="145">
        <v>0.0001</v>
      </c>
      <c r="R444" s="145">
        <f>Q444*H444</f>
        <v>0.008020000000000001</v>
      </c>
      <c r="S444" s="145">
        <v>0</v>
      </c>
      <c r="T444" s="146">
        <f>S444*H444</f>
        <v>0</v>
      </c>
      <c r="AR444" s="147" t="s">
        <v>203</v>
      </c>
      <c r="AT444" s="147" t="s">
        <v>155</v>
      </c>
      <c r="AU444" s="147" t="s">
        <v>91</v>
      </c>
      <c r="AY444" s="12" t="s">
        <v>152</v>
      </c>
      <c r="BE444" s="148">
        <f>IF(N444="základní",J444,0)</f>
        <v>0</v>
      </c>
      <c r="BF444" s="148">
        <f>IF(N444="snížená",J444,0)</f>
        <v>0</v>
      </c>
      <c r="BG444" s="148">
        <f>IF(N444="zákl. přenesená",J444,0)</f>
        <v>0</v>
      </c>
      <c r="BH444" s="148">
        <f>IF(N444="sníž. přenesená",J444,0)</f>
        <v>0</v>
      </c>
      <c r="BI444" s="148">
        <f>IF(N444="nulová",J444,0)</f>
        <v>0</v>
      </c>
      <c r="BJ444" s="12" t="s">
        <v>89</v>
      </c>
      <c r="BK444" s="148">
        <f>ROUND(I444*H444,2)</f>
        <v>0</v>
      </c>
      <c r="BL444" s="12" t="s">
        <v>203</v>
      </c>
      <c r="BM444" s="147" t="s">
        <v>688</v>
      </c>
    </row>
    <row r="445" spans="2:47" s="27" customFormat="1" ht="12">
      <c r="B445" s="26"/>
      <c r="D445" s="149" t="s">
        <v>162</v>
      </c>
      <c r="F445" s="150" t="s">
        <v>689</v>
      </c>
      <c r="L445" s="26"/>
      <c r="M445" s="151"/>
      <c r="T445" s="54"/>
      <c r="AT445" s="12" t="s">
        <v>162</v>
      </c>
      <c r="AU445" s="12" t="s">
        <v>91</v>
      </c>
    </row>
    <row r="446" spans="2:65" s="27" customFormat="1" ht="44.25" customHeight="1">
      <c r="B446" s="26"/>
      <c r="C446" s="136" t="s">
        <v>690</v>
      </c>
      <c r="D446" s="136" t="s">
        <v>155</v>
      </c>
      <c r="E446" s="137" t="s">
        <v>691</v>
      </c>
      <c r="F446" s="138" t="s">
        <v>692</v>
      </c>
      <c r="G446" s="139" t="s">
        <v>171</v>
      </c>
      <c r="H446" s="140">
        <v>7</v>
      </c>
      <c r="I446" s="7"/>
      <c r="J446" s="1">
        <f>ROUND(I446*H446,2)</f>
        <v>0</v>
      </c>
      <c r="K446" s="138" t="s">
        <v>1</v>
      </c>
      <c r="L446" s="26"/>
      <c r="M446" s="143" t="s">
        <v>1</v>
      </c>
      <c r="N446" s="144" t="s">
        <v>46</v>
      </c>
      <c r="O446" s="145">
        <v>0.22</v>
      </c>
      <c r="P446" s="145">
        <f>O446*H446</f>
        <v>1.54</v>
      </c>
      <c r="Q446" s="145">
        <v>1E-05</v>
      </c>
      <c r="R446" s="145">
        <f>Q446*H446</f>
        <v>7.000000000000001E-05</v>
      </c>
      <c r="S446" s="145">
        <v>0</v>
      </c>
      <c r="T446" s="146">
        <f>S446*H446</f>
        <v>0</v>
      </c>
      <c r="AR446" s="147" t="s">
        <v>203</v>
      </c>
      <c r="AT446" s="147" t="s">
        <v>155</v>
      </c>
      <c r="AU446" s="147" t="s">
        <v>91</v>
      </c>
      <c r="AY446" s="12" t="s">
        <v>152</v>
      </c>
      <c r="BE446" s="148">
        <f>IF(N446="základní",J446,0)</f>
        <v>0</v>
      </c>
      <c r="BF446" s="148">
        <f>IF(N446="snížená",J446,0)</f>
        <v>0</v>
      </c>
      <c r="BG446" s="148">
        <f>IF(N446="zákl. přenesená",J446,0)</f>
        <v>0</v>
      </c>
      <c r="BH446" s="148">
        <f>IF(N446="sníž. přenesená",J446,0)</f>
        <v>0</v>
      </c>
      <c r="BI446" s="148">
        <f>IF(N446="nulová",J446,0)</f>
        <v>0</v>
      </c>
      <c r="BJ446" s="12" t="s">
        <v>89</v>
      </c>
      <c r="BK446" s="148">
        <f>ROUND(I446*H446,2)</f>
        <v>0</v>
      </c>
      <c r="BL446" s="12" t="s">
        <v>203</v>
      </c>
      <c r="BM446" s="147" t="s">
        <v>693</v>
      </c>
    </row>
    <row r="447" spans="2:65" s="27" customFormat="1" ht="33" customHeight="1">
      <c r="B447" s="26"/>
      <c r="C447" s="136" t="s">
        <v>694</v>
      </c>
      <c r="D447" s="136" t="s">
        <v>155</v>
      </c>
      <c r="E447" s="137" t="s">
        <v>695</v>
      </c>
      <c r="F447" s="138" t="s">
        <v>696</v>
      </c>
      <c r="G447" s="139" t="s">
        <v>171</v>
      </c>
      <c r="H447" s="140">
        <v>80.2</v>
      </c>
      <c r="I447" s="7"/>
      <c r="J447" s="1">
        <f>ROUND(I447*H447,2)</f>
        <v>0</v>
      </c>
      <c r="K447" s="138" t="s">
        <v>159</v>
      </c>
      <c r="L447" s="26"/>
      <c r="M447" s="143" t="s">
        <v>1</v>
      </c>
      <c r="N447" s="144" t="s">
        <v>46</v>
      </c>
      <c r="O447" s="145">
        <v>0.12</v>
      </c>
      <c r="P447" s="145">
        <f>O447*H447</f>
        <v>9.624</v>
      </c>
      <c r="Q447" s="145">
        <v>0.0007</v>
      </c>
      <c r="R447" s="145">
        <f>Q447*H447</f>
        <v>0.05614</v>
      </c>
      <c r="S447" s="145">
        <v>0</v>
      </c>
      <c r="T447" s="146">
        <f>S447*H447</f>
        <v>0</v>
      </c>
      <c r="AR447" s="147" t="s">
        <v>203</v>
      </c>
      <c r="AT447" s="147" t="s">
        <v>155</v>
      </c>
      <c r="AU447" s="147" t="s">
        <v>91</v>
      </c>
      <c r="AY447" s="12" t="s">
        <v>152</v>
      </c>
      <c r="BE447" s="148">
        <f>IF(N447="základní",J447,0)</f>
        <v>0</v>
      </c>
      <c r="BF447" s="148">
        <f>IF(N447="snížená",J447,0)</f>
        <v>0</v>
      </c>
      <c r="BG447" s="148">
        <f>IF(N447="zákl. přenesená",J447,0)</f>
        <v>0</v>
      </c>
      <c r="BH447" s="148">
        <f>IF(N447="sníž. přenesená",J447,0)</f>
        <v>0</v>
      </c>
      <c r="BI447" s="148">
        <f>IF(N447="nulová",J447,0)</f>
        <v>0</v>
      </c>
      <c r="BJ447" s="12" t="s">
        <v>89</v>
      </c>
      <c r="BK447" s="148">
        <f>ROUND(I447*H447,2)</f>
        <v>0</v>
      </c>
      <c r="BL447" s="12" t="s">
        <v>203</v>
      </c>
      <c r="BM447" s="147" t="s">
        <v>697</v>
      </c>
    </row>
    <row r="448" spans="2:47" s="27" customFormat="1" ht="12">
      <c r="B448" s="26"/>
      <c r="D448" s="149" t="s">
        <v>162</v>
      </c>
      <c r="F448" s="150" t="s">
        <v>698</v>
      </c>
      <c r="L448" s="26"/>
      <c r="M448" s="151"/>
      <c r="T448" s="54"/>
      <c r="AT448" s="12" t="s">
        <v>162</v>
      </c>
      <c r="AU448" s="12" t="s">
        <v>91</v>
      </c>
    </row>
    <row r="449" spans="2:65" s="27" customFormat="1" ht="49.15" customHeight="1">
      <c r="B449" s="26"/>
      <c r="C449" s="136" t="s">
        <v>699</v>
      </c>
      <c r="D449" s="136" t="s">
        <v>155</v>
      </c>
      <c r="E449" s="137" t="s">
        <v>700</v>
      </c>
      <c r="F449" s="138" t="s">
        <v>701</v>
      </c>
      <c r="G449" s="139" t="s">
        <v>485</v>
      </c>
      <c r="H449" s="140">
        <f>SUM(J406:J447)/100</f>
        <v>0</v>
      </c>
      <c r="I449" s="7"/>
      <c r="J449" s="1">
        <f>ROUND(I449*H449,2)</f>
        <v>0</v>
      </c>
      <c r="K449" s="138" t="s">
        <v>159</v>
      </c>
      <c r="L449" s="26"/>
      <c r="M449" s="143" t="s">
        <v>1</v>
      </c>
      <c r="N449" s="144" t="s">
        <v>46</v>
      </c>
      <c r="O449" s="145">
        <v>0</v>
      </c>
      <c r="P449" s="145">
        <f>O449*H449</f>
        <v>0</v>
      </c>
      <c r="Q449" s="145">
        <v>0</v>
      </c>
      <c r="R449" s="145">
        <f>Q449*H449</f>
        <v>0</v>
      </c>
      <c r="S449" s="145">
        <v>0</v>
      </c>
      <c r="T449" s="146">
        <f>S449*H449</f>
        <v>0</v>
      </c>
      <c r="AR449" s="147" t="s">
        <v>203</v>
      </c>
      <c r="AT449" s="147" t="s">
        <v>155</v>
      </c>
      <c r="AU449" s="147" t="s">
        <v>91</v>
      </c>
      <c r="AY449" s="12" t="s">
        <v>152</v>
      </c>
      <c r="BE449" s="148">
        <f>IF(N449="základní",J449,0)</f>
        <v>0</v>
      </c>
      <c r="BF449" s="148">
        <f>IF(N449="snížená",J449,0)</f>
        <v>0</v>
      </c>
      <c r="BG449" s="148">
        <f>IF(N449="zákl. přenesená",J449,0)</f>
        <v>0</v>
      </c>
      <c r="BH449" s="148">
        <f>IF(N449="sníž. přenesená",J449,0)</f>
        <v>0</v>
      </c>
      <c r="BI449" s="148">
        <f>IF(N449="nulová",J449,0)</f>
        <v>0</v>
      </c>
      <c r="BJ449" s="12" t="s">
        <v>89</v>
      </c>
      <c r="BK449" s="148">
        <f>ROUND(I449*H449,2)</f>
        <v>0</v>
      </c>
      <c r="BL449" s="12" t="s">
        <v>203</v>
      </c>
      <c r="BM449" s="147" t="s">
        <v>702</v>
      </c>
    </row>
    <row r="450" spans="2:47" s="27" customFormat="1" ht="12">
      <c r="B450" s="26"/>
      <c r="D450" s="149" t="s">
        <v>162</v>
      </c>
      <c r="F450" s="150" t="s">
        <v>703</v>
      </c>
      <c r="L450" s="26"/>
      <c r="M450" s="151"/>
      <c r="T450" s="54"/>
      <c r="AT450" s="12" t="s">
        <v>162</v>
      </c>
      <c r="AU450" s="12" t="s">
        <v>91</v>
      </c>
    </row>
    <row r="451" spans="2:63" s="125" customFormat="1" ht="22.9" customHeight="1">
      <c r="B451" s="124"/>
      <c r="D451" s="126" t="s">
        <v>80</v>
      </c>
      <c r="E451" s="134" t="s">
        <v>704</v>
      </c>
      <c r="F451" s="134" t="s">
        <v>705</v>
      </c>
      <c r="J451" s="135">
        <f>BK451</f>
        <v>0</v>
      </c>
      <c r="L451" s="124"/>
      <c r="M451" s="129"/>
      <c r="P451" s="130">
        <f>SUM(P452:P498)</f>
        <v>391.9684940000001</v>
      </c>
      <c r="R451" s="130">
        <f>SUM(R452:R498)</f>
        <v>13.508619999999999</v>
      </c>
      <c r="T451" s="131">
        <f>SUM(T452:T498)</f>
        <v>11.307616</v>
      </c>
      <c r="AR451" s="126" t="s">
        <v>91</v>
      </c>
      <c r="AT451" s="132" t="s">
        <v>80</v>
      </c>
      <c r="AU451" s="132" t="s">
        <v>89</v>
      </c>
      <c r="AY451" s="126" t="s">
        <v>152</v>
      </c>
      <c r="BK451" s="133">
        <f>SUM(BK452:BK498)</f>
        <v>0</v>
      </c>
    </row>
    <row r="452" spans="2:65" s="27" customFormat="1" ht="37.9" customHeight="1">
      <c r="B452" s="26"/>
      <c r="C452" s="136" t="s">
        <v>706</v>
      </c>
      <c r="D452" s="136" t="s">
        <v>155</v>
      </c>
      <c r="E452" s="137" t="s">
        <v>707</v>
      </c>
      <c r="F452" s="138" t="s">
        <v>708</v>
      </c>
      <c r="G452" s="139" t="s">
        <v>171</v>
      </c>
      <c r="H452" s="140">
        <v>718.4</v>
      </c>
      <c r="I452" s="7"/>
      <c r="J452" s="1">
        <f>ROUND(I452*H452,2)</f>
        <v>0</v>
      </c>
      <c r="K452" s="138" t="s">
        <v>159</v>
      </c>
      <c r="L452" s="26"/>
      <c r="M452" s="143" t="s">
        <v>1</v>
      </c>
      <c r="N452" s="144" t="s">
        <v>46</v>
      </c>
      <c r="O452" s="145">
        <v>0.208</v>
      </c>
      <c r="P452" s="145">
        <f>O452*H452</f>
        <v>149.4272</v>
      </c>
      <c r="Q452" s="145">
        <v>0</v>
      </c>
      <c r="R452" s="145">
        <f>Q452*H452</f>
        <v>0</v>
      </c>
      <c r="S452" s="145">
        <v>0.01574</v>
      </c>
      <c r="T452" s="146">
        <f>S452*H452</f>
        <v>11.307616</v>
      </c>
      <c r="AR452" s="147" t="s">
        <v>203</v>
      </c>
      <c r="AT452" s="147" t="s">
        <v>155</v>
      </c>
      <c r="AU452" s="147" t="s">
        <v>91</v>
      </c>
      <c r="AY452" s="12" t="s">
        <v>152</v>
      </c>
      <c r="BE452" s="148">
        <f>IF(N452="základní",J452,0)</f>
        <v>0</v>
      </c>
      <c r="BF452" s="148">
        <f>IF(N452="snížená",J452,0)</f>
        <v>0</v>
      </c>
      <c r="BG452" s="148">
        <f>IF(N452="zákl. přenesená",J452,0)</f>
        <v>0</v>
      </c>
      <c r="BH452" s="148">
        <f>IF(N452="sníž. přenesená",J452,0)</f>
        <v>0</v>
      </c>
      <c r="BI452" s="148">
        <f>IF(N452="nulová",J452,0)</f>
        <v>0</v>
      </c>
      <c r="BJ452" s="12" t="s">
        <v>89</v>
      </c>
      <c r="BK452" s="148">
        <f>ROUND(I452*H452,2)</f>
        <v>0</v>
      </c>
      <c r="BL452" s="12" t="s">
        <v>203</v>
      </c>
      <c r="BM452" s="147" t="s">
        <v>709</v>
      </c>
    </row>
    <row r="453" spans="2:47" s="27" customFormat="1" ht="12">
      <c r="B453" s="26"/>
      <c r="D453" s="149" t="s">
        <v>162</v>
      </c>
      <c r="F453" s="150" t="s">
        <v>710</v>
      </c>
      <c r="L453" s="26"/>
      <c r="M453" s="151"/>
      <c r="T453" s="54"/>
      <c r="AT453" s="12" t="s">
        <v>162</v>
      </c>
      <c r="AU453" s="12" t="s">
        <v>91</v>
      </c>
    </row>
    <row r="454" spans="2:51" s="153" customFormat="1" ht="12">
      <c r="B454" s="152"/>
      <c r="D454" s="154" t="s">
        <v>164</v>
      </c>
      <c r="E454" s="155" t="s">
        <v>1</v>
      </c>
      <c r="F454" s="156" t="s">
        <v>711</v>
      </c>
      <c r="H454" s="155" t="s">
        <v>1</v>
      </c>
      <c r="L454" s="152"/>
      <c r="M454" s="157"/>
      <c r="T454" s="158"/>
      <c r="AT454" s="155" t="s">
        <v>164</v>
      </c>
      <c r="AU454" s="155" t="s">
        <v>91</v>
      </c>
      <c r="AV454" s="153" t="s">
        <v>89</v>
      </c>
      <c r="AW454" s="153" t="s">
        <v>38</v>
      </c>
      <c r="AX454" s="153" t="s">
        <v>81</v>
      </c>
      <c r="AY454" s="155" t="s">
        <v>152</v>
      </c>
    </row>
    <row r="455" spans="2:51" s="160" customFormat="1" ht="12">
      <c r="B455" s="159"/>
      <c r="D455" s="154" t="s">
        <v>164</v>
      </c>
      <c r="E455" s="161" t="s">
        <v>1</v>
      </c>
      <c r="F455" s="162" t="s">
        <v>712</v>
      </c>
      <c r="H455" s="163">
        <v>285.5</v>
      </c>
      <c r="L455" s="159"/>
      <c r="M455" s="164"/>
      <c r="T455" s="165"/>
      <c r="AT455" s="161" t="s">
        <v>164</v>
      </c>
      <c r="AU455" s="161" t="s">
        <v>91</v>
      </c>
      <c r="AV455" s="160" t="s">
        <v>91</v>
      </c>
      <c r="AW455" s="160" t="s">
        <v>38</v>
      </c>
      <c r="AX455" s="160" t="s">
        <v>81</v>
      </c>
      <c r="AY455" s="161" t="s">
        <v>152</v>
      </c>
    </row>
    <row r="456" spans="2:51" s="153" customFormat="1" ht="12">
      <c r="B456" s="152"/>
      <c r="D456" s="154" t="s">
        <v>164</v>
      </c>
      <c r="E456" s="155" t="s">
        <v>1</v>
      </c>
      <c r="F456" s="156" t="s">
        <v>713</v>
      </c>
      <c r="H456" s="155" t="s">
        <v>1</v>
      </c>
      <c r="L456" s="152"/>
      <c r="M456" s="157"/>
      <c r="T456" s="158"/>
      <c r="AT456" s="155" t="s">
        <v>164</v>
      </c>
      <c r="AU456" s="155" t="s">
        <v>91</v>
      </c>
      <c r="AV456" s="153" t="s">
        <v>89</v>
      </c>
      <c r="AW456" s="153" t="s">
        <v>38</v>
      </c>
      <c r="AX456" s="153" t="s">
        <v>81</v>
      </c>
      <c r="AY456" s="155" t="s">
        <v>152</v>
      </c>
    </row>
    <row r="457" spans="2:51" s="160" customFormat="1" ht="12">
      <c r="B457" s="159"/>
      <c r="D457" s="154" t="s">
        <v>164</v>
      </c>
      <c r="E457" s="161" t="s">
        <v>1</v>
      </c>
      <c r="F457" s="162" t="s">
        <v>367</v>
      </c>
      <c r="H457" s="163">
        <v>432.9</v>
      </c>
      <c r="L457" s="159"/>
      <c r="M457" s="164"/>
      <c r="T457" s="165"/>
      <c r="AT457" s="161" t="s">
        <v>164</v>
      </c>
      <c r="AU457" s="161" t="s">
        <v>91</v>
      </c>
      <c r="AV457" s="160" t="s">
        <v>91</v>
      </c>
      <c r="AW457" s="160" t="s">
        <v>38</v>
      </c>
      <c r="AX457" s="160" t="s">
        <v>81</v>
      </c>
      <c r="AY457" s="161" t="s">
        <v>152</v>
      </c>
    </row>
    <row r="458" spans="2:51" s="167" customFormat="1" ht="12">
      <c r="B458" s="166"/>
      <c r="D458" s="154" t="s">
        <v>164</v>
      </c>
      <c r="E458" s="168" t="s">
        <v>1</v>
      </c>
      <c r="F458" s="169" t="s">
        <v>168</v>
      </c>
      <c r="H458" s="170">
        <v>718.4</v>
      </c>
      <c r="L458" s="166"/>
      <c r="M458" s="171"/>
      <c r="T458" s="172"/>
      <c r="AT458" s="168" t="s">
        <v>164</v>
      </c>
      <c r="AU458" s="168" t="s">
        <v>91</v>
      </c>
      <c r="AV458" s="167" t="s">
        <v>160</v>
      </c>
      <c r="AW458" s="167" t="s">
        <v>38</v>
      </c>
      <c r="AX458" s="167" t="s">
        <v>89</v>
      </c>
      <c r="AY458" s="168" t="s">
        <v>152</v>
      </c>
    </row>
    <row r="459" spans="2:65" s="27" customFormat="1" ht="37.9" customHeight="1">
      <c r="B459" s="26"/>
      <c r="C459" s="136" t="s">
        <v>714</v>
      </c>
      <c r="D459" s="136" t="s">
        <v>155</v>
      </c>
      <c r="E459" s="137" t="s">
        <v>715</v>
      </c>
      <c r="F459" s="138" t="s">
        <v>716</v>
      </c>
      <c r="G459" s="139" t="s">
        <v>171</v>
      </c>
      <c r="H459" s="140">
        <v>854.6</v>
      </c>
      <c r="I459" s="7"/>
      <c r="J459" s="1">
        <f>ROUND(I459*H459,2)</f>
        <v>0</v>
      </c>
      <c r="K459" s="138" t="s">
        <v>159</v>
      </c>
      <c r="L459" s="26"/>
      <c r="M459" s="143" t="s">
        <v>1</v>
      </c>
      <c r="N459" s="144" t="s">
        <v>46</v>
      </c>
      <c r="O459" s="145">
        <v>0.23</v>
      </c>
      <c r="P459" s="145">
        <f>O459*H459</f>
        <v>196.55800000000002</v>
      </c>
      <c r="Q459" s="145">
        <v>0.01571</v>
      </c>
      <c r="R459" s="145">
        <f>Q459*H459</f>
        <v>13.425766</v>
      </c>
      <c r="S459" s="145">
        <v>0</v>
      </c>
      <c r="T459" s="146">
        <f>S459*H459</f>
        <v>0</v>
      </c>
      <c r="AR459" s="147" t="s">
        <v>203</v>
      </c>
      <c r="AT459" s="147" t="s">
        <v>155</v>
      </c>
      <c r="AU459" s="147" t="s">
        <v>91</v>
      </c>
      <c r="AY459" s="12" t="s">
        <v>152</v>
      </c>
      <c r="BE459" s="148">
        <f>IF(N459="základní",J459,0)</f>
        <v>0</v>
      </c>
      <c r="BF459" s="148">
        <f>IF(N459="snížená",J459,0)</f>
        <v>0</v>
      </c>
      <c r="BG459" s="148">
        <f>IF(N459="zákl. přenesená",J459,0)</f>
        <v>0</v>
      </c>
      <c r="BH459" s="148">
        <f>IF(N459="sníž. přenesená",J459,0)</f>
        <v>0</v>
      </c>
      <c r="BI459" s="148">
        <f>IF(N459="nulová",J459,0)</f>
        <v>0</v>
      </c>
      <c r="BJ459" s="12" t="s">
        <v>89</v>
      </c>
      <c r="BK459" s="148">
        <f>ROUND(I459*H459,2)</f>
        <v>0</v>
      </c>
      <c r="BL459" s="12" t="s">
        <v>203</v>
      </c>
      <c r="BM459" s="147" t="s">
        <v>717</v>
      </c>
    </row>
    <row r="460" spans="2:47" s="27" customFormat="1" ht="12">
      <c r="B460" s="26"/>
      <c r="D460" s="149" t="s">
        <v>162</v>
      </c>
      <c r="F460" s="150" t="s">
        <v>718</v>
      </c>
      <c r="L460" s="26"/>
      <c r="M460" s="151"/>
      <c r="T460" s="54"/>
      <c r="AT460" s="12" t="s">
        <v>162</v>
      </c>
      <c r="AU460" s="12" t="s">
        <v>91</v>
      </c>
    </row>
    <row r="461" spans="2:51" s="153" customFormat="1" ht="12">
      <c r="B461" s="152"/>
      <c r="D461" s="154" t="s">
        <v>164</v>
      </c>
      <c r="E461" s="155" t="s">
        <v>1</v>
      </c>
      <c r="F461" s="156" t="s">
        <v>719</v>
      </c>
      <c r="H461" s="155" t="s">
        <v>1</v>
      </c>
      <c r="L461" s="152"/>
      <c r="M461" s="157"/>
      <c r="T461" s="158"/>
      <c r="AT461" s="155" t="s">
        <v>164</v>
      </c>
      <c r="AU461" s="155" t="s">
        <v>91</v>
      </c>
      <c r="AV461" s="153" t="s">
        <v>89</v>
      </c>
      <c r="AW461" s="153" t="s">
        <v>38</v>
      </c>
      <c r="AX461" s="153" t="s">
        <v>81</v>
      </c>
      <c r="AY461" s="155" t="s">
        <v>152</v>
      </c>
    </row>
    <row r="462" spans="2:51" s="160" customFormat="1" ht="12">
      <c r="B462" s="159"/>
      <c r="D462" s="154" t="s">
        <v>164</v>
      </c>
      <c r="E462" s="161" t="s">
        <v>1</v>
      </c>
      <c r="F462" s="162" t="s">
        <v>720</v>
      </c>
      <c r="H462" s="163">
        <v>854.6</v>
      </c>
      <c r="L462" s="159"/>
      <c r="M462" s="164"/>
      <c r="T462" s="165"/>
      <c r="AT462" s="161" t="s">
        <v>164</v>
      </c>
      <c r="AU462" s="161" t="s">
        <v>91</v>
      </c>
      <c r="AV462" s="160" t="s">
        <v>91</v>
      </c>
      <c r="AW462" s="160" t="s">
        <v>38</v>
      </c>
      <c r="AX462" s="160" t="s">
        <v>81</v>
      </c>
      <c r="AY462" s="161" t="s">
        <v>152</v>
      </c>
    </row>
    <row r="463" spans="2:51" s="167" customFormat="1" ht="12">
      <c r="B463" s="166"/>
      <c r="D463" s="154" t="s">
        <v>164</v>
      </c>
      <c r="E463" s="168" t="s">
        <v>1</v>
      </c>
      <c r="F463" s="169" t="s">
        <v>168</v>
      </c>
      <c r="H463" s="170">
        <v>854.6</v>
      </c>
      <c r="L463" s="166"/>
      <c r="M463" s="171"/>
      <c r="T463" s="172"/>
      <c r="AT463" s="168" t="s">
        <v>164</v>
      </c>
      <c r="AU463" s="168" t="s">
        <v>91</v>
      </c>
      <c r="AV463" s="167" t="s">
        <v>160</v>
      </c>
      <c r="AW463" s="167" t="s">
        <v>38</v>
      </c>
      <c r="AX463" s="167" t="s">
        <v>89</v>
      </c>
      <c r="AY463" s="168" t="s">
        <v>152</v>
      </c>
    </row>
    <row r="464" spans="2:65" s="27" customFormat="1" ht="24.25" customHeight="1">
      <c r="B464" s="26"/>
      <c r="C464" s="136" t="s">
        <v>721</v>
      </c>
      <c r="D464" s="136" t="s">
        <v>155</v>
      </c>
      <c r="E464" s="137" t="s">
        <v>595</v>
      </c>
      <c r="F464" s="138" t="s">
        <v>596</v>
      </c>
      <c r="G464" s="139" t="s">
        <v>209</v>
      </c>
      <c r="H464" s="140">
        <v>0.8</v>
      </c>
      <c r="I464" s="7"/>
      <c r="J464" s="1">
        <f>ROUND(I464*H464,2)</f>
        <v>0</v>
      </c>
      <c r="K464" s="138" t="s">
        <v>159</v>
      </c>
      <c r="L464" s="26"/>
      <c r="M464" s="143" t="s">
        <v>1</v>
      </c>
      <c r="N464" s="144" t="s">
        <v>46</v>
      </c>
      <c r="O464" s="145">
        <v>3.4</v>
      </c>
      <c r="P464" s="145">
        <f>O464*H464</f>
        <v>2.72</v>
      </c>
      <c r="Q464" s="145">
        <v>0</v>
      </c>
      <c r="R464" s="145">
        <f>Q464*H464</f>
        <v>0</v>
      </c>
      <c r="S464" s="145">
        <v>0</v>
      </c>
      <c r="T464" s="146">
        <f>S464*H464</f>
        <v>0</v>
      </c>
      <c r="AR464" s="147" t="s">
        <v>203</v>
      </c>
      <c r="AT464" s="147" t="s">
        <v>155</v>
      </c>
      <c r="AU464" s="147" t="s">
        <v>91</v>
      </c>
      <c r="AY464" s="12" t="s">
        <v>152</v>
      </c>
      <c r="BE464" s="148">
        <f>IF(N464="základní",J464,0)</f>
        <v>0</v>
      </c>
      <c r="BF464" s="148">
        <f>IF(N464="snížená",J464,0)</f>
        <v>0</v>
      </c>
      <c r="BG464" s="148">
        <f>IF(N464="zákl. přenesená",J464,0)</f>
        <v>0</v>
      </c>
      <c r="BH464" s="148">
        <f>IF(N464="sníž. přenesená",J464,0)</f>
        <v>0</v>
      </c>
      <c r="BI464" s="148">
        <f>IF(N464="nulová",J464,0)</f>
        <v>0</v>
      </c>
      <c r="BJ464" s="12" t="s">
        <v>89</v>
      </c>
      <c r="BK464" s="148">
        <f>ROUND(I464*H464,2)</f>
        <v>0</v>
      </c>
      <c r="BL464" s="12" t="s">
        <v>203</v>
      </c>
      <c r="BM464" s="147" t="s">
        <v>722</v>
      </c>
    </row>
    <row r="465" spans="2:47" s="27" customFormat="1" ht="12">
      <c r="B465" s="26"/>
      <c r="D465" s="149" t="s">
        <v>162</v>
      </c>
      <c r="F465" s="150" t="s">
        <v>598</v>
      </c>
      <c r="L465" s="26"/>
      <c r="M465" s="151"/>
      <c r="T465" s="54"/>
      <c r="AT465" s="12" t="s">
        <v>162</v>
      </c>
      <c r="AU465" s="12" t="s">
        <v>91</v>
      </c>
    </row>
    <row r="466" spans="2:51" s="153" customFormat="1" ht="12">
      <c r="B466" s="152"/>
      <c r="D466" s="154" t="s">
        <v>164</v>
      </c>
      <c r="E466" s="155" t="s">
        <v>1</v>
      </c>
      <c r="F466" s="156" t="s">
        <v>723</v>
      </c>
      <c r="H466" s="155" t="s">
        <v>1</v>
      </c>
      <c r="L466" s="152"/>
      <c r="M466" s="157"/>
      <c r="T466" s="158"/>
      <c r="AT466" s="155" t="s">
        <v>164</v>
      </c>
      <c r="AU466" s="155" t="s">
        <v>91</v>
      </c>
      <c r="AV466" s="153" t="s">
        <v>89</v>
      </c>
      <c r="AW466" s="153" t="s">
        <v>38</v>
      </c>
      <c r="AX466" s="153" t="s">
        <v>81</v>
      </c>
      <c r="AY466" s="155" t="s">
        <v>152</v>
      </c>
    </row>
    <row r="467" spans="2:51" s="160" customFormat="1" ht="12">
      <c r="B467" s="159"/>
      <c r="D467" s="154" t="s">
        <v>164</v>
      </c>
      <c r="E467" s="161" t="s">
        <v>1</v>
      </c>
      <c r="F467" s="162" t="s">
        <v>724</v>
      </c>
      <c r="H467" s="163">
        <v>0.8</v>
      </c>
      <c r="L467" s="159"/>
      <c r="M467" s="164"/>
      <c r="T467" s="165"/>
      <c r="AT467" s="161" t="s">
        <v>164</v>
      </c>
      <c r="AU467" s="161" t="s">
        <v>91</v>
      </c>
      <c r="AV467" s="160" t="s">
        <v>91</v>
      </c>
      <c r="AW467" s="160" t="s">
        <v>38</v>
      </c>
      <c r="AX467" s="160" t="s">
        <v>81</v>
      </c>
      <c r="AY467" s="161" t="s">
        <v>152</v>
      </c>
    </row>
    <row r="468" spans="2:51" s="167" customFormat="1" ht="12">
      <c r="B468" s="166"/>
      <c r="D468" s="154" t="s">
        <v>164</v>
      </c>
      <c r="E468" s="168" t="s">
        <v>1</v>
      </c>
      <c r="F468" s="169" t="s">
        <v>168</v>
      </c>
      <c r="H468" s="170">
        <v>0.8</v>
      </c>
      <c r="L468" s="166"/>
      <c r="M468" s="171"/>
      <c r="T468" s="172"/>
      <c r="AT468" s="168" t="s">
        <v>164</v>
      </c>
      <c r="AU468" s="168" t="s">
        <v>91</v>
      </c>
      <c r="AV468" s="167" t="s">
        <v>160</v>
      </c>
      <c r="AW468" s="167" t="s">
        <v>38</v>
      </c>
      <c r="AX468" s="167" t="s">
        <v>89</v>
      </c>
      <c r="AY468" s="168" t="s">
        <v>152</v>
      </c>
    </row>
    <row r="469" spans="2:65" s="27" customFormat="1" ht="37.9" customHeight="1">
      <c r="B469" s="26"/>
      <c r="C469" s="136" t="s">
        <v>725</v>
      </c>
      <c r="D469" s="136" t="s">
        <v>155</v>
      </c>
      <c r="E469" s="137" t="s">
        <v>726</v>
      </c>
      <c r="F469" s="138" t="s">
        <v>727</v>
      </c>
      <c r="G469" s="139" t="s">
        <v>209</v>
      </c>
      <c r="H469" s="140">
        <v>0.8</v>
      </c>
      <c r="I469" s="7"/>
      <c r="J469" s="1">
        <f>ROUND(I469*H469,2)</f>
        <v>0</v>
      </c>
      <c r="K469" s="138" t="s">
        <v>159</v>
      </c>
      <c r="L469" s="26"/>
      <c r="M469" s="143" t="s">
        <v>1</v>
      </c>
      <c r="N469" s="144" t="s">
        <v>46</v>
      </c>
      <c r="O469" s="145">
        <v>1.56</v>
      </c>
      <c r="P469" s="145">
        <f>O469*H469</f>
        <v>1.2480000000000002</v>
      </c>
      <c r="Q469" s="145">
        <v>0.00122</v>
      </c>
      <c r="R469" s="145">
        <f>Q469*H469</f>
        <v>0.000976</v>
      </c>
      <c r="S469" s="145">
        <v>0</v>
      </c>
      <c r="T469" s="146">
        <f>S469*H469</f>
        <v>0</v>
      </c>
      <c r="AR469" s="147" t="s">
        <v>203</v>
      </c>
      <c r="AT469" s="147" t="s">
        <v>155</v>
      </c>
      <c r="AU469" s="147" t="s">
        <v>91</v>
      </c>
      <c r="AY469" s="12" t="s">
        <v>152</v>
      </c>
      <c r="BE469" s="148">
        <f>IF(N469="základní",J469,0)</f>
        <v>0</v>
      </c>
      <c r="BF469" s="148">
        <f>IF(N469="snížená",J469,0)</f>
        <v>0</v>
      </c>
      <c r="BG469" s="148">
        <f>IF(N469="zákl. přenesená",J469,0)</f>
        <v>0</v>
      </c>
      <c r="BH469" s="148">
        <f>IF(N469="sníž. přenesená",J469,0)</f>
        <v>0</v>
      </c>
      <c r="BI469" s="148">
        <f>IF(N469="nulová",J469,0)</f>
        <v>0</v>
      </c>
      <c r="BJ469" s="12" t="s">
        <v>89</v>
      </c>
      <c r="BK469" s="148">
        <f>ROUND(I469*H469,2)</f>
        <v>0</v>
      </c>
      <c r="BL469" s="12" t="s">
        <v>203</v>
      </c>
      <c r="BM469" s="147" t="s">
        <v>728</v>
      </c>
    </row>
    <row r="470" spans="2:47" s="27" customFormat="1" ht="12">
      <c r="B470" s="26"/>
      <c r="D470" s="149" t="s">
        <v>162</v>
      </c>
      <c r="F470" s="150" t="s">
        <v>729</v>
      </c>
      <c r="L470" s="26"/>
      <c r="M470" s="151"/>
      <c r="T470" s="54"/>
      <c r="AT470" s="12" t="s">
        <v>162</v>
      </c>
      <c r="AU470" s="12" t="s">
        <v>91</v>
      </c>
    </row>
    <row r="471" spans="2:51" s="153" customFormat="1" ht="12">
      <c r="B471" s="152"/>
      <c r="D471" s="154" t="s">
        <v>164</v>
      </c>
      <c r="E471" s="155" t="s">
        <v>1</v>
      </c>
      <c r="F471" s="156" t="s">
        <v>723</v>
      </c>
      <c r="H471" s="155" t="s">
        <v>1</v>
      </c>
      <c r="L471" s="152"/>
      <c r="M471" s="157"/>
      <c r="T471" s="158"/>
      <c r="AT471" s="155" t="s">
        <v>164</v>
      </c>
      <c r="AU471" s="155" t="s">
        <v>91</v>
      </c>
      <c r="AV471" s="153" t="s">
        <v>89</v>
      </c>
      <c r="AW471" s="153" t="s">
        <v>38</v>
      </c>
      <c r="AX471" s="153" t="s">
        <v>81</v>
      </c>
      <c r="AY471" s="155" t="s">
        <v>152</v>
      </c>
    </row>
    <row r="472" spans="2:51" s="160" customFormat="1" ht="12">
      <c r="B472" s="159"/>
      <c r="D472" s="154" t="s">
        <v>164</v>
      </c>
      <c r="E472" s="161" t="s">
        <v>1</v>
      </c>
      <c r="F472" s="162" t="s">
        <v>724</v>
      </c>
      <c r="H472" s="163">
        <v>0.8</v>
      </c>
      <c r="L472" s="159"/>
      <c r="M472" s="164"/>
      <c r="T472" s="165"/>
      <c r="AT472" s="161" t="s">
        <v>164</v>
      </c>
      <c r="AU472" s="161" t="s">
        <v>91</v>
      </c>
      <c r="AV472" s="160" t="s">
        <v>91</v>
      </c>
      <c r="AW472" s="160" t="s">
        <v>38</v>
      </c>
      <c r="AX472" s="160" t="s">
        <v>81</v>
      </c>
      <c r="AY472" s="161" t="s">
        <v>152</v>
      </c>
    </row>
    <row r="473" spans="2:51" s="167" customFormat="1" ht="12">
      <c r="B473" s="166"/>
      <c r="D473" s="154" t="s">
        <v>164</v>
      </c>
      <c r="E473" s="168" t="s">
        <v>1</v>
      </c>
      <c r="F473" s="169" t="s">
        <v>168</v>
      </c>
      <c r="H473" s="170">
        <v>0.8</v>
      </c>
      <c r="L473" s="166"/>
      <c r="M473" s="171"/>
      <c r="T473" s="172"/>
      <c r="AT473" s="168" t="s">
        <v>164</v>
      </c>
      <c r="AU473" s="168" t="s">
        <v>91</v>
      </c>
      <c r="AV473" s="167" t="s">
        <v>160</v>
      </c>
      <c r="AW473" s="167" t="s">
        <v>38</v>
      </c>
      <c r="AX473" s="167" t="s">
        <v>89</v>
      </c>
      <c r="AY473" s="168" t="s">
        <v>152</v>
      </c>
    </row>
    <row r="474" spans="2:65" s="27" customFormat="1" ht="16.5" customHeight="1">
      <c r="B474" s="26"/>
      <c r="C474" s="136" t="s">
        <v>730</v>
      </c>
      <c r="D474" s="136" t="s">
        <v>155</v>
      </c>
      <c r="E474" s="137" t="s">
        <v>731</v>
      </c>
      <c r="F474" s="138" t="s">
        <v>732</v>
      </c>
      <c r="G474" s="139" t="s">
        <v>606</v>
      </c>
      <c r="H474" s="140">
        <v>333.333</v>
      </c>
      <c r="I474" s="7"/>
      <c r="J474" s="1">
        <f>ROUND(I474*H474,2)</f>
        <v>0</v>
      </c>
      <c r="K474" s="138" t="s">
        <v>159</v>
      </c>
      <c r="L474" s="26"/>
      <c r="M474" s="143" t="s">
        <v>1</v>
      </c>
      <c r="N474" s="144" t="s">
        <v>46</v>
      </c>
      <c r="O474" s="145">
        <v>0.118</v>
      </c>
      <c r="P474" s="145">
        <f>O474*H474</f>
        <v>39.333294</v>
      </c>
      <c r="Q474" s="145">
        <v>0</v>
      </c>
      <c r="R474" s="145">
        <f>Q474*H474</f>
        <v>0</v>
      </c>
      <c r="S474" s="145">
        <v>0</v>
      </c>
      <c r="T474" s="146">
        <f>S474*H474</f>
        <v>0</v>
      </c>
      <c r="AR474" s="147" t="s">
        <v>203</v>
      </c>
      <c r="AT474" s="147" t="s">
        <v>155</v>
      </c>
      <c r="AU474" s="147" t="s">
        <v>91</v>
      </c>
      <c r="AY474" s="12" t="s">
        <v>152</v>
      </c>
      <c r="BE474" s="148">
        <f>IF(N474="základní",J474,0)</f>
        <v>0</v>
      </c>
      <c r="BF474" s="148">
        <f>IF(N474="snížená",J474,0)</f>
        <v>0</v>
      </c>
      <c r="BG474" s="148">
        <f>IF(N474="zákl. přenesená",J474,0)</f>
        <v>0</v>
      </c>
      <c r="BH474" s="148">
        <f>IF(N474="sníž. přenesená",J474,0)</f>
        <v>0</v>
      </c>
      <c r="BI474" s="148">
        <f>IF(N474="nulová",J474,0)</f>
        <v>0</v>
      </c>
      <c r="BJ474" s="12" t="s">
        <v>89</v>
      </c>
      <c r="BK474" s="148">
        <f>ROUND(I474*H474,2)</f>
        <v>0</v>
      </c>
      <c r="BL474" s="12" t="s">
        <v>203</v>
      </c>
      <c r="BM474" s="147" t="s">
        <v>733</v>
      </c>
    </row>
    <row r="475" spans="2:47" s="27" customFormat="1" ht="12">
      <c r="B475" s="26"/>
      <c r="D475" s="149" t="s">
        <v>162</v>
      </c>
      <c r="F475" s="150" t="s">
        <v>734</v>
      </c>
      <c r="L475" s="26"/>
      <c r="M475" s="151"/>
      <c r="T475" s="54"/>
      <c r="AT475" s="12" t="s">
        <v>162</v>
      </c>
      <c r="AU475" s="12" t="s">
        <v>91</v>
      </c>
    </row>
    <row r="476" spans="2:51" s="153" customFormat="1" ht="12">
      <c r="B476" s="152"/>
      <c r="D476" s="154" t="s">
        <v>164</v>
      </c>
      <c r="E476" s="155" t="s">
        <v>1</v>
      </c>
      <c r="F476" s="156" t="s">
        <v>723</v>
      </c>
      <c r="H476" s="155" t="s">
        <v>1</v>
      </c>
      <c r="L476" s="152"/>
      <c r="M476" s="157"/>
      <c r="T476" s="158"/>
      <c r="AT476" s="155" t="s">
        <v>164</v>
      </c>
      <c r="AU476" s="155" t="s">
        <v>91</v>
      </c>
      <c r="AV476" s="153" t="s">
        <v>89</v>
      </c>
      <c r="AW476" s="153" t="s">
        <v>38</v>
      </c>
      <c r="AX476" s="153" t="s">
        <v>81</v>
      </c>
      <c r="AY476" s="155" t="s">
        <v>152</v>
      </c>
    </row>
    <row r="477" spans="2:51" s="160" customFormat="1" ht="12">
      <c r="B477" s="159"/>
      <c r="D477" s="154" t="s">
        <v>164</v>
      </c>
      <c r="E477" s="161" t="s">
        <v>1</v>
      </c>
      <c r="F477" s="162" t="s">
        <v>735</v>
      </c>
      <c r="H477" s="163">
        <v>333.333</v>
      </c>
      <c r="L477" s="159"/>
      <c r="M477" s="164"/>
      <c r="T477" s="165"/>
      <c r="AT477" s="161" t="s">
        <v>164</v>
      </c>
      <c r="AU477" s="161" t="s">
        <v>91</v>
      </c>
      <c r="AV477" s="160" t="s">
        <v>91</v>
      </c>
      <c r="AW477" s="160" t="s">
        <v>38</v>
      </c>
      <c r="AX477" s="160" t="s">
        <v>81</v>
      </c>
      <c r="AY477" s="161" t="s">
        <v>152</v>
      </c>
    </row>
    <row r="478" spans="2:51" s="167" customFormat="1" ht="12">
      <c r="B478" s="166"/>
      <c r="D478" s="154" t="s">
        <v>164</v>
      </c>
      <c r="E478" s="168" t="s">
        <v>1</v>
      </c>
      <c r="F478" s="169" t="s">
        <v>168</v>
      </c>
      <c r="H478" s="170">
        <v>333.333</v>
      </c>
      <c r="L478" s="166"/>
      <c r="M478" s="171"/>
      <c r="T478" s="172"/>
      <c r="AT478" s="168" t="s">
        <v>164</v>
      </c>
      <c r="AU478" s="168" t="s">
        <v>91</v>
      </c>
      <c r="AV478" s="167" t="s">
        <v>160</v>
      </c>
      <c r="AW478" s="167" t="s">
        <v>38</v>
      </c>
      <c r="AX478" s="167" t="s">
        <v>89</v>
      </c>
      <c r="AY478" s="168" t="s">
        <v>152</v>
      </c>
    </row>
    <row r="479" spans="2:65" s="27" customFormat="1" ht="16.5" customHeight="1">
      <c r="B479" s="26"/>
      <c r="C479" s="173" t="s">
        <v>736</v>
      </c>
      <c r="D479" s="173" t="s">
        <v>194</v>
      </c>
      <c r="E479" s="174" t="s">
        <v>737</v>
      </c>
      <c r="F479" s="175" t="s">
        <v>738</v>
      </c>
      <c r="G479" s="176" t="s">
        <v>209</v>
      </c>
      <c r="H479" s="177">
        <v>0.002</v>
      </c>
      <c r="I479" s="8"/>
      <c r="J479" s="2">
        <f>ROUND(I479*H479,2)</f>
        <v>0</v>
      </c>
      <c r="K479" s="175" t="s">
        <v>159</v>
      </c>
      <c r="L479" s="178"/>
      <c r="M479" s="179" t="s">
        <v>1</v>
      </c>
      <c r="N479" s="180" t="s">
        <v>46</v>
      </c>
      <c r="O479" s="145">
        <v>0</v>
      </c>
      <c r="P479" s="145">
        <f>O479*H479</f>
        <v>0</v>
      </c>
      <c r="Q479" s="145">
        <v>0.55</v>
      </c>
      <c r="R479" s="145">
        <f>Q479*H479</f>
        <v>0.0011</v>
      </c>
      <c r="S479" s="145">
        <v>0</v>
      </c>
      <c r="T479" s="146">
        <f>S479*H479</f>
        <v>0</v>
      </c>
      <c r="AR479" s="147" t="s">
        <v>345</v>
      </c>
      <c r="AT479" s="147" t="s">
        <v>194</v>
      </c>
      <c r="AU479" s="147" t="s">
        <v>91</v>
      </c>
      <c r="AY479" s="12" t="s">
        <v>152</v>
      </c>
      <c r="BE479" s="148">
        <f>IF(N479="základní",J479,0)</f>
        <v>0</v>
      </c>
      <c r="BF479" s="148">
        <f>IF(N479="snížená",J479,0)</f>
        <v>0</v>
      </c>
      <c r="BG479" s="148">
        <f>IF(N479="zákl. přenesená",J479,0)</f>
        <v>0</v>
      </c>
      <c r="BH479" s="148">
        <f>IF(N479="sníž. přenesená",J479,0)</f>
        <v>0</v>
      </c>
      <c r="BI479" s="148">
        <f>IF(N479="nulová",J479,0)</f>
        <v>0</v>
      </c>
      <c r="BJ479" s="12" t="s">
        <v>89</v>
      </c>
      <c r="BK479" s="148">
        <f>ROUND(I479*H479,2)</f>
        <v>0</v>
      </c>
      <c r="BL479" s="12" t="s">
        <v>203</v>
      </c>
      <c r="BM479" s="147" t="s">
        <v>739</v>
      </c>
    </row>
    <row r="480" spans="2:51" s="153" customFormat="1" ht="12">
      <c r="B480" s="152"/>
      <c r="D480" s="154" t="s">
        <v>164</v>
      </c>
      <c r="E480" s="155" t="s">
        <v>1</v>
      </c>
      <c r="F480" s="156" t="s">
        <v>723</v>
      </c>
      <c r="H480" s="155" t="s">
        <v>1</v>
      </c>
      <c r="L480" s="152"/>
      <c r="M480" s="157"/>
      <c r="T480" s="158"/>
      <c r="AT480" s="155" t="s">
        <v>164</v>
      </c>
      <c r="AU480" s="155" t="s">
        <v>91</v>
      </c>
      <c r="AV480" s="153" t="s">
        <v>89</v>
      </c>
      <c r="AW480" s="153" t="s">
        <v>38</v>
      </c>
      <c r="AX480" s="153" t="s">
        <v>81</v>
      </c>
      <c r="AY480" s="155" t="s">
        <v>152</v>
      </c>
    </row>
    <row r="481" spans="2:51" s="160" customFormat="1" ht="12">
      <c r="B481" s="159"/>
      <c r="D481" s="154" t="s">
        <v>164</v>
      </c>
      <c r="E481" s="161" t="s">
        <v>1</v>
      </c>
      <c r="F481" s="162" t="s">
        <v>724</v>
      </c>
      <c r="H481" s="163">
        <v>0.8</v>
      </c>
      <c r="L481" s="159"/>
      <c r="M481" s="164"/>
      <c r="T481" s="165"/>
      <c r="AT481" s="161" t="s">
        <v>164</v>
      </c>
      <c r="AU481" s="161" t="s">
        <v>91</v>
      </c>
      <c r="AV481" s="160" t="s">
        <v>91</v>
      </c>
      <c r="AW481" s="160" t="s">
        <v>38</v>
      </c>
      <c r="AX481" s="160" t="s">
        <v>81</v>
      </c>
      <c r="AY481" s="161" t="s">
        <v>152</v>
      </c>
    </row>
    <row r="482" spans="2:51" s="167" customFormat="1" ht="12">
      <c r="B482" s="166"/>
      <c r="D482" s="154" t="s">
        <v>164</v>
      </c>
      <c r="E482" s="168" t="s">
        <v>1</v>
      </c>
      <c r="F482" s="169" t="s">
        <v>168</v>
      </c>
      <c r="H482" s="170">
        <v>0.8</v>
      </c>
      <c r="L482" s="166"/>
      <c r="M482" s="171"/>
      <c r="T482" s="172"/>
      <c r="AT482" s="168" t="s">
        <v>164</v>
      </c>
      <c r="AU482" s="168" t="s">
        <v>91</v>
      </c>
      <c r="AV482" s="167" t="s">
        <v>160</v>
      </c>
      <c r="AW482" s="167" t="s">
        <v>38</v>
      </c>
      <c r="AX482" s="167" t="s">
        <v>89</v>
      </c>
      <c r="AY482" s="168" t="s">
        <v>152</v>
      </c>
    </row>
    <row r="483" spans="2:51" s="160" customFormat="1" ht="12">
      <c r="B483" s="159"/>
      <c r="D483" s="154" t="s">
        <v>164</v>
      </c>
      <c r="F483" s="162" t="s">
        <v>740</v>
      </c>
      <c r="H483" s="163">
        <v>0.002</v>
      </c>
      <c r="L483" s="159"/>
      <c r="M483" s="164"/>
      <c r="T483" s="165"/>
      <c r="AT483" s="161" t="s">
        <v>164</v>
      </c>
      <c r="AU483" s="161" t="s">
        <v>91</v>
      </c>
      <c r="AV483" s="160" t="s">
        <v>91</v>
      </c>
      <c r="AW483" s="160" t="s">
        <v>3</v>
      </c>
      <c r="AX483" s="160" t="s">
        <v>89</v>
      </c>
      <c r="AY483" s="161" t="s">
        <v>152</v>
      </c>
    </row>
    <row r="484" spans="2:65" s="27" customFormat="1" ht="24.25" customHeight="1">
      <c r="B484" s="26"/>
      <c r="C484" s="136" t="s">
        <v>741</v>
      </c>
      <c r="D484" s="136" t="s">
        <v>155</v>
      </c>
      <c r="E484" s="137" t="s">
        <v>742</v>
      </c>
      <c r="F484" s="138" t="s">
        <v>743</v>
      </c>
      <c r="G484" s="139" t="s">
        <v>209</v>
      </c>
      <c r="H484" s="140">
        <v>0.8</v>
      </c>
      <c r="I484" s="7"/>
      <c r="J484" s="1">
        <f>ROUND(I484*H484,2)</f>
        <v>0</v>
      </c>
      <c r="K484" s="138" t="s">
        <v>159</v>
      </c>
      <c r="L484" s="26"/>
      <c r="M484" s="143" t="s">
        <v>1</v>
      </c>
      <c r="N484" s="144" t="s">
        <v>46</v>
      </c>
      <c r="O484" s="145">
        <v>0</v>
      </c>
      <c r="P484" s="145">
        <f>O484*H484</f>
        <v>0</v>
      </c>
      <c r="Q484" s="145">
        <v>0.01266</v>
      </c>
      <c r="R484" s="145">
        <f>Q484*H484</f>
        <v>0.010128</v>
      </c>
      <c r="S484" s="145">
        <v>0</v>
      </c>
      <c r="T484" s="146">
        <f>S484*H484</f>
        <v>0</v>
      </c>
      <c r="AR484" s="147" t="s">
        <v>203</v>
      </c>
      <c r="AT484" s="147" t="s">
        <v>155</v>
      </c>
      <c r="AU484" s="147" t="s">
        <v>91</v>
      </c>
      <c r="AY484" s="12" t="s">
        <v>152</v>
      </c>
      <c r="BE484" s="148">
        <f>IF(N484="základní",J484,0)</f>
        <v>0</v>
      </c>
      <c r="BF484" s="148">
        <f>IF(N484="snížená",J484,0)</f>
        <v>0</v>
      </c>
      <c r="BG484" s="148">
        <f>IF(N484="zákl. přenesená",J484,0)</f>
        <v>0</v>
      </c>
      <c r="BH484" s="148">
        <f>IF(N484="sníž. přenesená",J484,0)</f>
        <v>0</v>
      </c>
      <c r="BI484" s="148">
        <f>IF(N484="nulová",J484,0)</f>
        <v>0</v>
      </c>
      <c r="BJ484" s="12" t="s">
        <v>89</v>
      </c>
      <c r="BK484" s="148">
        <f>ROUND(I484*H484,2)</f>
        <v>0</v>
      </c>
      <c r="BL484" s="12" t="s">
        <v>203</v>
      </c>
      <c r="BM484" s="147" t="s">
        <v>744</v>
      </c>
    </row>
    <row r="485" spans="2:47" s="27" customFormat="1" ht="12">
      <c r="B485" s="26"/>
      <c r="D485" s="149" t="s">
        <v>162</v>
      </c>
      <c r="F485" s="150" t="s">
        <v>745</v>
      </c>
      <c r="L485" s="26"/>
      <c r="M485" s="151"/>
      <c r="T485" s="54"/>
      <c r="AT485" s="12" t="s">
        <v>162</v>
      </c>
      <c r="AU485" s="12" t="s">
        <v>91</v>
      </c>
    </row>
    <row r="486" spans="2:51" s="153" customFormat="1" ht="12">
      <c r="B486" s="152"/>
      <c r="D486" s="154" t="s">
        <v>164</v>
      </c>
      <c r="E486" s="155" t="s">
        <v>1</v>
      </c>
      <c r="F486" s="156" t="s">
        <v>723</v>
      </c>
      <c r="H486" s="155" t="s">
        <v>1</v>
      </c>
      <c r="L486" s="152"/>
      <c r="M486" s="157"/>
      <c r="T486" s="158"/>
      <c r="AT486" s="155" t="s">
        <v>164</v>
      </c>
      <c r="AU486" s="155" t="s">
        <v>91</v>
      </c>
      <c r="AV486" s="153" t="s">
        <v>89</v>
      </c>
      <c r="AW486" s="153" t="s">
        <v>38</v>
      </c>
      <c r="AX486" s="153" t="s">
        <v>81</v>
      </c>
      <c r="AY486" s="155" t="s">
        <v>152</v>
      </c>
    </row>
    <row r="487" spans="2:51" s="160" customFormat="1" ht="12">
      <c r="B487" s="159"/>
      <c r="D487" s="154" t="s">
        <v>164</v>
      </c>
      <c r="E487" s="161" t="s">
        <v>1</v>
      </c>
      <c r="F487" s="162" t="s">
        <v>724</v>
      </c>
      <c r="H487" s="163">
        <v>0.8</v>
      </c>
      <c r="L487" s="159"/>
      <c r="M487" s="164"/>
      <c r="T487" s="165"/>
      <c r="AT487" s="161" t="s">
        <v>164</v>
      </c>
      <c r="AU487" s="161" t="s">
        <v>91</v>
      </c>
      <c r="AV487" s="160" t="s">
        <v>91</v>
      </c>
      <c r="AW487" s="160" t="s">
        <v>38</v>
      </c>
      <c r="AX487" s="160" t="s">
        <v>81</v>
      </c>
      <c r="AY487" s="161" t="s">
        <v>152</v>
      </c>
    </row>
    <row r="488" spans="2:51" s="167" customFormat="1" ht="12">
      <c r="B488" s="166"/>
      <c r="D488" s="154" t="s">
        <v>164</v>
      </c>
      <c r="E488" s="168" t="s">
        <v>1</v>
      </c>
      <c r="F488" s="169" t="s">
        <v>168</v>
      </c>
      <c r="H488" s="170">
        <v>0.8</v>
      </c>
      <c r="L488" s="166"/>
      <c r="M488" s="171"/>
      <c r="T488" s="172"/>
      <c r="AT488" s="168" t="s">
        <v>164</v>
      </c>
      <c r="AU488" s="168" t="s">
        <v>91</v>
      </c>
      <c r="AV488" s="167" t="s">
        <v>160</v>
      </c>
      <c r="AW488" s="167" t="s">
        <v>38</v>
      </c>
      <c r="AX488" s="167" t="s">
        <v>89</v>
      </c>
      <c r="AY488" s="168" t="s">
        <v>152</v>
      </c>
    </row>
    <row r="489" spans="2:65" s="27" customFormat="1" ht="66.75" customHeight="1">
      <c r="B489" s="26"/>
      <c r="C489" s="136" t="s">
        <v>746</v>
      </c>
      <c r="D489" s="136" t="s">
        <v>155</v>
      </c>
      <c r="E489" s="137" t="s">
        <v>747</v>
      </c>
      <c r="F489" s="138" t="s">
        <v>748</v>
      </c>
      <c r="G489" s="139" t="s">
        <v>352</v>
      </c>
      <c r="H489" s="140">
        <v>1</v>
      </c>
      <c r="I489" s="7"/>
      <c r="J489" s="1">
        <f>ROUND(I489*H489,2)</f>
        <v>0</v>
      </c>
      <c r="K489" s="138" t="s">
        <v>1</v>
      </c>
      <c r="L489" s="26"/>
      <c r="M489" s="143" t="s">
        <v>1</v>
      </c>
      <c r="N489" s="144" t="s">
        <v>46</v>
      </c>
      <c r="O489" s="145">
        <v>0</v>
      </c>
      <c r="P489" s="145">
        <f>O489*H489</f>
        <v>0</v>
      </c>
      <c r="Q489" s="145">
        <v>0</v>
      </c>
      <c r="R489" s="145">
        <f>Q489*H489</f>
        <v>0</v>
      </c>
      <c r="S489" s="145">
        <v>0</v>
      </c>
      <c r="T489" s="146">
        <f>S489*H489</f>
        <v>0</v>
      </c>
      <c r="AR489" s="147" t="s">
        <v>203</v>
      </c>
      <c r="AT489" s="147" t="s">
        <v>155</v>
      </c>
      <c r="AU489" s="147" t="s">
        <v>91</v>
      </c>
      <c r="AY489" s="12" t="s">
        <v>152</v>
      </c>
      <c r="BE489" s="148">
        <f>IF(N489="základní",J489,0)</f>
        <v>0</v>
      </c>
      <c r="BF489" s="148">
        <f>IF(N489="snížená",J489,0)</f>
        <v>0</v>
      </c>
      <c r="BG489" s="148">
        <f>IF(N489="zákl. přenesená",J489,0)</f>
        <v>0</v>
      </c>
      <c r="BH489" s="148">
        <f>IF(N489="sníž. přenesená",J489,0)</f>
        <v>0</v>
      </c>
      <c r="BI489" s="148">
        <f>IF(N489="nulová",J489,0)</f>
        <v>0</v>
      </c>
      <c r="BJ489" s="12" t="s">
        <v>89</v>
      </c>
      <c r="BK489" s="148">
        <f>ROUND(I489*H489,2)</f>
        <v>0</v>
      </c>
      <c r="BL489" s="12" t="s">
        <v>203</v>
      </c>
      <c r="BM489" s="147" t="s">
        <v>749</v>
      </c>
    </row>
    <row r="490" spans="2:65" s="27" customFormat="1" ht="33" customHeight="1">
      <c r="B490" s="26"/>
      <c r="C490" s="136" t="s">
        <v>750</v>
      </c>
      <c r="D490" s="136" t="s">
        <v>155</v>
      </c>
      <c r="E490" s="137" t="s">
        <v>751</v>
      </c>
      <c r="F490" s="138" t="s">
        <v>752</v>
      </c>
      <c r="G490" s="139" t="s">
        <v>171</v>
      </c>
      <c r="H490" s="140">
        <v>32</v>
      </c>
      <c r="I490" s="7"/>
      <c r="J490" s="1">
        <f>ROUND(I490*H490,2)</f>
        <v>0</v>
      </c>
      <c r="K490" s="138" t="s">
        <v>1</v>
      </c>
      <c r="L490" s="26"/>
      <c r="M490" s="143" t="s">
        <v>1</v>
      </c>
      <c r="N490" s="144" t="s">
        <v>46</v>
      </c>
      <c r="O490" s="145">
        <v>0</v>
      </c>
      <c r="P490" s="145">
        <f>O490*H490</f>
        <v>0</v>
      </c>
      <c r="Q490" s="145">
        <v>0</v>
      </c>
      <c r="R490" s="145">
        <f>Q490*H490</f>
        <v>0</v>
      </c>
      <c r="S490" s="145">
        <v>0</v>
      </c>
      <c r="T490" s="146">
        <f>S490*H490</f>
        <v>0</v>
      </c>
      <c r="AR490" s="147" t="s">
        <v>203</v>
      </c>
      <c r="AT490" s="147" t="s">
        <v>155</v>
      </c>
      <c r="AU490" s="147" t="s">
        <v>91</v>
      </c>
      <c r="AY490" s="12" t="s">
        <v>152</v>
      </c>
      <c r="BE490" s="148">
        <f>IF(N490="základní",J490,0)</f>
        <v>0</v>
      </c>
      <c r="BF490" s="148">
        <f>IF(N490="snížená",J490,0)</f>
        <v>0</v>
      </c>
      <c r="BG490" s="148">
        <f>IF(N490="zákl. přenesená",J490,0)</f>
        <v>0</v>
      </c>
      <c r="BH490" s="148">
        <f>IF(N490="sníž. přenesená",J490,0)</f>
        <v>0</v>
      </c>
      <c r="BI490" s="148">
        <f>IF(N490="nulová",J490,0)</f>
        <v>0</v>
      </c>
      <c r="BJ490" s="12" t="s">
        <v>89</v>
      </c>
      <c r="BK490" s="148">
        <f>ROUND(I490*H490,2)</f>
        <v>0</v>
      </c>
      <c r="BL490" s="12" t="s">
        <v>203</v>
      </c>
      <c r="BM490" s="147" t="s">
        <v>753</v>
      </c>
    </row>
    <row r="491" spans="2:47" s="27" customFormat="1" ht="18">
      <c r="B491" s="26"/>
      <c r="D491" s="154" t="s">
        <v>212</v>
      </c>
      <c r="F491" s="181" t="s">
        <v>754</v>
      </c>
      <c r="L491" s="26"/>
      <c r="M491" s="151"/>
      <c r="T491" s="54"/>
      <c r="AT491" s="12" t="s">
        <v>212</v>
      </c>
      <c r="AU491" s="12" t="s">
        <v>91</v>
      </c>
    </row>
    <row r="492" spans="2:65" s="27" customFormat="1" ht="33" customHeight="1">
      <c r="B492" s="26"/>
      <c r="C492" s="136" t="s">
        <v>755</v>
      </c>
      <c r="D492" s="136" t="s">
        <v>155</v>
      </c>
      <c r="E492" s="137" t="s">
        <v>756</v>
      </c>
      <c r="F492" s="138" t="s">
        <v>757</v>
      </c>
      <c r="G492" s="139" t="s">
        <v>171</v>
      </c>
      <c r="H492" s="140">
        <v>9</v>
      </c>
      <c r="I492" s="7"/>
      <c r="J492" s="1">
        <f>ROUND(I492*H492,2)</f>
        <v>0</v>
      </c>
      <c r="K492" s="138" t="s">
        <v>159</v>
      </c>
      <c r="L492" s="26"/>
      <c r="M492" s="143" t="s">
        <v>1</v>
      </c>
      <c r="N492" s="144" t="s">
        <v>46</v>
      </c>
      <c r="O492" s="145">
        <v>0.298</v>
      </c>
      <c r="P492" s="145">
        <f>O492*H492</f>
        <v>2.682</v>
      </c>
      <c r="Q492" s="145">
        <v>0.00785</v>
      </c>
      <c r="R492" s="145">
        <f>Q492*H492</f>
        <v>0.07064999999999999</v>
      </c>
      <c r="S492" s="145">
        <v>0</v>
      </c>
      <c r="T492" s="146">
        <f>S492*H492</f>
        <v>0</v>
      </c>
      <c r="AR492" s="147" t="s">
        <v>203</v>
      </c>
      <c r="AT492" s="147" t="s">
        <v>155</v>
      </c>
      <c r="AU492" s="147" t="s">
        <v>91</v>
      </c>
      <c r="AY492" s="12" t="s">
        <v>152</v>
      </c>
      <c r="BE492" s="148">
        <f>IF(N492="základní",J492,0)</f>
        <v>0</v>
      </c>
      <c r="BF492" s="148">
        <f>IF(N492="snížená",J492,0)</f>
        <v>0</v>
      </c>
      <c r="BG492" s="148">
        <f>IF(N492="zákl. přenesená",J492,0)</f>
        <v>0</v>
      </c>
      <c r="BH492" s="148">
        <f>IF(N492="sníž. přenesená",J492,0)</f>
        <v>0</v>
      </c>
      <c r="BI492" s="148">
        <f>IF(N492="nulová",J492,0)</f>
        <v>0</v>
      </c>
      <c r="BJ492" s="12" t="s">
        <v>89</v>
      </c>
      <c r="BK492" s="148">
        <f>ROUND(I492*H492,2)</f>
        <v>0</v>
      </c>
      <c r="BL492" s="12" t="s">
        <v>203</v>
      </c>
      <c r="BM492" s="147" t="s">
        <v>758</v>
      </c>
    </row>
    <row r="493" spans="2:47" s="27" customFormat="1" ht="12">
      <c r="B493" s="26"/>
      <c r="D493" s="149" t="s">
        <v>162</v>
      </c>
      <c r="F493" s="150" t="s">
        <v>759</v>
      </c>
      <c r="L493" s="26"/>
      <c r="M493" s="151"/>
      <c r="T493" s="54"/>
      <c r="AT493" s="12" t="s">
        <v>162</v>
      </c>
      <c r="AU493" s="12" t="s">
        <v>91</v>
      </c>
    </row>
    <row r="494" spans="2:51" s="153" customFormat="1" ht="12">
      <c r="B494" s="152"/>
      <c r="D494" s="154" t="s">
        <v>164</v>
      </c>
      <c r="E494" s="155" t="s">
        <v>1</v>
      </c>
      <c r="F494" s="156" t="s">
        <v>760</v>
      </c>
      <c r="H494" s="155" t="s">
        <v>1</v>
      </c>
      <c r="L494" s="152"/>
      <c r="M494" s="157"/>
      <c r="T494" s="158"/>
      <c r="AT494" s="155" t="s">
        <v>164</v>
      </c>
      <c r="AU494" s="155" t="s">
        <v>91</v>
      </c>
      <c r="AV494" s="153" t="s">
        <v>89</v>
      </c>
      <c r="AW494" s="153" t="s">
        <v>38</v>
      </c>
      <c r="AX494" s="153" t="s">
        <v>81</v>
      </c>
      <c r="AY494" s="155" t="s">
        <v>152</v>
      </c>
    </row>
    <row r="495" spans="2:51" s="160" customFormat="1" ht="12">
      <c r="B495" s="159"/>
      <c r="D495" s="154" t="s">
        <v>164</v>
      </c>
      <c r="E495" s="161" t="s">
        <v>1</v>
      </c>
      <c r="F495" s="162" t="s">
        <v>218</v>
      </c>
      <c r="H495" s="163">
        <v>9</v>
      </c>
      <c r="L495" s="159"/>
      <c r="M495" s="164"/>
      <c r="T495" s="165"/>
      <c r="AT495" s="161" t="s">
        <v>164</v>
      </c>
      <c r="AU495" s="161" t="s">
        <v>91</v>
      </c>
      <c r="AV495" s="160" t="s">
        <v>91</v>
      </c>
      <c r="AW495" s="160" t="s">
        <v>38</v>
      </c>
      <c r="AX495" s="160" t="s">
        <v>81</v>
      </c>
      <c r="AY495" s="161" t="s">
        <v>152</v>
      </c>
    </row>
    <row r="496" spans="2:51" s="167" customFormat="1" ht="12">
      <c r="B496" s="166"/>
      <c r="D496" s="154" t="s">
        <v>164</v>
      </c>
      <c r="E496" s="168" t="s">
        <v>1</v>
      </c>
      <c r="F496" s="169" t="s">
        <v>168</v>
      </c>
      <c r="H496" s="170">
        <v>9</v>
      </c>
      <c r="L496" s="166"/>
      <c r="M496" s="171"/>
      <c r="T496" s="172"/>
      <c r="AT496" s="168" t="s">
        <v>164</v>
      </c>
      <c r="AU496" s="168" t="s">
        <v>91</v>
      </c>
      <c r="AV496" s="167" t="s">
        <v>160</v>
      </c>
      <c r="AW496" s="167" t="s">
        <v>38</v>
      </c>
      <c r="AX496" s="167" t="s">
        <v>89</v>
      </c>
      <c r="AY496" s="168" t="s">
        <v>152</v>
      </c>
    </row>
    <row r="497" spans="2:65" s="27" customFormat="1" ht="44.25" customHeight="1">
      <c r="B497" s="26"/>
      <c r="C497" s="136" t="s">
        <v>761</v>
      </c>
      <c r="D497" s="136" t="s">
        <v>155</v>
      </c>
      <c r="E497" s="137" t="s">
        <v>762</v>
      </c>
      <c r="F497" s="138" t="s">
        <v>763</v>
      </c>
      <c r="G497" s="139" t="s">
        <v>485</v>
      </c>
      <c r="H497" s="140">
        <f>SUM(J452:J492)/100</f>
        <v>0</v>
      </c>
      <c r="I497" s="7"/>
      <c r="J497" s="1">
        <f>ROUND(I497*H497,2)</f>
        <v>0</v>
      </c>
      <c r="K497" s="138" t="s">
        <v>159</v>
      </c>
      <c r="L497" s="26"/>
      <c r="M497" s="143" t="s">
        <v>1</v>
      </c>
      <c r="N497" s="144" t="s">
        <v>46</v>
      </c>
      <c r="O497" s="145">
        <v>0</v>
      </c>
      <c r="P497" s="145">
        <f>O497*H497</f>
        <v>0</v>
      </c>
      <c r="Q497" s="145">
        <v>0</v>
      </c>
      <c r="R497" s="145">
        <f>Q497*H497</f>
        <v>0</v>
      </c>
      <c r="S497" s="145">
        <v>0</v>
      </c>
      <c r="T497" s="146">
        <f>S497*H497</f>
        <v>0</v>
      </c>
      <c r="AR497" s="147" t="s">
        <v>203</v>
      </c>
      <c r="AT497" s="147" t="s">
        <v>155</v>
      </c>
      <c r="AU497" s="147" t="s">
        <v>91</v>
      </c>
      <c r="AY497" s="12" t="s">
        <v>152</v>
      </c>
      <c r="BE497" s="148">
        <f>IF(N497="základní",J497,0)</f>
        <v>0</v>
      </c>
      <c r="BF497" s="148">
        <f>IF(N497="snížená",J497,0)</f>
        <v>0</v>
      </c>
      <c r="BG497" s="148">
        <f>IF(N497="zákl. přenesená",J497,0)</f>
        <v>0</v>
      </c>
      <c r="BH497" s="148">
        <f>IF(N497="sníž. přenesená",J497,0)</f>
        <v>0</v>
      </c>
      <c r="BI497" s="148">
        <f>IF(N497="nulová",J497,0)</f>
        <v>0</v>
      </c>
      <c r="BJ497" s="12" t="s">
        <v>89</v>
      </c>
      <c r="BK497" s="148">
        <f>ROUND(I497*H497,2)</f>
        <v>0</v>
      </c>
      <c r="BL497" s="12" t="s">
        <v>203</v>
      </c>
      <c r="BM497" s="147" t="s">
        <v>764</v>
      </c>
    </row>
    <row r="498" spans="2:47" s="27" customFormat="1" ht="12">
      <c r="B498" s="26"/>
      <c r="D498" s="149" t="s">
        <v>162</v>
      </c>
      <c r="F498" s="150" t="s">
        <v>765</v>
      </c>
      <c r="L498" s="26"/>
      <c r="M498" s="151"/>
      <c r="T498" s="54"/>
      <c r="AT498" s="12" t="s">
        <v>162</v>
      </c>
      <c r="AU498" s="12" t="s">
        <v>91</v>
      </c>
    </row>
    <row r="499" spans="2:63" s="125" customFormat="1" ht="22.9" customHeight="1">
      <c r="B499" s="124"/>
      <c r="D499" s="126" t="s">
        <v>80</v>
      </c>
      <c r="E499" s="134" t="s">
        <v>766</v>
      </c>
      <c r="F499" s="134" t="s">
        <v>767</v>
      </c>
      <c r="J499" s="135">
        <f>BK499</f>
        <v>0</v>
      </c>
      <c r="L499" s="124"/>
      <c r="M499" s="129"/>
      <c r="P499" s="130">
        <f>SUM(P500:P548)</f>
        <v>302.58993999999996</v>
      </c>
      <c r="R499" s="130">
        <f>SUM(R500:R548)</f>
        <v>0.4567503</v>
      </c>
      <c r="T499" s="131">
        <f>SUM(T500:T548)</f>
        <v>0</v>
      </c>
      <c r="AR499" s="126" t="s">
        <v>91</v>
      </c>
      <c r="AT499" s="132" t="s">
        <v>80</v>
      </c>
      <c r="AU499" s="132" t="s">
        <v>89</v>
      </c>
      <c r="AY499" s="126" t="s">
        <v>152</v>
      </c>
      <c r="BK499" s="133">
        <f>SUM(BK500:BK548)</f>
        <v>0</v>
      </c>
    </row>
    <row r="500" spans="2:65" s="27" customFormat="1" ht="24.25" customHeight="1">
      <c r="B500" s="26"/>
      <c r="C500" s="136" t="s">
        <v>768</v>
      </c>
      <c r="D500" s="136" t="s">
        <v>155</v>
      </c>
      <c r="E500" s="137" t="s">
        <v>769</v>
      </c>
      <c r="F500" s="138" t="s">
        <v>770</v>
      </c>
      <c r="G500" s="139" t="s">
        <v>171</v>
      </c>
      <c r="H500" s="140">
        <v>22</v>
      </c>
      <c r="I500" s="7"/>
      <c r="J500" s="1">
        <f>ROUND(I500*H500,2)</f>
        <v>0</v>
      </c>
      <c r="K500" s="138" t="s">
        <v>1</v>
      </c>
      <c r="L500" s="26"/>
      <c r="M500" s="143" t="s">
        <v>1</v>
      </c>
      <c r="N500" s="144" t="s">
        <v>46</v>
      </c>
      <c r="O500" s="145">
        <v>1.22</v>
      </c>
      <c r="P500" s="145">
        <f>O500*H500</f>
        <v>26.84</v>
      </c>
      <c r="Q500" s="145">
        <v>5E-05</v>
      </c>
      <c r="R500" s="145">
        <f>Q500*H500</f>
        <v>0.0011</v>
      </c>
      <c r="S500" s="145">
        <v>0</v>
      </c>
      <c r="T500" s="146">
        <f>S500*H500</f>
        <v>0</v>
      </c>
      <c r="AR500" s="147" t="s">
        <v>203</v>
      </c>
      <c r="AT500" s="147" t="s">
        <v>155</v>
      </c>
      <c r="AU500" s="147" t="s">
        <v>91</v>
      </c>
      <c r="AY500" s="12" t="s">
        <v>152</v>
      </c>
      <c r="BE500" s="148">
        <f>IF(N500="základní",J500,0)</f>
        <v>0</v>
      </c>
      <c r="BF500" s="148">
        <f>IF(N500="snížená",J500,0)</f>
        <v>0</v>
      </c>
      <c r="BG500" s="148">
        <f>IF(N500="zákl. přenesená",J500,0)</f>
        <v>0</v>
      </c>
      <c r="BH500" s="148">
        <f>IF(N500="sníž. přenesená",J500,0)</f>
        <v>0</v>
      </c>
      <c r="BI500" s="148">
        <f>IF(N500="nulová",J500,0)</f>
        <v>0</v>
      </c>
      <c r="BJ500" s="12" t="s">
        <v>89</v>
      </c>
      <c r="BK500" s="148">
        <f>ROUND(I500*H500,2)</f>
        <v>0</v>
      </c>
      <c r="BL500" s="12" t="s">
        <v>203</v>
      </c>
      <c r="BM500" s="147" t="s">
        <v>771</v>
      </c>
    </row>
    <row r="501" spans="2:47" s="27" customFormat="1" ht="18">
      <c r="B501" s="26"/>
      <c r="D501" s="154" t="s">
        <v>212</v>
      </c>
      <c r="F501" s="181" t="s">
        <v>772</v>
      </c>
      <c r="L501" s="26"/>
      <c r="M501" s="151"/>
      <c r="T501" s="54"/>
      <c r="AT501" s="12" t="s">
        <v>212</v>
      </c>
      <c r="AU501" s="12" t="s">
        <v>91</v>
      </c>
    </row>
    <row r="502" spans="2:51" s="153" customFormat="1" ht="12">
      <c r="B502" s="152"/>
      <c r="D502" s="154" t="s">
        <v>164</v>
      </c>
      <c r="E502" s="155" t="s">
        <v>1</v>
      </c>
      <c r="F502" s="156" t="s">
        <v>773</v>
      </c>
      <c r="H502" s="155" t="s">
        <v>1</v>
      </c>
      <c r="L502" s="152"/>
      <c r="M502" s="157"/>
      <c r="T502" s="158"/>
      <c r="AT502" s="155" t="s">
        <v>164</v>
      </c>
      <c r="AU502" s="155" t="s">
        <v>91</v>
      </c>
      <c r="AV502" s="153" t="s">
        <v>89</v>
      </c>
      <c r="AW502" s="153" t="s">
        <v>38</v>
      </c>
      <c r="AX502" s="153" t="s">
        <v>81</v>
      </c>
      <c r="AY502" s="155" t="s">
        <v>152</v>
      </c>
    </row>
    <row r="503" spans="2:51" s="160" customFormat="1" ht="12">
      <c r="B503" s="159"/>
      <c r="D503" s="154" t="s">
        <v>164</v>
      </c>
      <c r="E503" s="161" t="s">
        <v>1</v>
      </c>
      <c r="F503" s="162" t="s">
        <v>292</v>
      </c>
      <c r="H503" s="163">
        <v>22</v>
      </c>
      <c r="L503" s="159"/>
      <c r="M503" s="164"/>
      <c r="T503" s="165"/>
      <c r="AT503" s="161" t="s">
        <v>164</v>
      </c>
      <c r="AU503" s="161" t="s">
        <v>91</v>
      </c>
      <c r="AV503" s="160" t="s">
        <v>91</v>
      </c>
      <c r="AW503" s="160" t="s">
        <v>38</v>
      </c>
      <c r="AX503" s="160" t="s">
        <v>81</v>
      </c>
      <c r="AY503" s="161" t="s">
        <v>152</v>
      </c>
    </row>
    <row r="504" spans="2:51" s="167" customFormat="1" ht="12">
      <c r="B504" s="166"/>
      <c r="D504" s="154" t="s">
        <v>164</v>
      </c>
      <c r="E504" s="168" t="s">
        <v>1</v>
      </c>
      <c r="F504" s="169" t="s">
        <v>168</v>
      </c>
      <c r="H504" s="170">
        <v>22</v>
      </c>
      <c r="L504" s="166"/>
      <c r="M504" s="171"/>
      <c r="T504" s="172"/>
      <c r="AT504" s="168" t="s">
        <v>164</v>
      </c>
      <c r="AU504" s="168" t="s">
        <v>91</v>
      </c>
      <c r="AV504" s="167" t="s">
        <v>160</v>
      </c>
      <c r="AW504" s="167" t="s">
        <v>38</v>
      </c>
      <c r="AX504" s="167" t="s">
        <v>89</v>
      </c>
      <c r="AY504" s="168" t="s">
        <v>152</v>
      </c>
    </row>
    <row r="505" spans="2:65" s="27" customFormat="1" ht="16.5" customHeight="1">
      <c r="B505" s="26"/>
      <c r="C505" s="173" t="s">
        <v>774</v>
      </c>
      <c r="D505" s="173" t="s">
        <v>194</v>
      </c>
      <c r="E505" s="174" t="s">
        <v>775</v>
      </c>
      <c r="F505" s="175" t="s">
        <v>776</v>
      </c>
      <c r="G505" s="176" t="s">
        <v>171</v>
      </c>
      <c r="H505" s="177">
        <v>24.2</v>
      </c>
      <c r="I505" s="8"/>
      <c r="J505" s="2">
        <f>ROUND(I505*H505,2)</f>
        <v>0</v>
      </c>
      <c r="K505" s="175" t="s">
        <v>1</v>
      </c>
      <c r="L505" s="178"/>
      <c r="M505" s="179" t="s">
        <v>1</v>
      </c>
      <c r="N505" s="180" t="s">
        <v>46</v>
      </c>
      <c r="O505" s="145">
        <v>0</v>
      </c>
      <c r="P505" s="145">
        <f>O505*H505</f>
        <v>0</v>
      </c>
      <c r="Q505" s="145">
        <v>0</v>
      </c>
      <c r="R505" s="145">
        <f>Q505*H505</f>
        <v>0</v>
      </c>
      <c r="S505" s="145">
        <v>0</v>
      </c>
      <c r="T505" s="146">
        <f>S505*H505</f>
        <v>0</v>
      </c>
      <c r="AR505" s="147" t="s">
        <v>345</v>
      </c>
      <c r="AT505" s="147" t="s">
        <v>194</v>
      </c>
      <c r="AU505" s="147" t="s">
        <v>91</v>
      </c>
      <c r="AY505" s="12" t="s">
        <v>152</v>
      </c>
      <c r="BE505" s="148">
        <f>IF(N505="základní",J505,0)</f>
        <v>0</v>
      </c>
      <c r="BF505" s="148">
        <f>IF(N505="snížená",J505,0)</f>
        <v>0</v>
      </c>
      <c r="BG505" s="148">
        <f>IF(N505="zákl. přenesená",J505,0)</f>
        <v>0</v>
      </c>
      <c r="BH505" s="148">
        <f>IF(N505="sníž. přenesená",J505,0)</f>
        <v>0</v>
      </c>
      <c r="BI505" s="148">
        <f>IF(N505="nulová",J505,0)</f>
        <v>0</v>
      </c>
      <c r="BJ505" s="12" t="s">
        <v>89</v>
      </c>
      <c r="BK505" s="148">
        <f>ROUND(I505*H505,2)</f>
        <v>0</v>
      </c>
      <c r="BL505" s="12" t="s">
        <v>203</v>
      </c>
      <c r="BM505" s="147" t="s">
        <v>777</v>
      </c>
    </row>
    <row r="506" spans="2:65" s="27" customFormat="1" ht="24.25" customHeight="1">
      <c r="B506" s="26"/>
      <c r="C506" s="136" t="s">
        <v>778</v>
      </c>
      <c r="D506" s="136" t="s">
        <v>155</v>
      </c>
      <c r="E506" s="137" t="s">
        <v>779</v>
      </c>
      <c r="F506" s="138" t="s">
        <v>780</v>
      </c>
      <c r="G506" s="139" t="s">
        <v>781</v>
      </c>
      <c r="H506" s="140">
        <v>3.545</v>
      </c>
      <c r="I506" s="7"/>
      <c r="J506" s="1">
        <f>ROUND(I506*H506,2)</f>
        <v>0</v>
      </c>
      <c r="K506" s="138" t="s">
        <v>159</v>
      </c>
      <c r="L506" s="26"/>
      <c r="M506" s="143" t="s">
        <v>1</v>
      </c>
      <c r="N506" s="144" t="s">
        <v>46</v>
      </c>
      <c r="O506" s="145">
        <v>0.266</v>
      </c>
      <c r="P506" s="145">
        <f>O506*H506</f>
        <v>0.9429700000000001</v>
      </c>
      <c r="Q506" s="145">
        <v>7E-05</v>
      </c>
      <c r="R506" s="145">
        <f>Q506*H506</f>
        <v>0.00024815</v>
      </c>
      <c r="S506" s="145">
        <v>0</v>
      </c>
      <c r="T506" s="146">
        <f>S506*H506</f>
        <v>0</v>
      </c>
      <c r="AR506" s="147" t="s">
        <v>203</v>
      </c>
      <c r="AT506" s="147" t="s">
        <v>155</v>
      </c>
      <c r="AU506" s="147" t="s">
        <v>91</v>
      </c>
      <c r="AY506" s="12" t="s">
        <v>152</v>
      </c>
      <c r="BE506" s="148">
        <f>IF(N506="základní",J506,0)</f>
        <v>0</v>
      </c>
      <c r="BF506" s="148">
        <f>IF(N506="snížená",J506,0)</f>
        <v>0</v>
      </c>
      <c r="BG506" s="148">
        <f>IF(N506="zákl. přenesená",J506,0)</f>
        <v>0</v>
      </c>
      <c r="BH506" s="148">
        <f>IF(N506="sníž. přenesená",J506,0)</f>
        <v>0</v>
      </c>
      <c r="BI506" s="148">
        <f>IF(N506="nulová",J506,0)</f>
        <v>0</v>
      </c>
      <c r="BJ506" s="12" t="s">
        <v>89</v>
      </c>
      <c r="BK506" s="148">
        <f>ROUND(I506*H506,2)</f>
        <v>0</v>
      </c>
      <c r="BL506" s="12" t="s">
        <v>203</v>
      </c>
      <c r="BM506" s="147" t="s">
        <v>782</v>
      </c>
    </row>
    <row r="507" spans="2:47" s="27" customFormat="1" ht="12">
      <c r="B507" s="26"/>
      <c r="D507" s="149" t="s">
        <v>162</v>
      </c>
      <c r="F507" s="150" t="s">
        <v>783</v>
      </c>
      <c r="L507" s="26"/>
      <c r="M507" s="151"/>
      <c r="T507" s="54"/>
      <c r="AT507" s="12" t="s">
        <v>162</v>
      </c>
      <c r="AU507" s="12" t="s">
        <v>91</v>
      </c>
    </row>
    <row r="508" spans="2:51" s="153" customFormat="1" ht="12">
      <c r="B508" s="152"/>
      <c r="D508" s="154" t="s">
        <v>164</v>
      </c>
      <c r="E508" s="155" t="s">
        <v>1</v>
      </c>
      <c r="F508" s="156" t="s">
        <v>784</v>
      </c>
      <c r="H508" s="155" t="s">
        <v>1</v>
      </c>
      <c r="L508" s="152"/>
      <c r="M508" s="157"/>
      <c r="T508" s="158"/>
      <c r="AT508" s="155" t="s">
        <v>164</v>
      </c>
      <c r="AU508" s="155" t="s">
        <v>91</v>
      </c>
      <c r="AV508" s="153" t="s">
        <v>89</v>
      </c>
      <c r="AW508" s="153" t="s">
        <v>38</v>
      </c>
      <c r="AX508" s="153" t="s">
        <v>81</v>
      </c>
      <c r="AY508" s="155" t="s">
        <v>152</v>
      </c>
    </row>
    <row r="509" spans="2:51" s="160" customFormat="1" ht="12">
      <c r="B509" s="159"/>
      <c r="D509" s="154" t="s">
        <v>164</v>
      </c>
      <c r="E509" s="161" t="s">
        <v>1</v>
      </c>
      <c r="F509" s="162" t="s">
        <v>785</v>
      </c>
      <c r="H509" s="163">
        <v>3.545</v>
      </c>
      <c r="L509" s="159"/>
      <c r="M509" s="164"/>
      <c r="T509" s="165"/>
      <c r="AT509" s="161" t="s">
        <v>164</v>
      </c>
      <c r="AU509" s="161" t="s">
        <v>91</v>
      </c>
      <c r="AV509" s="160" t="s">
        <v>91</v>
      </c>
      <c r="AW509" s="160" t="s">
        <v>38</v>
      </c>
      <c r="AX509" s="160" t="s">
        <v>81</v>
      </c>
      <c r="AY509" s="161" t="s">
        <v>152</v>
      </c>
    </row>
    <row r="510" spans="2:51" s="167" customFormat="1" ht="12">
      <c r="B510" s="166"/>
      <c r="D510" s="154" t="s">
        <v>164</v>
      </c>
      <c r="E510" s="168" t="s">
        <v>1</v>
      </c>
      <c r="F510" s="169" t="s">
        <v>168</v>
      </c>
      <c r="H510" s="170">
        <v>3.545</v>
      </c>
      <c r="L510" s="166"/>
      <c r="M510" s="171"/>
      <c r="T510" s="172"/>
      <c r="AT510" s="168" t="s">
        <v>164</v>
      </c>
      <c r="AU510" s="168" t="s">
        <v>91</v>
      </c>
      <c r="AV510" s="167" t="s">
        <v>160</v>
      </c>
      <c r="AW510" s="167" t="s">
        <v>38</v>
      </c>
      <c r="AX510" s="167" t="s">
        <v>89</v>
      </c>
      <c r="AY510" s="168" t="s">
        <v>152</v>
      </c>
    </row>
    <row r="511" spans="2:65" s="27" customFormat="1" ht="24.25" customHeight="1">
      <c r="B511" s="26"/>
      <c r="C511" s="136" t="s">
        <v>786</v>
      </c>
      <c r="D511" s="136" t="s">
        <v>155</v>
      </c>
      <c r="E511" s="137" t="s">
        <v>779</v>
      </c>
      <c r="F511" s="138" t="s">
        <v>780</v>
      </c>
      <c r="G511" s="139" t="s">
        <v>781</v>
      </c>
      <c r="H511" s="140">
        <v>3.545</v>
      </c>
      <c r="I511" s="7"/>
      <c r="J511" s="1">
        <f>ROUND(I511*H511,2)</f>
        <v>0</v>
      </c>
      <c r="K511" s="138" t="s">
        <v>159</v>
      </c>
      <c r="L511" s="26"/>
      <c r="M511" s="143" t="s">
        <v>1</v>
      </c>
      <c r="N511" s="144" t="s">
        <v>46</v>
      </c>
      <c r="O511" s="145">
        <v>0.266</v>
      </c>
      <c r="P511" s="145">
        <f>O511*H511</f>
        <v>0.9429700000000001</v>
      </c>
      <c r="Q511" s="145">
        <v>7E-05</v>
      </c>
      <c r="R511" s="145">
        <f>Q511*H511</f>
        <v>0.00024815</v>
      </c>
      <c r="S511" s="145">
        <v>0</v>
      </c>
      <c r="T511" s="146">
        <f>S511*H511</f>
        <v>0</v>
      </c>
      <c r="AR511" s="147" t="s">
        <v>160</v>
      </c>
      <c r="AT511" s="147" t="s">
        <v>155</v>
      </c>
      <c r="AU511" s="147" t="s">
        <v>91</v>
      </c>
      <c r="AY511" s="12" t="s">
        <v>152</v>
      </c>
      <c r="BE511" s="148">
        <f>IF(N511="základní",J511,0)</f>
        <v>0</v>
      </c>
      <c r="BF511" s="148">
        <f>IF(N511="snížená",J511,0)</f>
        <v>0</v>
      </c>
      <c r="BG511" s="148">
        <f>IF(N511="zákl. přenesená",J511,0)</f>
        <v>0</v>
      </c>
      <c r="BH511" s="148">
        <f>IF(N511="sníž. přenesená",J511,0)</f>
        <v>0</v>
      </c>
      <c r="BI511" s="148">
        <f>IF(N511="nulová",J511,0)</f>
        <v>0</v>
      </c>
      <c r="BJ511" s="12" t="s">
        <v>89</v>
      </c>
      <c r="BK511" s="148">
        <f>ROUND(I511*H511,2)</f>
        <v>0</v>
      </c>
      <c r="BL511" s="12" t="s">
        <v>160</v>
      </c>
      <c r="BM511" s="147" t="s">
        <v>787</v>
      </c>
    </row>
    <row r="512" spans="2:47" s="27" customFormat="1" ht="12">
      <c r="B512" s="26"/>
      <c r="D512" s="149" t="s">
        <v>162</v>
      </c>
      <c r="F512" s="150" t="s">
        <v>783</v>
      </c>
      <c r="L512" s="26"/>
      <c r="M512" s="151"/>
      <c r="T512" s="54"/>
      <c r="AT512" s="12" t="s">
        <v>162</v>
      </c>
      <c r="AU512" s="12" t="s">
        <v>91</v>
      </c>
    </row>
    <row r="513" spans="2:51" s="153" customFormat="1" ht="12">
      <c r="B513" s="152"/>
      <c r="D513" s="154" t="s">
        <v>164</v>
      </c>
      <c r="E513" s="155" t="s">
        <v>1</v>
      </c>
      <c r="F513" s="156" t="s">
        <v>788</v>
      </c>
      <c r="H513" s="155" t="s">
        <v>1</v>
      </c>
      <c r="L513" s="152"/>
      <c r="M513" s="157"/>
      <c r="T513" s="158"/>
      <c r="AT513" s="155" t="s">
        <v>164</v>
      </c>
      <c r="AU513" s="155" t="s">
        <v>91</v>
      </c>
      <c r="AV513" s="153" t="s">
        <v>89</v>
      </c>
      <c r="AW513" s="153" t="s">
        <v>38</v>
      </c>
      <c r="AX513" s="153" t="s">
        <v>81</v>
      </c>
      <c r="AY513" s="155" t="s">
        <v>152</v>
      </c>
    </row>
    <row r="514" spans="2:51" s="160" customFormat="1" ht="12">
      <c r="B514" s="159"/>
      <c r="D514" s="154" t="s">
        <v>164</v>
      </c>
      <c r="E514" s="161" t="s">
        <v>1</v>
      </c>
      <c r="F514" s="162" t="s">
        <v>789</v>
      </c>
      <c r="H514" s="163">
        <v>3.545</v>
      </c>
      <c r="L514" s="159"/>
      <c r="M514" s="164"/>
      <c r="T514" s="165"/>
      <c r="AT514" s="161" t="s">
        <v>164</v>
      </c>
      <c r="AU514" s="161" t="s">
        <v>91</v>
      </c>
      <c r="AV514" s="160" t="s">
        <v>91</v>
      </c>
      <c r="AW514" s="160" t="s">
        <v>38</v>
      </c>
      <c r="AX514" s="160" t="s">
        <v>81</v>
      </c>
      <c r="AY514" s="161" t="s">
        <v>152</v>
      </c>
    </row>
    <row r="515" spans="2:51" s="167" customFormat="1" ht="12">
      <c r="B515" s="166"/>
      <c r="D515" s="154" t="s">
        <v>164</v>
      </c>
      <c r="E515" s="168" t="s">
        <v>1</v>
      </c>
      <c r="F515" s="169" t="s">
        <v>168</v>
      </c>
      <c r="H515" s="170">
        <v>3.545</v>
      </c>
      <c r="L515" s="166"/>
      <c r="M515" s="171"/>
      <c r="T515" s="172"/>
      <c r="AT515" s="168" t="s">
        <v>164</v>
      </c>
      <c r="AU515" s="168" t="s">
        <v>91</v>
      </c>
      <c r="AV515" s="167" t="s">
        <v>160</v>
      </c>
      <c r="AW515" s="167" t="s">
        <v>38</v>
      </c>
      <c r="AX515" s="167" t="s">
        <v>89</v>
      </c>
      <c r="AY515" s="168" t="s">
        <v>152</v>
      </c>
    </row>
    <row r="516" spans="2:65" s="27" customFormat="1" ht="24.25" customHeight="1">
      <c r="B516" s="26"/>
      <c r="C516" s="173" t="s">
        <v>790</v>
      </c>
      <c r="D516" s="173" t="s">
        <v>194</v>
      </c>
      <c r="E516" s="174" t="s">
        <v>791</v>
      </c>
      <c r="F516" s="175" t="s">
        <v>792</v>
      </c>
      <c r="G516" s="176" t="s">
        <v>158</v>
      </c>
      <c r="H516" s="177">
        <v>0.005</v>
      </c>
      <c r="I516" s="8"/>
      <c r="J516" s="2">
        <f>ROUND(I516*H516,2)</f>
        <v>0</v>
      </c>
      <c r="K516" s="175" t="s">
        <v>159</v>
      </c>
      <c r="L516" s="178"/>
      <c r="M516" s="179" t="s">
        <v>1</v>
      </c>
      <c r="N516" s="180" t="s">
        <v>46</v>
      </c>
      <c r="O516" s="145">
        <v>0</v>
      </c>
      <c r="P516" s="145">
        <f>O516*H516</f>
        <v>0</v>
      </c>
      <c r="Q516" s="145">
        <v>1</v>
      </c>
      <c r="R516" s="145">
        <f>Q516*H516</f>
        <v>0.005</v>
      </c>
      <c r="S516" s="145">
        <v>0</v>
      </c>
      <c r="T516" s="146">
        <f>S516*H516</f>
        <v>0</v>
      </c>
      <c r="AR516" s="147" t="s">
        <v>197</v>
      </c>
      <c r="AT516" s="147" t="s">
        <v>194</v>
      </c>
      <c r="AU516" s="147" t="s">
        <v>91</v>
      </c>
      <c r="AY516" s="12" t="s">
        <v>152</v>
      </c>
      <c r="BE516" s="148">
        <f>IF(N516="základní",J516,0)</f>
        <v>0</v>
      </c>
      <c r="BF516" s="148">
        <f>IF(N516="snížená",J516,0)</f>
        <v>0</v>
      </c>
      <c r="BG516" s="148">
        <f>IF(N516="zákl. přenesená",J516,0)</f>
        <v>0</v>
      </c>
      <c r="BH516" s="148">
        <f>IF(N516="sníž. přenesená",J516,0)</f>
        <v>0</v>
      </c>
      <c r="BI516" s="148">
        <f>IF(N516="nulová",J516,0)</f>
        <v>0</v>
      </c>
      <c r="BJ516" s="12" t="s">
        <v>89</v>
      </c>
      <c r="BK516" s="148">
        <f>ROUND(I516*H516,2)</f>
        <v>0</v>
      </c>
      <c r="BL516" s="12" t="s">
        <v>160</v>
      </c>
      <c r="BM516" s="147" t="s">
        <v>793</v>
      </c>
    </row>
    <row r="517" spans="2:51" s="153" customFormat="1" ht="12">
      <c r="B517" s="152"/>
      <c r="D517" s="154" t="s">
        <v>164</v>
      </c>
      <c r="E517" s="155" t="s">
        <v>1</v>
      </c>
      <c r="F517" s="156" t="s">
        <v>788</v>
      </c>
      <c r="H517" s="155" t="s">
        <v>1</v>
      </c>
      <c r="L517" s="152"/>
      <c r="M517" s="157"/>
      <c r="T517" s="158"/>
      <c r="AT517" s="155" t="s">
        <v>164</v>
      </c>
      <c r="AU517" s="155" t="s">
        <v>91</v>
      </c>
      <c r="AV517" s="153" t="s">
        <v>89</v>
      </c>
      <c r="AW517" s="153" t="s">
        <v>38</v>
      </c>
      <c r="AX517" s="153" t="s">
        <v>81</v>
      </c>
      <c r="AY517" s="155" t="s">
        <v>152</v>
      </c>
    </row>
    <row r="518" spans="2:51" s="160" customFormat="1" ht="12">
      <c r="B518" s="159"/>
      <c r="D518" s="154" t="s">
        <v>164</v>
      </c>
      <c r="E518" s="161" t="s">
        <v>1</v>
      </c>
      <c r="F518" s="162" t="s">
        <v>794</v>
      </c>
      <c r="H518" s="163">
        <v>0.004</v>
      </c>
      <c r="L518" s="159"/>
      <c r="M518" s="164"/>
      <c r="T518" s="165"/>
      <c r="AT518" s="161" t="s">
        <v>164</v>
      </c>
      <c r="AU518" s="161" t="s">
        <v>91</v>
      </c>
      <c r="AV518" s="160" t="s">
        <v>91</v>
      </c>
      <c r="AW518" s="160" t="s">
        <v>38</v>
      </c>
      <c r="AX518" s="160" t="s">
        <v>81</v>
      </c>
      <c r="AY518" s="161" t="s">
        <v>152</v>
      </c>
    </row>
    <row r="519" spans="2:51" s="167" customFormat="1" ht="12">
      <c r="B519" s="166"/>
      <c r="D519" s="154" t="s">
        <v>164</v>
      </c>
      <c r="E519" s="168" t="s">
        <v>1</v>
      </c>
      <c r="F519" s="169" t="s">
        <v>168</v>
      </c>
      <c r="H519" s="170">
        <v>0.004</v>
      </c>
      <c r="L519" s="166"/>
      <c r="M519" s="171"/>
      <c r="T519" s="172"/>
      <c r="AT519" s="168" t="s">
        <v>164</v>
      </c>
      <c r="AU519" s="168" t="s">
        <v>91</v>
      </c>
      <c r="AV519" s="167" t="s">
        <v>160</v>
      </c>
      <c r="AW519" s="167" t="s">
        <v>38</v>
      </c>
      <c r="AX519" s="167" t="s">
        <v>89</v>
      </c>
      <c r="AY519" s="168" t="s">
        <v>152</v>
      </c>
    </row>
    <row r="520" spans="2:51" s="160" customFormat="1" ht="12">
      <c r="B520" s="159"/>
      <c r="D520" s="154" t="s">
        <v>164</v>
      </c>
      <c r="F520" s="162" t="s">
        <v>795</v>
      </c>
      <c r="H520" s="163">
        <v>0.005</v>
      </c>
      <c r="L520" s="159"/>
      <c r="M520" s="164"/>
      <c r="T520" s="165"/>
      <c r="AT520" s="161" t="s">
        <v>164</v>
      </c>
      <c r="AU520" s="161" t="s">
        <v>91</v>
      </c>
      <c r="AV520" s="160" t="s">
        <v>91</v>
      </c>
      <c r="AW520" s="160" t="s">
        <v>3</v>
      </c>
      <c r="AX520" s="160" t="s">
        <v>89</v>
      </c>
      <c r="AY520" s="161" t="s">
        <v>152</v>
      </c>
    </row>
    <row r="521" spans="2:65" s="27" customFormat="1" ht="24.25" customHeight="1">
      <c r="B521" s="26"/>
      <c r="C521" s="136" t="s">
        <v>796</v>
      </c>
      <c r="D521" s="136" t="s">
        <v>155</v>
      </c>
      <c r="E521" s="137" t="s">
        <v>797</v>
      </c>
      <c r="F521" s="138" t="s">
        <v>798</v>
      </c>
      <c r="G521" s="139" t="s">
        <v>279</v>
      </c>
      <c r="H521" s="140">
        <v>1</v>
      </c>
      <c r="I521" s="7"/>
      <c r="J521" s="1">
        <f>ROUND(I521*H521,2)</f>
        <v>0</v>
      </c>
      <c r="K521" s="138" t="s">
        <v>1</v>
      </c>
      <c r="L521" s="26"/>
      <c r="M521" s="143" t="s">
        <v>1</v>
      </c>
      <c r="N521" s="144" t="s">
        <v>46</v>
      </c>
      <c r="O521" s="145">
        <v>0</v>
      </c>
      <c r="P521" s="145">
        <f>O521*H521</f>
        <v>0</v>
      </c>
      <c r="Q521" s="145">
        <v>0</v>
      </c>
      <c r="R521" s="145">
        <f>Q521*H521</f>
        <v>0</v>
      </c>
      <c r="S521" s="145">
        <v>0</v>
      </c>
      <c r="T521" s="146">
        <f>S521*H521</f>
        <v>0</v>
      </c>
      <c r="AR521" s="147" t="s">
        <v>203</v>
      </c>
      <c r="AT521" s="147" t="s">
        <v>155</v>
      </c>
      <c r="AU521" s="147" t="s">
        <v>91</v>
      </c>
      <c r="AY521" s="12" t="s">
        <v>152</v>
      </c>
      <c r="BE521" s="148">
        <f>IF(N521="základní",J521,0)</f>
        <v>0</v>
      </c>
      <c r="BF521" s="148">
        <f>IF(N521="snížená",J521,0)</f>
        <v>0</v>
      </c>
      <c r="BG521" s="148">
        <f>IF(N521="zákl. přenesená",J521,0)</f>
        <v>0</v>
      </c>
      <c r="BH521" s="148">
        <f>IF(N521="sníž. přenesená",J521,0)</f>
        <v>0</v>
      </c>
      <c r="BI521" s="148">
        <f>IF(N521="nulová",J521,0)</f>
        <v>0</v>
      </c>
      <c r="BJ521" s="12" t="s">
        <v>89</v>
      </c>
      <c r="BK521" s="148">
        <f>ROUND(I521*H521,2)</f>
        <v>0</v>
      </c>
      <c r="BL521" s="12" t="s">
        <v>203</v>
      </c>
      <c r="BM521" s="147" t="s">
        <v>799</v>
      </c>
    </row>
    <row r="522" spans="2:65" s="27" customFormat="1" ht="24.25" customHeight="1">
      <c r="B522" s="26"/>
      <c r="C522" s="136" t="s">
        <v>800</v>
      </c>
      <c r="D522" s="136" t="s">
        <v>155</v>
      </c>
      <c r="E522" s="137" t="s">
        <v>801</v>
      </c>
      <c r="F522" s="138" t="s">
        <v>802</v>
      </c>
      <c r="G522" s="139" t="s">
        <v>171</v>
      </c>
      <c r="H522" s="140">
        <v>74</v>
      </c>
      <c r="I522" s="7"/>
      <c r="J522" s="1">
        <f>ROUND(I522*H522,2)</f>
        <v>0</v>
      </c>
      <c r="K522" s="138" t="s">
        <v>1</v>
      </c>
      <c r="L522" s="26"/>
      <c r="M522" s="143" t="s">
        <v>1</v>
      </c>
      <c r="N522" s="144" t="s">
        <v>46</v>
      </c>
      <c r="O522" s="145">
        <v>3.336</v>
      </c>
      <c r="P522" s="145">
        <f>O522*H522</f>
        <v>246.86399999999998</v>
      </c>
      <c r="Q522" s="145">
        <v>0.00537</v>
      </c>
      <c r="R522" s="145">
        <f>Q522*H522</f>
        <v>0.39737999999999996</v>
      </c>
      <c r="S522" s="145">
        <v>0</v>
      </c>
      <c r="T522" s="146">
        <f>S522*H522</f>
        <v>0</v>
      </c>
      <c r="AR522" s="147" t="s">
        <v>203</v>
      </c>
      <c r="AT522" s="147" t="s">
        <v>155</v>
      </c>
      <c r="AU522" s="147" t="s">
        <v>91</v>
      </c>
      <c r="AY522" s="12" t="s">
        <v>152</v>
      </c>
      <c r="BE522" s="148">
        <f>IF(N522="základní",J522,0)</f>
        <v>0</v>
      </c>
      <c r="BF522" s="148">
        <f>IF(N522="snížená",J522,0)</f>
        <v>0</v>
      </c>
      <c r="BG522" s="148">
        <f>IF(N522="zákl. přenesená",J522,0)</f>
        <v>0</v>
      </c>
      <c r="BH522" s="148">
        <f>IF(N522="sníž. přenesená",J522,0)</f>
        <v>0</v>
      </c>
      <c r="BI522" s="148">
        <f>IF(N522="nulová",J522,0)</f>
        <v>0</v>
      </c>
      <c r="BJ522" s="12" t="s">
        <v>89</v>
      </c>
      <c r="BK522" s="148">
        <f>ROUND(I522*H522,2)</f>
        <v>0</v>
      </c>
      <c r="BL522" s="12" t="s">
        <v>203</v>
      </c>
      <c r="BM522" s="147" t="s">
        <v>803</v>
      </c>
    </row>
    <row r="523" spans="2:47" s="27" customFormat="1" ht="27">
      <c r="B523" s="26"/>
      <c r="D523" s="154" t="s">
        <v>212</v>
      </c>
      <c r="F523" s="181" t="s">
        <v>804</v>
      </c>
      <c r="L523" s="26"/>
      <c r="M523" s="151"/>
      <c r="T523" s="54"/>
      <c r="AT523" s="12" t="s">
        <v>212</v>
      </c>
      <c r="AU523" s="12" t="s">
        <v>91</v>
      </c>
    </row>
    <row r="524" spans="2:51" s="153" customFormat="1" ht="12">
      <c r="B524" s="152"/>
      <c r="D524" s="154" t="s">
        <v>164</v>
      </c>
      <c r="E524" s="155" t="s">
        <v>1</v>
      </c>
      <c r="F524" s="156" t="s">
        <v>805</v>
      </c>
      <c r="H524" s="155" t="s">
        <v>1</v>
      </c>
      <c r="L524" s="152"/>
      <c r="M524" s="157"/>
      <c r="T524" s="158"/>
      <c r="AT524" s="155" t="s">
        <v>164</v>
      </c>
      <c r="AU524" s="155" t="s">
        <v>91</v>
      </c>
      <c r="AV524" s="153" t="s">
        <v>89</v>
      </c>
      <c r="AW524" s="153" t="s">
        <v>38</v>
      </c>
      <c r="AX524" s="153" t="s">
        <v>81</v>
      </c>
      <c r="AY524" s="155" t="s">
        <v>152</v>
      </c>
    </row>
    <row r="525" spans="2:51" s="160" customFormat="1" ht="12">
      <c r="B525" s="159"/>
      <c r="D525" s="154" t="s">
        <v>164</v>
      </c>
      <c r="E525" s="161" t="s">
        <v>1</v>
      </c>
      <c r="F525" s="162" t="s">
        <v>558</v>
      </c>
      <c r="H525" s="163">
        <v>74</v>
      </c>
      <c r="L525" s="159"/>
      <c r="M525" s="164"/>
      <c r="T525" s="165"/>
      <c r="AT525" s="161" t="s">
        <v>164</v>
      </c>
      <c r="AU525" s="161" t="s">
        <v>91</v>
      </c>
      <c r="AV525" s="160" t="s">
        <v>91</v>
      </c>
      <c r="AW525" s="160" t="s">
        <v>38</v>
      </c>
      <c r="AX525" s="160" t="s">
        <v>81</v>
      </c>
      <c r="AY525" s="161" t="s">
        <v>152</v>
      </c>
    </row>
    <row r="526" spans="2:51" s="167" customFormat="1" ht="12">
      <c r="B526" s="166"/>
      <c r="D526" s="154" t="s">
        <v>164</v>
      </c>
      <c r="E526" s="168" t="s">
        <v>1</v>
      </c>
      <c r="F526" s="169" t="s">
        <v>168</v>
      </c>
      <c r="H526" s="170">
        <v>74</v>
      </c>
      <c r="L526" s="166"/>
      <c r="M526" s="171"/>
      <c r="T526" s="172"/>
      <c r="AT526" s="168" t="s">
        <v>164</v>
      </c>
      <c r="AU526" s="168" t="s">
        <v>91</v>
      </c>
      <c r="AV526" s="167" t="s">
        <v>160</v>
      </c>
      <c r="AW526" s="167" t="s">
        <v>38</v>
      </c>
      <c r="AX526" s="167" t="s">
        <v>89</v>
      </c>
      <c r="AY526" s="168" t="s">
        <v>152</v>
      </c>
    </row>
    <row r="527" spans="2:65" s="27" customFormat="1" ht="16.5" customHeight="1">
      <c r="B527" s="26"/>
      <c r="C527" s="173" t="s">
        <v>806</v>
      </c>
      <c r="D527" s="173" t="s">
        <v>194</v>
      </c>
      <c r="E527" s="174" t="s">
        <v>807</v>
      </c>
      <c r="F527" s="175" t="s">
        <v>808</v>
      </c>
      <c r="G527" s="176" t="s">
        <v>171</v>
      </c>
      <c r="H527" s="177">
        <v>81.4</v>
      </c>
      <c r="I527" s="8"/>
      <c r="J527" s="2">
        <f>ROUND(I527*H527,2)</f>
        <v>0</v>
      </c>
      <c r="K527" s="175" t="s">
        <v>1</v>
      </c>
      <c r="L527" s="178"/>
      <c r="M527" s="179" t="s">
        <v>1</v>
      </c>
      <c r="N527" s="180" t="s">
        <v>46</v>
      </c>
      <c r="O527" s="145">
        <v>0</v>
      </c>
      <c r="P527" s="145">
        <f>O527*H527</f>
        <v>0</v>
      </c>
      <c r="Q527" s="145">
        <v>0</v>
      </c>
      <c r="R527" s="145">
        <f>Q527*H527</f>
        <v>0</v>
      </c>
      <c r="S527" s="145">
        <v>0</v>
      </c>
      <c r="T527" s="146">
        <f>S527*H527</f>
        <v>0</v>
      </c>
      <c r="AR527" s="147" t="s">
        <v>345</v>
      </c>
      <c r="AT527" s="147" t="s">
        <v>194</v>
      </c>
      <c r="AU527" s="147" t="s">
        <v>91</v>
      </c>
      <c r="AY527" s="12" t="s">
        <v>152</v>
      </c>
      <c r="BE527" s="148">
        <f>IF(N527="základní",J527,0)</f>
        <v>0</v>
      </c>
      <c r="BF527" s="148">
        <f>IF(N527="snížená",J527,0)</f>
        <v>0</v>
      </c>
      <c r="BG527" s="148">
        <f>IF(N527="zákl. přenesená",J527,0)</f>
        <v>0</v>
      </c>
      <c r="BH527" s="148">
        <f>IF(N527="sníž. přenesená",J527,0)</f>
        <v>0</v>
      </c>
      <c r="BI527" s="148">
        <f>IF(N527="nulová",J527,0)</f>
        <v>0</v>
      </c>
      <c r="BJ527" s="12" t="s">
        <v>89</v>
      </c>
      <c r="BK527" s="148">
        <f>ROUND(I527*H527,2)</f>
        <v>0</v>
      </c>
      <c r="BL527" s="12" t="s">
        <v>203</v>
      </c>
      <c r="BM527" s="147" t="s">
        <v>809</v>
      </c>
    </row>
    <row r="528" spans="2:65" s="27" customFormat="1" ht="16.5" customHeight="1">
      <c r="B528" s="26"/>
      <c r="C528" s="136" t="s">
        <v>810</v>
      </c>
      <c r="D528" s="136" t="s">
        <v>155</v>
      </c>
      <c r="E528" s="137" t="s">
        <v>811</v>
      </c>
      <c r="F528" s="138" t="s">
        <v>812</v>
      </c>
      <c r="G528" s="139" t="s">
        <v>171</v>
      </c>
      <c r="H528" s="140">
        <v>7</v>
      </c>
      <c r="I528" s="7"/>
      <c r="J528" s="1">
        <f>ROUND(I528*H528,2)</f>
        <v>0</v>
      </c>
      <c r="K528" s="138" t="s">
        <v>1</v>
      </c>
      <c r="L528" s="26"/>
      <c r="M528" s="143" t="s">
        <v>1</v>
      </c>
      <c r="N528" s="144" t="s">
        <v>46</v>
      </c>
      <c r="O528" s="145">
        <v>0.68</v>
      </c>
      <c r="P528" s="145">
        <f>O528*H528</f>
        <v>4.760000000000001</v>
      </c>
      <c r="Q528" s="145">
        <v>0.00028</v>
      </c>
      <c r="R528" s="145">
        <f>Q528*H528</f>
        <v>0.00196</v>
      </c>
      <c r="S528" s="145">
        <v>0</v>
      </c>
      <c r="T528" s="146">
        <f>S528*H528</f>
        <v>0</v>
      </c>
      <c r="AR528" s="147" t="s">
        <v>203</v>
      </c>
      <c r="AT528" s="147" t="s">
        <v>155</v>
      </c>
      <c r="AU528" s="147" t="s">
        <v>91</v>
      </c>
      <c r="AY528" s="12" t="s">
        <v>152</v>
      </c>
      <c r="BE528" s="148">
        <f>IF(N528="základní",J528,0)</f>
        <v>0</v>
      </c>
      <c r="BF528" s="148">
        <f>IF(N528="snížená",J528,0)</f>
        <v>0</v>
      </c>
      <c r="BG528" s="148">
        <f>IF(N528="zákl. přenesená",J528,0)</f>
        <v>0</v>
      </c>
      <c r="BH528" s="148">
        <f>IF(N528="sníž. přenesená",J528,0)</f>
        <v>0</v>
      </c>
      <c r="BI528" s="148">
        <f>IF(N528="nulová",J528,0)</f>
        <v>0</v>
      </c>
      <c r="BJ528" s="12" t="s">
        <v>89</v>
      </c>
      <c r="BK528" s="148">
        <f>ROUND(I528*H528,2)</f>
        <v>0</v>
      </c>
      <c r="BL528" s="12" t="s">
        <v>203</v>
      </c>
      <c r="BM528" s="147" t="s">
        <v>813</v>
      </c>
    </row>
    <row r="529" spans="2:47" s="27" customFormat="1" ht="18">
      <c r="B529" s="26"/>
      <c r="D529" s="154" t="s">
        <v>212</v>
      </c>
      <c r="F529" s="181" t="s">
        <v>772</v>
      </c>
      <c r="L529" s="26"/>
      <c r="M529" s="151"/>
      <c r="T529" s="54"/>
      <c r="AT529" s="12" t="s">
        <v>212</v>
      </c>
      <c r="AU529" s="12" t="s">
        <v>91</v>
      </c>
    </row>
    <row r="530" spans="2:51" s="153" customFormat="1" ht="12">
      <c r="B530" s="152"/>
      <c r="D530" s="154" t="s">
        <v>164</v>
      </c>
      <c r="E530" s="155" t="s">
        <v>1</v>
      </c>
      <c r="F530" s="156" t="s">
        <v>814</v>
      </c>
      <c r="H530" s="155" t="s">
        <v>1</v>
      </c>
      <c r="L530" s="152"/>
      <c r="M530" s="157"/>
      <c r="T530" s="158"/>
      <c r="AT530" s="155" t="s">
        <v>164</v>
      </c>
      <c r="AU530" s="155" t="s">
        <v>91</v>
      </c>
      <c r="AV530" s="153" t="s">
        <v>89</v>
      </c>
      <c r="AW530" s="153" t="s">
        <v>38</v>
      </c>
      <c r="AX530" s="153" t="s">
        <v>81</v>
      </c>
      <c r="AY530" s="155" t="s">
        <v>152</v>
      </c>
    </row>
    <row r="531" spans="2:51" s="160" customFormat="1" ht="12">
      <c r="B531" s="159"/>
      <c r="D531" s="154" t="s">
        <v>164</v>
      </c>
      <c r="E531" s="161" t="s">
        <v>1</v>
      </c>
      <c r="F531" s="162" t="s">
        <v>200</v>
      </c>
      <c r="H531" s="163">
        <v>7</v>
      </c>
      <c r="L531" s="159"/>
      <c r="M531" s="164"/>
      <c r="T531" s="165"/>
      <c r="AT531" s="161" t="s">
        <v>164</v>
      </c>
      <c r="AU531" s="161" t="s">
        <v>91</v>
      </c>
      <c r="AV531" s="160" t="s">
        <v>91</v>
      </c>
      <c r="AW531" s="160" t="s">
        <v>38</v>
      </c>
      <c r="AX531" s="160" t="s">
        <v>81</v>
      </c>
      <c r="AY531" s="161" t="s">
        <v>152</v>
      </c>
    </row>
    <row r="532" spans="2:51" s="167" customFormat="1" ht="12">
      <c r="B532" s="166"/>
      <c r="D532" s="154" t="s">
        <v>164</v>
      </c>
      <c r="E532" s="168" t="s">
        <v>1</v>
      </c>
      <c r="F532" s="169" t="s">
        <v>168</v>
      </c>
      <c r="H532" s="170">
        <v>7</v>
      </c>
      <c r="L532" s="166"/>
      <c r="M532" s="171"/>
      <c r="T532" s="172"/>
      <c r="AT532" s="168" t="s">
        <v>164</v>
      </c>
      <c r="AU532" s="168" t="s">
        <v>91</v>
      </c>
      <c r="AV532" s="167" t="s">
        <v>160</v>
      </c>
      <c r="AW532" s="167" t="s">
        <v>38</v>
      </c>
      <c r="AX532" s="167" t="s">
        <v>89</v>
      </c>
      <c r="AY532" s="168" t="s">
        <v>152</v>
      </c>
    </row>
    <row r="533" spans="2:65" s="27" customFormat="1" ht="16.5" customHeight="1">
      <c r="B533" s="26"/>
      <c r="C533" s="173" t="s">
        <v>815</v>
      </c>
      <c r="D533" s="173" t="s">
        <v>194</v>
      </c>
      <c r="E533" s="174" t="s">
        <v>816</v>
      </c>
      <c r="F533" s="175" t="s">
        <v>817</v>
      </c>
      <c r="G533" s="176" t="s">
        <v>171</v>
      </c>
      <c r="H533" s="177">
        <v>9</v>
      </c>
      <c r="I533" s="8"/>
      <c r="J533" s="2">
        <f>ROUND(I533*H533,2)</f>
        <v>0</v>
      </c>
      <c r="K533" s="175" t="s">
        <v>1</v>
      </c>
      <c r="L533" s="178"/>
      <c r="M533" s="179" t="s">
        <v>1</v>
      </c>
      <c r="N533" s="180" t="s">
        <v>46</v>
      </c>
      <c r="O533" s="145">
        <v>0</v>
      </c>
      <c r="P533" s="145">
        <f>O533*H533</f>
        <v>0</v>
      </c>
      <c r="Q533" s="145">
        <v>0</v>
      </c>
      <c r="R533" s="145">
        <f>Q533*H533</f>
        <v>0</v>
      </c>
      <c r="S533" s="145">
        <v>0</v>
      </c>
      <c r="T533" s="146">
        <f>S533*H533</f>
        <v>0</v>
      </c>
      <c r="AR533" s="147" t="s">
        <v>345</v>
      </c>
      <c r="AT533" s="147" t="s">
        <v>194</v>
      </c>
      <c r="AU533" s="147" t="s">
        <v>91</v>
      </c>
      <c r="AY533" s="12" t="s">
        <v>152</v>
      </c>
      <c r="BE533" s="148">
        <f>IF(N533="základní",J533,0)</f>
        <v>0</v>
      </c>
      <c r="BF533" s="148">
        <f>IF(N533="snížená",J533,0)</f>
        <v>0</v>
      </c>
      <c r="BG533" s="148">
        <f>IF(N533="zákl. přenesená",J533,0)</f>
        <v>0</v>
      </c>
      <c r="BH533" s="148">
        <f>IF(N533="sníž. přenesená",J533,0)</f>
        <v>0</v>
      </c>
      <c r="BI533" s="148">
        <f>IF(N533="nulová",J533,0)</f>
        <v>0</v>
      </c>
      <c r="BJ533" s="12" t="s">
        <v>89</v>
      </c>
      <c r="BK533" s="148">
        <f>ROUND(I533*H533,2)</f>
        <v>0</v>
      </c>
      <c r="BL533" s="12" t="s">
        <v>203</v>
      </c>
      <c r="BM533" s="147" t="s">
        <v>818</v>
      </c>
    </row>
    <row r="534" spans="2:65" s="27" customFormat="1" ht="33" customHeight="1">
      <c r="B534" s="26"/>
      <c r="C534" s="136" t="s">
        <v>819</v>
      </c>
      <c r="D534" s="136" t="s">
        <v>155</v>
      </c>
      <c r="E534" s="137" t="s">
        <v>820</v>
      </c>
      <c r="F534" s="138" t="s">
        <v>821</v>
      </c>
      <c r="G534" s="139" t="s">
        <v>606</v>
      </c>
      <c r="H534" s="140">
        <v>45</v>
      </c>
      <c r="I534" s="7"/>
      <c r="J534" s="1">
        <f>ROUND(I534*H534,2)</f>
        <v>0</v>
      </c>
      <c r="K534" s="138" t="s">
        <v>159</v>
      </c>
      <c r="L534" s="26"/>
      <c r="M534" s="143" t="s">
        <v>1</v>
      </c>
      <c r="N534" s="144" t="s">
        <v>46</v>
      </c>
      <c r="O534" s="145">
        <v>0.46</v>
      </c>
      <c r="P534" s="145">
        <f>O534*H534</f>
        <v>20.7</v>
      </c>
      <c r="Q534" s="145">
        <v>0</v>
      </c>
      <c r="R534" s="145">
        <f>Q534*H534</f>
        <v>0</v>
      </c>
      <c r="S534" s="145">
        <v>0</v>
      </c>
      <c r="T534" s="146">
        <f>S534*H534</f>
        <v>0</v>
      </c>
      <c r="AR534" s="147" t="s">
        <v>203</v>
      </c>
      <c r="AT534" s="147" t="s">
        <v>155</v>
      </c>
      <c r="AU534" s="147" t="s">
        <v>91</v>
      </c>
      <c r="AY534" s="12" t="s">
        <v>152</v>
      </c>
      <c r="BE534" s="148">
        <f>IF(N534="základní",J534,0)</f>
        <v>0</v>
      </c>
      <c r="BF534" s="148">
        <f>IF(N534="snížená",J534,0)</f>
        <v>0</v>
      </c>
      <c r="BG534" s="148">
        <f>IF(N534="zákl. přenesená",J534,0)</f>
        <v>0</v>
      </c>
      <c r="BH534" s="148">
        <f>IF(N534="sníž. přenesená",J534,0)</f>
        <v>0</v>
      </c>
      <c r="BI534" s="148">
        <f>IF(N534="nulová",J534,0)</f>
        <v>0</v>
      </c>
      <c r="BJ534" s="12" t="s">
        <v>89</v>
      </c>
      <c r="BK534" s="148">
        <f>ROUND(I534*H534,2)</f>
        <v>0</v>
      </c>
      <c r="BL534" s="12" t="s">
        <v>203</v>
      </c>
      <c r="BM534" s="147" t="s">
        <v>822</v>
      </c>
    </row>
    <row r="535" spans="2:47" s="27" customFormat="1" ht="12">
      <c r="B535" s="26"/>
      <c r="D535" s="149" t="s">
        <v>162</v>
      </c>
      <c r="F535" s="150" t="s">
        <v>823</v>
      </c>
      <c r="L535" s="26"/>
      <c r="M535" s="151"/>
      <c r="T535" s="54"/>
      <c r="AT535" s="12" t="s">
        <v>162</v>
      </c>
      <c r="AU535" s="12" t="s">
        <v>91</v>
      </c>
    </row>
    <row r="536" spans="2:51" s="153" customFormat="1" ht="12">
      <c r="B536" s="152"/>
      <c r="D536" s="154" t="s">
        <v>164</v>
      </c>
      <c r="E536" s="155" t="s">
        <v>1</v>
      </c>
      <c r="F536" s="156" t="s">
        <v>824</v>
      </c>
      <c r="H536" s="155" t="s">
        <v>1</v>
      </c>
      <c r="L536" s="152"/>
      <c r="M536" s="157"/>
      <c r="T536" s="158"/>
      <c r="AT536" s="155" t="s">
        <v>164</v>
      </c>
      <c r="AU536" s="155" t="s">
        <v>91</v>
      </c>
      <c r="AV536" s="153" t="s">
        <v>89</v>
      </c>
      <c r="AW536" s="153" t="s">
        <v>38</v>
      </c>
      <c r="AX536" s="153" t="s">
        <v>81</v>
      </c>
      <c r="AY536" s="155" t="s">
        <v>152</v>
      </c>
    </row>
    <row r="537" spans="2:51" s="160" customFormat="1" ht="12">
      <c r="B537" s="159"/>
      <c r="D537" s="154" t="s">
        <v>164</v>
      </c>
      <c r="E537" s="161" t="s">
        <v>1</v>
      </c>
      <c r="F537" s="162" t="s">
        <v>414</v>
      </c>
      <c r="H537" s="163">
        <v>45</v>
      </c>
      <c r="L537" s="159"/>
      <c r="M537" s="164"/>
      <c r="T537" s="165"/>
      <c r="AT537" s="161" t="s">
        <v>164</v>
      </c>
      <c r="AU537" s="161" t="s">
        <v>91</v>
      </c>
      <c r="AV537" s="160" t="s">
        <v>91</v>
      </c>
      <c r="AW537" s="160" t="s">
        <v>38</v>
      </c>
      <c r="AX537" s="160" t="s">
        <v>81</v>
      </c>
      <c r="AY537" s="161" t="s">
        <v>152</v>
      </c>
    </row>
    <row r="538" spans="2:51" s="167" customFormat="1" ht="12">
      <c r="B538" s="166"/>
      <c r="D538" s="154" t="s">
        <v>164</v>
      </c>
      <c r="E538" s="168" t="s">
        <v>1</v>
      </c>
      <c r="F538" s="169" t="s">
        <v>168</v>
      </c>
      <c r="H538" s="170">
        <v>45</v>
      </c>
      <c r="L538" s="166"/>
      <c r="M538" s="171"/>
      <c r="T538" s="172"/>
      <c r="AT538" s="168" t="s">
        <v>164</v>
      </c>
      <c r="AU538" s="168" t="s">
        <v>91</v>
      </c>
      <c r="AV538" s="167" t="s">
        <v>160</v>
      </c>
      <c r="AW538" s="167" t="s">
        <v>38</v>
      </c>
      <c r="AX538" s="167" t="s">
        <v>89</v>
      </c>
      <c r="AY538" s="168" t="s">
        <v>152</v>
      </c>
    </row>
    <row r="539" spans="2:65" s="27" customFormat="1" ht="16.5" customHeight="1">
      <c r="B539" s="26"/>
      <c r="C539" s="173" t="s">
        <v>825</v>
      </c>
      <c r="D539" s="173" t="s">
        <v>194</v>
      </c>
      <c r="E539" s="174" t="s">
        <v>826</v>
      </c>
      <c r="F539" s="175" t="s">
        <v>827</v>
      </c>
      <c r="G539" s="176" t="s">
        <v>606</v>
      </c>
      <c r="H539" s="177">
        <v>47.25</v>
      </c>
      <c r="I539" s="8"/>
      <c r="J539" s="2">
        <f>ROUND(I539*H539,2)</f>
        <v>0</v>
      </c>
      <c r="K539" s="175" t="s">
        <v>1</v>
      </c>
      <c r="L539" s="178"/>
      <c r="M539" s="179" t="s">
        <v>1</v>
      </c>
      <c r="N539" s="180" t="s">
        <v>46</v>
      </c>
      <c r="O539" s="145">
        <v>0</v>
      </c>
      <c r="P539" s="145">
        <f>O539*H539</f>
        <v>0</v>
      </c>
      <c r="Q539" s="145">
        <v>0.001</v>
      </c>
      <c r="R539" s="145">
        <f>Q539*H539</f>
        <v>0.04725</v>
      </c>
      <c r="S539" s="145">
        <v>0</v>
      </c>
      <c r="T539" s="146">
        <f>S539*H539</f>
        <v>0</v>
      </c>
      <c r="AR539" s="147" t="s">
        <v>345</v>
      </c>
      <c r="AT539" s="147" t="s">
        <v>194</v>
      </c>
      <c r="AU539" s="147" t="s">
        <v>91</v>
      </c>
      <c r="AY539" s="12" t="s">
        <v>152</v>
      </c>
      <c r="BE539" s="148">
        <f>IF(N539="základní",J539,0)</f>
        <v>0</v>
      </c>
      <c r="BF539" s="148">
        <f>IF(N539="snížená",J539,0)</f>
        <v>0</v>
      </c>
      <c r="BG539" s="148">
        <f>IF(N539="zákl. přenesená",J539,0)</f>
        <v>0</v>
      </c>
      <c r="BH539" s="148">
        <f>IF(N539="sníž. přenesená",J539,0)</f>
        <v>0</v>
      </c>
      <c r="BI539" s="148">
        <f>IF(N539="nulová",J539,0)</f>
        <v>0</v>
      </c>
      <c r="BJ539" s="12" t="s">
        <v>89</v>
      </c>
      <c r="BK539" s="148">
        <f>ROUND(I539*H539,2)</f>
        <v>0</v>
      </c>
      <c r="BL539" s="12" t="s">
        <v>203</v>
      </c>
      <c r="BM539" s="147" t="s">
        <v>828</v>
      </c>
    </row>
    <row r="540" spans="2:51" s="160" customFormat="1" ht="12">
      <c r="B540" s="159"/>
      <c r="D540" s="154" t="s">
        <v>164</v>
      </c>
      <c r="F540" s="162" t="s">
        <v>829</v>
      </c>
      <c r="H540" s="163">
        <v>47.25</v>
      </c>
      <c r="L540" s="159"/>
      <c r="M540" s="164"/>
      <c r="T540" s="165"/>
      <c r="AT540" s="161" t="s">
        <v>164</v>
      </c>
      <c r="AU540" s="161" t="s">
        <v>91</v>
      </c>
      <c r="AV540" s="160" t="s">
        <v>91</v>
      </c>
      <c r="AW540" s="160" t="s">
        <v>3</v>
      </c>
      <c r="AX540" s="160" t="s">
        <v>89</v>
      </c>
      <c r="AY540" s="161" t="s">
        <v>152</v>
      </c>
    </row>
    <row r="541" spans="2:65" s="27" customFormat="1" ht="24.25" customHeight="1">
      <c r="B541" s="26"/>
      <c r="C541" s="136" t="s">
        <v>830</v>
      </c>
      <c r="D541" s="136" t="s">
        <v>155</v>
      </c>
      <c r="E541" s="137" t="s">
        <v>831</v>
      </c>
      <c r="F541" s="138" t="s">
        <v>832</v>
      </c>
      <c r="G541" s="139" t="s">
        <v>171</v>
      </c>
      <c r="H541" s="140">
        <v>11</v>
      </c>
      <c r="I541" s="7"/>
      <c r="J541" s="1">
        <f>ROUND(I541*H541,2)</f>
        <v>0</v>
      </c>
      <c r="K541" s="138" t="s">
        <v>1</v>
      </c>
      <c r="L541" s="26"/>
      <c r="M541" s="143" t="s">
        <v>1</v>
      </c>
      <c r="N541" s="144" t="s">
        <v>46</v>
      </c>
      <c r="O541" s="145">
        <v>0.14</v>
      </c>
      <c r="P541" s="145">
        <f>O541*H541</f>
        <v>1.54</v>
      </c>
      <c r="Q541" s="145">
        <v>6E-05</v>
      </c>
      <c r="R541" s="145">
        <f>Q541*H541</f>
        <v>0.00066</v>
      </c>
      <c r="S541" s="145">
        <v>0</v>
      </c>
      <c r="T541" s="146">
        <f>S541*H541</f>
        <v>0</v>
      </c>
      <c r="AR541" s="147" t="s">
        <v>203</v>
      </c>
      <c r="AT541" s="147" t="s">
        <v>155</v>
      </c>
      <c r="AU541" s="147" t="s">
        <v>91</v>
      </c>
      <c r="AY541" s="12" t="s">
        <v>152</v>
      </c>
      <c r="BE541" s="148">
        <f>IF(N541="základní",J541,0)</f>
        <v>0</v>
      </c>
      <c r="BF541" s="148">
        <f>IF(N541="snížená",J541,0)</f>
        <v>0</v>
      </c>
      <c r="BG541" s="148">
        <f>IF(N541="zákl. přenesená",J541,0)</f>
        <v>0</v>
      </c>
      <c r="BH541" s="148">
        <f>IF(N541="sníž. přenesená",J541,0)</f>
        <v>0</v>
      </c>
      <c r="BI541" s="148">
        <f>IF(N541="nulová",J541,0)</f>
        <v>0</v>
      </c>
      <c r="BJ541" s="12" t="s">
        <v>89</v>
      </c>
      <c r="BK541" s="148">
        <f>ROUND(I541*H541,2)</f>
        <v>0</v>
      </c>
      <c r="BL541" s="12" t="s">
        <v>203</v>
      </c>
      <c r="BM541" s="147" t="s">
        <v>833</v>
      </c>
    </row>
    <row r="542" spans="2:51" s="160" customFormat="1" ht="12">
      <c r="B542" s="159"/>
      <c r="D542" s="154" t="s">
        <v>164</v>
      </c>
      <c r="E542" s="161" t="s">
        <v>1</v>
      </c>
      <c r="F542" s="162" t="s">
        <v>232</v>
      </c>
      <c r="H542" s="163">
        <v>11</v>
      </c>
      <c r="L542" s="159"/>
      <c r="M542" s="164"/>
      <c r="T542" s="165"/>
      <c r="AT542" s="161" t="s">
        <v>164</v>
      </c>
      <c r="AU542" s="161" t="s">
        <v>91</v>
      </c>
      <c r="AV542" s="160" t="s">
        <v>91</v>
      </c>
      <c r="AW542" s="160" t="s">
        <v>38</v>
      </c>
      <c r="AX542" s="160" t="s">
        <v>81</v>
      </c>
      <c r="AY542" s="161" t="s">
        <v>152</v>
      </c>
    </row>
    <row r="543" spans="2:51" s="167" customFormat="1" ht="12">
      <c r="B543" s="166"/>
      <c r="D543" s="154" t="s">
        <v>164</v>
      </c>
      <c r="E543" s="168" t="s">
        <v>1</v>
      </c>
      <c r="F543" s="169" t="s">
        <v>168</v>
      </c>
      <c r="H543" s="170">
        <v>11</v>
      </c>
      <c r="L543" s="166"/>
      <c r="M543" s="171"/>
      <c r="T543" s="172"/>
      <c r="AT543" s="168" t="s">
        <v>164</v>
      </c>
      <c r="AU543" s="168" t="s">
        <v>91</v>
      </c>
      <c r="AV543" s="167" t="s">
        <v>160</v>
      </c>
      <c r="AW543" s="167" t="s">
        <v>38</v>
      </c>
      <c r="AX543" s="167" t="s">
        <v>89</v>
      </c>
      <c r="AY543" s="168" t="s">
        <v>152</v>
      </c>
    </row>
    <row r="544" spans="2:65" s="27" customFormat="1" ht="16.5" customHeight="1">
      <c r="B544" s="26"/>
      <c r="C544" s="173" t="s">
        <v>834</v>
      </c>
      <c r="D544" s="173" t="s">
        <v>194</v>
      </c>
      <c r="E544" s="174" t="s">
        <v>835</v>
      </c>
      <c r="F544" s="175" t="s">
        <v>836</v>
      </c>
      <c r="G544" s="176" t="s">
        <v>171</v>
      </c>
      <c r="H544" s="177">
        <v>12.1</v>
      </c>
      <c r="I544" s="8"/>
      <c r="J544" s="2">
        <f>ROUND(I544*H544,2)</f>
        <v>0</v>
      </c>
      <c r="K544" s="175" t="s">
        <v>1</v>
      </c>
      <c r="L544" s="178"/>
      <c r="M544" s="179" t="s">
        <v>1</v>
      </c>
      <c r="N544" s="180" t="s">
        <v>46</v>
      </c>
      <c r="O544" s="145">
        <v>0</v>
      </c>
      <c r="P544" s="145">
        <f>O544*H544</f>
        <v>0</v>
      </c>
      <c r="Q544" s="145">
        <v>0.00024</v>
      </c>
      <c r="R544" s="145">
        <f>Q544*H544</f>
        <v>0.002904</v>
      </c>
      <c r="S544" s="145">
        <v>0</v>
      </c>
      <c r="T544" s="146">
        <f>S544*H544</f>
        <v>0</v>
      </c>
      <c r="AR544" s="147" t="s">
        <v>345</v>
      </c>
      <c r="AT544" s="147" t="s">
        <v>194</v>
      </c>
      <c r="AU544" s="147" t="s">
        <v>91</v>
      </c>
      <c r="AY544" s="12" t="s">
        <v>152</v>
      </c>
      <c r="BE544" s="148">
        <f>IF(N544="základní",J544,0)</f>
        <v>0</v>
      </c>
      <c r="BF544" s="148">
        <f>IF(N544="snížená",J544,0)</f>
        <v>0</v>
      </c>
      <c r="BG544" s="148">
        <f>IF(N544="zákl. přenesená",J544,0)</f>
        <v>0</v>
      </c>
      <c r="BH544" s="148">
        <f>IF(N544="sníž. přenesená",J544,0)</f>
        <v>0</v>
      </c>
      <c r="BI544" s="148">
        <f>IF(N544="nulová",J544,0)</f>
        <v>0</v>
      </c>
      <c r="BJ544" s="12" t="s">
        <v>89</v>
      </c>
      <c r="BK544" s="148">
        <f>ROUND(I544*H544,2)</f>
        <v>0</v>
      </c>
      <c r="BL544" s="12" t="s">
        <v>203</v>
      </c>
      <c r="BM544" s="147" t="s">
        <v>837</v>
      </c>
    </row>
    <row r="545" spans="2:51" s="160" customFormat="1" ht="12">
      <c r="B545" s="159"/>
      <c r="D545" s="154" t="s">
        <v>164</v>
      </c>
      <c r="E545" s="161" t="s">
        <v>1</v>
      </c>
      <c r="F545" s="162" t="s">
        <v>838</v>
      </c>
      <c r="H545" s="163">
        <v>12.1</v>
      </c>
      <c r="L545" s="159"/>
      <c r="M545" s="164"/>
      <c r="T545" s="165"/>
      <c r="AT545" s="161" t="s">
        <v>164</v>
      </c>
      <c r="AU545" s="161" t="s">
        <v>91</v>
      </c>
      <c r="AV545" s="160" t="s">
        <v>91</v>
      </c>
      <c r="AW545" s="160" t="s">
        <v>38</v>
      </c>
      <c r="AX545" s="160" t="s">
        <v>81</v>
      </c>
      <c r="AY545" s="161" t="s">
        <v>152</v>
      </c>
    </row>
    <row r="546" spans="2:51" s="167" customFormat="1" ht="12">
      <c r="B546" s="166"/>
      <c r="D546" s="154" t="s">
        <v>164</v>
      </c>
      <c r="E546" s="168" t="s">
        <v>1</v>
      </c>
      <c r="F546" s="169" t="s">
        <v>168</v>
      </c>
      <c r="H546" s="170">
        <v>12.1</v>
      </c>
      <c r="L546" s="166"/>
      <c r="M546" s="171"/>
      <c r="T546" s="172"/>
      <c r="AT546" s="168" t="s">
        <v>164</v>
      </c>
      <c r="AU546" s="168" t="s">
        <v>91</v>
      </c>
      <c r="AV546" s="167" t="s">
        <v>160</v>
      </c>
      <c r="AW546" s="167" t="s">
        <v>38</v>
      </c>
      <c r="AX546" s="167" t="s">
        <v>89</v>
      </c>
      <c r="AY546" s="168" t="s">
        <v>152</v>
      </c>
    </row>
    <row r="547" spans="2:65" s="27" customFormat="1" ht="44.25" customHeight="1">
      <c r="B547" s="26"/>
      <c r="C547" s="136" t="s">
        <v>19</v>
      </c>
      <c r="D547" s="136" t="s">
        <v>155</v>
      </c>
      <c r="E547" s="137" t="s">
        <v>839</v>
      </c>
      <c r="F547" s="138" t="s">
        <v>840</v>
      </c>
      <c r="G547" s="139" t="s">
        <v>485</v>
      </c>
      <c r="H547" s="140">
        <f>SUM(J500:J544)/100</f>
        <v>0</v>
      </c>
      <c r="I547" s="7"/>
      <c r="J547" s="1">
        <f>ROUND(I547*H547,2)</f>
        <v>0</v>
      </c>
      <c r="K547" s="138" t="s">
        <v>159</v>
      </c>
      <c r="L547" s="26"/>
      <c r="M547" s="143" t="s">
        <v>1</v>
      </c>
      <c r="N547" s="144" t="s">
        <v>46</v>
      </c>
      <c r="O547" s="145">
        <v>0</v>
      </c>
      <c r="P547" s="145">
        <f>O547*H547</f>
        <v>0</v>
      </c>
      <c r="Q547" s="145">
        <v>0</v>
      </c>
      <c r="R547" s="145">
        <f>Q547*H547</f>
        <v>0</v>
      </c>
      <c r="S547" s="145">
        <v>0</v>
      </c>
      <c r="T547" s="146">
        <f>S547*H547</f>
        <v>0</v>
      </c>
      <c r="AR547" s="147" t="s">
        <v>203</v>
      </c>
      <c r="AT547" s="147" t="s">
        <v>155</v>
      </c>
      <c r="AU547" s="147" t="s">
        <v>91</v>
      </c>
      <c r="AY547" s="12" t="s">
        <v>152</v>
      </c>
      <c r="BE547" s="148">
        <f>IF(N547="základní",J547,0)</f>
        <v>0</v>
      </c>
      <c r="BF547" s="148">
        <f>IF(N547="snížená",J547,0)</f>
        <v>0</v>
      </c>
      <c r="BG547" s="148">
        <f>IF(N547="zákl. přenesená",J547,0)</f>
        <v>0</v>
      </c>
      <c r="BH547" s="148">
        <f>IF(N547="sníž. přenesená",J547,0)</f>
        <v>0</v>
      </c>
      <c r="BI547" s="148">
        <f>IF(N547="nulová",J547,0)</f>
        <v>0</v>
      </c>
      <c r="BJ547" s="12" t="s">
        <v>89</v>
      </c>
      <c r="BK547" s="148">
        <f>ROUND(I547*H547,2)</f>
        <v>0</v>
      </c>
      <c r="BL547" s="12" t="s">
        <v>203</v>
      </c>
      <c r="BM547" s="147" t="s">
        <v>841</v>
      </c>
    </row>
    <row r="548" spans="2:47" s="27" customFormat="1" ht="12">
      <c r="B548" s="26"/>
      <c r="D548" s="149" t="s">
        <v>162</v>
      </c>
      <c r="F548" s="150" t="s">
        <v>842</v>
      </c>
      <c r="L548" s="26"/>
      <c r="M548" s="151"/>
      <c r="T548" s="54"/>
      <c r="AT548" s="12" t="s">
        <v>162</v>
      </c>
      <c r="AU548" s="12" t="s">
        <v>91</v>
      </c>
    </row>
    <row r="549" spans="2:63" s="125" customFormat="1" ht="22.9" customHeight="1">
      <c r="B549" s="124"/>
      <c r="D549" s="126" t="s">
        <v>80</v>
      </c>
      <c r="E549" s="134" t="s">
        <v>843</v>
      </c>
      <c r="F549" s="134" t="s">
        <v>844</v>
      </c>
      <c r="J549" s="135">
        <f>BK549</f>
        <v>0</v>
      </c>
      <c r="L549" s="124"/>
      <c r="M549" s="129"/>
      <c r="P549" s="130">
        <f>SUM(P550:P566)</f>
        <v>167.228</v>
      </c>
      <c r="R549" s="130">
        <f>SUM(R550:R566)</f>
        <v>6.181172</v>
      </c>
      <c r="T549" s="131">
        <f>SUM(T550:T566)</f>
        <v>5.87392</v>
      </c>
      <c r="AR549" s="126" t="s">
        <v>91</v>
      </c>
      <c r="AT549" s="132" t="s">
        <v>80</v>
      </c>
      <c r="AU549" s="132" t="s">
        <v>89</v>
      </c>
      <c r="AY549" s="126" t="s">
        <v>152</v>
      </c>
      <c r="BK549" s="133">
        <f>SUM(BK550:BK566)</f>
        <v>0</v>
      </c>
    </row>
    <row r="550" spans="2:65" s="27" customFormat="1" ht="16.5" customHeight="1">
      <c r="B550" s="26"/>
      <c r="C550" s="136" t="s">
        <v>845</v>
      </c>
      <c r="D550" s="136" t="s">
        <v>155</v>
      </c>
      <c r="E550" s="137" t="s">
        <v>846</v>
      </c>
      <c r="F550" s="138" t="s">
        <v>847</v>
      </c>
      <c r="G550" s="139" t="s">
        <v>171</v>
      </c>
      <c r="H550" s="140">
        <v>166.4</v>
      </c>
      <c r="I550" s="7"/>
      <c r="J550" s="1">
        <f>ROUND(I550*H550,2)</f>
        <v>0</v>
      </c>
      <c r="K550" s="138" t="s">
        <v>159</v>
      </c>
      <c r="L550" s="26"/>
      <c r="M550" s="143" t="s">
        <v>1</v>
      </c>
      <c r="N550" s="144" t="s">
        <v>46</v>
      </c>
      <c r="O550" s="145">
        <v>0.239</v>
      </c>
      <c r="P550" s="145">
        <f>O550*H550</f>
        <v>39.7696</v>
      </c>
      <c r="Q550" s="145">
        <v>0</v>
      </c>
      <c r="R550" s="145">
        <f>Q550*H550</f>
        <v>0</v>
      </c>
      <c r="S550" s="145">
        <v>0.0353</v>
      </c>
      <c r="T550" s="146">
        <f>S550*H550</f>
        <v>5.87392</v>
      </c>
      <c r="AR550" s="147" t="s">
        <v>203</v>
      </c>
      <c r="AT550" s="147" t="s">
        <v>155</v>
      </c>
      <c r="AU550" s="147" t="s">
        <v>91</v>
      </c>
      <c r="AY550" s="12" t="s">
        <v>152</v>
      </c>
      <c r="BE550" s="148">
        <f>IF(N550="základní",J550,0)</f>
        <v>0</v>
      </c>
      <c r="BF550" s="148">
        <f>IF(N550="snížená",J550,0)</f>
        <v>0</v>
      </c>
      <c r="BG550" s="148">
        <f>IF(N550="zákl. přenesená",J550,0)</f>
        <v>0</v>
      </c>
      <c r="BH550" s="148">
        <f>IF(N550="sníž. přenesená",J550,0)</f>
        <v>0</v>
      </c>
      <c r="BI550" s="148">
        <f>IF(N550="nulová",J550,0)</f>
        <v>0</v>
      </c>
      <c r="BJ550" s="12" t="s">
        <v>89</v>
      </c>
      <c r="BK550" s="148">
        <f>ROUND(I550*H550,2)</f>
        <v>0</v>
      </c>
      <c r="BL550" s="12" t="s">
        <v>203</v>
      </c>
      <c r="BM550" s="147" t="s">
        <v>848</v>
      </c>
    </row>
    <row r="551" spans="2:47" s="27" customFormat="1" ht="12">
      <c r="B551" s="26"/>
      <c r="D551" s="149" t="s">
        <v>162</v>
      </c>
      <c r="F551" s="150" t="s">
        <v>849</v>
      </c>
      <c r="L551" s="26"/>
      <c r="M551" s="151"/>
      <c r="T551" s="54"/>
      <c r="AT551" s="12" t="s">
        <v>162</v>
      </c>
      <c r="AU551" s="12" t="s">
        <v>91</v>
      </c>
    </row>
    <row r="552" spans="2:65" s="27" customFormat="1" ht="24.25" customHeight="1">
      <c r="B552" s="26"/>
      <c r="C552" s="136" t="s">
        <v>850</v>
      </c>
      <c r="D552" s="136" t="s">
        <v>155</v>
      </c>
      <c r="E552" s="137" t="s">
        <v>851</v>
      </c>
      <c r="F552" s="138" t="s">
        <v>852</v>
      </c>
      <c r="G552" s="139" t="s">
        <v>171</v>
      </c>
      <c r="H552" s="140">
        <v>118.4</v>
      </c>
      <c r="I552" s="7"/>
      <c r="J552" s="1">
        <f>ROUND(I552*H552,2)</f>
        <v>0</v>
      </c>
      <c r="K552" s="138" t="s">
        <v>159</v>
      </c>
      <c r="L552" s="26"/>
      <c r="M552" s="143" t="s">
        <v>1</v>
      </c>
      <c r="N552" s="144" t="s">
        <v>46</v>
      </c>
      <c r="O552" s="145">
        <v>0.044</v>
      </c>
      <c r="P552" s="145">
        <f>O552*H552</f>
        <v>5.2096</v>
      </c>
      <c r="Q552" s="145">
        <v>0.0003</v>
      </c>
      <c r="R552" s="145">
        <f>Q552*H552</f>
        <v>0.035519999999999996</v>
      </c>
      <c r="S552" s="145">
        <v>0</v>
      </c>
      <c r="T552" s="146">
        <f>S552*H552</f>
        <v>0</v>
      </c>
      <c r="AR552" s="147" t="s">
        <v>203</v>
      </c>
      <c r="AT552" s="147" t="s">
        <v>155</v>
      </c>
      <c r="AU552" s="147" t="s">
        <v>91</v>
      </c>
      <c r="AY552" s="12" t="s">
        <v>152</v>
      </c>
      <c r="BE552" s="148">
        <f>IF(N552="základní",J552,0)</f>
        <v>0</v>
      </c>
      <c r="BF552" s="148">
        <f>IF(N552="snížená",J552,0)</f>
        <v>0</v>
      </c>
      <c r="BG552" s="148">
        <f>IF(N552="zákl. přenesená",J552,0)</f>
        <v>0</v>
      </c>
      <c r="BH552" s="148">
        <f>IF(N552="sníž. přenesená",J552,0)</f>
        <v>0</v>
      </c>
      <c r="BI552" s="148">
        <f>IF(N552="nulová",J552,0)</f>
        <v>0</v>
      </c>
      <c r="BJ552" s="12" t="s">
        <v>89</v>
      </c>
      <c r="BK552" s="148">
        <f>ROUND(I552*H552,2)</f>
        <v>0</v>
      </c>
      <c r="BL552" s="12" t="s">
        <v>203</v>
      </c>
      <c r="BM552" s="147" t="s">
        <v>853</v>
      </c>
    </row>
    <row r="553" spans="2:47" s="27" customFormat="1" ht="12">
      <c r="B553" s="26"/>
      <c r="D553" s="149" t="s">
        <v>162</v>
      </c>
      <c r="F553" s="150" t="s">
        <v>854</v>
      </c>
      <c r="L553" s="26"/>
      <c r="M553" s="151"/>
      <c r="T553" s="54"/>
      <c r="AT553" s="12" t="s">
        <v>162</v>
      </c>
      <c r="AU553" s="12" t="s">
        <v>91</v>
      </c>
    </row>
    <row r="554" spans="2:65" s="27" customFormat="1" ht="37.9" customHeight="1">
      <c r="B554" s="26"/>
      <c r="C554" s="136" t="s">
        <v>855</v>
      </c>
      <c r="D554" s="136" t="s">
        <v>155</v>
      </c>
      <c r="E554" s="137" t="s">
        <v>856</v>
      </c>
      <c r="F554" s="138" t="s">
        <v>857</v>
      </c>
      <c r="G554" s="139" t="s">
        <v>171</v>
      </c>
      <c r="H554" s="140">
        <v>118.4</v>
      </c>
      <c r="I554" s="7"/>
      <c r="J554" s="1">
        <f>ROUND(I554*H554,2)</f>
        <v>0</v>
      </c>
      <c r="K554" s="138" t="s">
        <v>159</v>
      </c>
      <c r="L554" s="26"/>
      <c r="M554" s="143" t="s">
        <v>1</v>
      </c>
      <c r="N554" s="144" t="s">
        <v>46</v>
      </c>
      <c r="O554" s="145">
        <v>0.245</v>
      </c>
      <c r="P554" s="145">
        <f>O554*H554</f>
        <v>29.008</v>
      </c>
      <c r="Q554" s="145">
        <v>0.00758</v>
      </c>
      <c r="R554" s="145">
        <f>Q554*H554</f>
        <v>0.897472</v>
      </c>
      <c r="S554" s="145">
        <v>0</v>
      </c>
      <c r="T554" s="146">
        <f>S554*H554</f>
        <v>0</v>
      </c>
      <c r="AR554" s="147" t="s">
        <v>203</v>
      </c>
      <c r="AT554" s="147" t="s">
        <v>155</v>
      </c>
      <c r="AU554" s="147" t="s">
        <v>91</v>
      </c>
      <c r="AY554" s="12" t="s">
        <v>152</v>
      </c>
      <c r="BE554" s="148">
        <f>IF(N554="základní",J554,0)</f>
        <v>0</v>
      </c>
      <c r="BF554" s="148">
        <f>IF(N554="snížená",J554,0)</f>
        <v>0</v>
      </c>
      <c r="BG554" s="148">
        <f>IF(N554="zákl. přenesená",J554,0)</f>
        <v>0</v>
      </c>
      <c r="BH554" s="148">
        <f>IF(N554="sníž. přenesená",J554,0)</f>
        <v>0</v>
      </c>
      <c r="BI554" s="148">
        <f>IF(N554="nulová",J554,0)</f>
        <v>0</v>
      </c>
      <c r="BJ554" s="12" t="s">
        <v>89</v>
      </c>
      <c r="BK554" s="148">
        <f>ROUND(I554*H554,2)</f>
        <v>0</v>
      </c>
      <c r="BL554" s="12" t="s">
        <v>203</v>
      </c>
      <c r="BM554" s="147" t="s">
        <v>858</v>
      </c>
    </row>
    <row r="555" spans="2:47" s="27" customFormat="1" ht="12">
      <c r="B555" s="26"/>
      <c r="D555" s="149" t="s">
        <v>162</v>
      </c>
      <c r="F555" s="150" t="s">
        <v>859</v>
      </c>
      <c r="L555" s="26"/>
      <c r="M555" s="151"/>
      <c r="T555" s="54"/>
      <c r="AT555" s="12" t="s">
        <v>162</v>
      </c>
      <c r="AU555" s="12" t="s">
        <v>91</v>
      </c>
    </row>
    <row r="556" spans="2:65" s="27" customFormat="1" ht="37.9" customHeight="1">
      <c r="B556" s="26"/>
      <c r="C556" s="136" t="s">
        <v>860</v>
      </c>
      <c r="D556" s="136" t="s">
        <v>155</v>
      </c>
      <c r="E556" s="137" t="s">
        <v>861</v>
      </c>
      <c r="F556" s="138" t="s">
        <v>862</v>
      </c>
      <c r="G556" s="139" t="s">
        <v>171</v>
      </c>
      <c r="H556" s="140">
        <v>118.4</v>
      </c>
      <c r="I556" s="7"/>
      <c r="J556" s="1">
        <f>ROUND(I556*H556,2)</f>
        <v>0</v>
      </c>
      <c r="K556" s="138" t="s">
        <v>159</v>
      </c>
      <c r="L556" s="26"/>
      <c r="M556" s="143" t="s">
        <v>1</v>
      </c>
      <c r="N556" s="144" t="s">
        <v>46</v>
      </c>
      <c r="O556" s="145">
        <v>0.667</v>
      </c>
      <c r="P556" s="145">
        <f>O556*H556</f>
        <v>78.9728</v>
      </c>
      <c r="Q556" s="145">
        <v>0.0063</v>
      </c>
      <c r="R556" s="145">
        <f>Q556*H556</f>
        <v>0.74592</v>
      </c>
      <c r="S556" s="145">
        <v>0</v>
      </c>
      <c r="T556" s="146">
        <f>S556*H556</f>
        <v>0</v>
      </c>
      <c r="AR556" s="147" t="s">
        <v>203</v>
      </c>
      <c r="AT556" s="147" t="s">
        <v>155</v>
      </c>
      <c r="AU556" s="147" t="s">
        <v>91</v>
      </c>
      <c r="AY556" s="12" t="s">
        <v>152</v>
      </c>
      <c r="BE556" s="148">
        <f>IF(N556="základní",J556,0)</f>
        <v>0</v>
      </c>
      <c r="BF556" s="148">
        <f>IF(N556="snížená",J556,0)</f>
        <v>0</v>
      </c>
      <c r="BG556" s="148">
        <f>IF(N556="zákl. přenesená",J556,0)</f>
        <v>0</v>
      </c>
      <c r="BH556" s="148">
        <f>IF(N556="sníž. přenesená",J556,0)</f>
        <v>0</v>
      </c>
      <c r="BI556" s="148">
        <f>IF(N556="nulová",J556,0)</f>
        <v>0</v>
      </c>
      <c r="BJ556" s="12" t="s">
        <v>89</v>
      </c>
      <c r="BK556" s="148">
        <f>ROUND(I556*H556,2)</f>
        <v>0</v>
      </c>
      <c r="BL556" s="12" t="s">
        <v>203</v>
      </c>
      <c r="BM556" s="147" t="s">
        <v>863</v>
      </c>
    </row>
    <row r="557" spans="2:47" s="27" customFormat="1" ht="12">
      <c r="B557" s="26"/>
      <c r="D557" s="149" t="s">
        <v>162</v>
      </c>
      <c r="F557" s="150" t="s">
        <v>864</v>
      </c>
      <c r="L557" s="26"/>
      <c r="M557" s="151"/>
      <c r="T557" s="54"/>
      <c r="AT557" s="12" t="s">
        <v>162</v>
      </c>
      <c r="AU557" s="12" t="s">
        <v>91</v>
      </c>
    </row>
    <row r="558" spans="2:47" s="27" customFormat="1" ht="18">
      <c r="B558" s="26"/>
      <c r="D558" s="154" t="s">
        <v>212</v>
      </c>
      <c r="F558" s="181" t="s">
        <v>865</v>
      </c>
      <c r="L558" s="26"/>
      <c r="M558" s="151"/>
      <c r="T558" s="54"/>
      <c r="AT558" s="12" t="s">
        <v>212</v>
      </c>
      <c r="AU558" s="12" t="s">
        <v>91</v>
      </c>
    </row>
    <row r="559" spans="2:65" s="27" customFormat="1" ht="24.25" customHeight="1">
      <c r="B559" s="26"/>
      <c r="C559" s="173" t="s">
        <v>866</v>
      </c>
      <c r="D559" s="173" t="s">
        <v>194</v>
      </c>
      <c r="E559" s="174" t="s">
        <v>867</v>
      </c>
      <c r="F559" s="175" t="s">
        <v>868</v>
      </c>
      <c r="G559" s="176" t="s">
        <v>171</v>
      </c>
      <c r="H559" s="177">
        <v>130.24</v>
      </c>
      <c r="I559" s="8"/>
      <c r="J559" s="2">
        <f>ROUND(I559*H559,2)</f>
        <v>0</v>
      </c>
      <c r="K559" s="175" t="s">
        <v>159</v>
      </c>
      <c r="L559" s="178"/>
      <c r="M559" s="179" t="s">
        <v>1</v>
      </c>
      <c r="N559" s="180" t="s">
        <v>46</v>
      </c>
      <c r="O559" s="145">
        <v>0</v>
      </c>
      <c r="P559" s="145">
        <f>O559*H559</f>
        <v>0</v>
      </c>
      <c r="Q559" s="145">
        <v>0.0335</v>
      </c>
      <c r="R559" s="145">
        <f>Q559*H559</f>
        <v>4.363040000000001</v>
      </c>
      <c r="S559" s="145">
        <v>0</v>
      </c>
      <c r="T559" s="146">
        <f>S559*H559</f>
        <v>0</v>
      </c>
      <c r="AR559" s="147" t="s">
        <v>345</v>
      </c>
      <c r="AT559" s="147" t="s">
        <v>194</v>
      </c>
      <c r="AU559" s="147" t="s">
        <v>91</v>
      </c>
      <c r="AY559" s="12" t="s">
        <v>152</v>
      </c>
      <c r="BE559" s="148">
        <f>IF(N559="základní",J559,0)</f>
        <v>0</v>
      </c>
      <c r="BF559" s="148">
        <f>IF(N559="snížená",J559,0)</f>
        <v>0</v>
      </c>
      <c r="BG559" s="148">
        <f>IF(N559="zákl. přenesená",J559,0)</f>
        <v>0</v>
      </c>
      <c r="BH559" s="148">
        <f>IF(N559="sníž. přenesená",J559,0)</f>
        <v>0</v>
      </c>
      <c r="BI559" s="148">
        <f>IF(N559="nulová",J559,0)</f>
        <v>0</v>
      </c>
      <c r="BJ559" s="12" t="s">
        <v>89</v>
      </c>
      <c r="BK559" s="148">
        <f>ROUND(I559*H559,2)</f>
        <v>0</v>
      </c>
      <c r="BL559" s="12" t="s">
        <v>203</v>
      </c>
      <c r="BM559" s="147" t="s">
        <v>869</v>
      </c>
    </row>
    <row r="560" spans="2:51" s="160" customFormat="1" ht="12">
      <c r="B560" s="159"/>
      <c r="D560" s="154" t="s">
        <v>164</v>
      </c>
      <c r="F560" s="162" t="s">
        <v>870</v>
      </c>
      <c r="H560" s="163">
        <v>130.24</v>
      </c>
      <c r="L560" s="159"/>
      <c r="M560" s="164"/>
      <c r="T560" s="165"/>
      <c r="AT560" s="161" t="s">
        <v>164</v>
      </c>
      <c r="AU560" s="161" t="s">
        <v>91</v>
      </c>
      <c r="AV560" s="160" t="s">
        <v>91</v>
      </c>
      <c r="AW560" s="160" t="s">
        <v>3</v>
      </c>
      <c r="AX560" s="160" t="s">
        <v>89</v>
      </c>
      <c r="AY560" s="161" t="s">
        <v>152</v>
      </c>
    </row>
    <row r="561" spans="2:65" s="27" customFormat="1" ht="37.9" customHeight="1">
      <c r="B561" s="26"/>
      <c r="C561" s="136" t="s">
        <v>871</v>
      </c>
      <c r="D561" s="136" t="s">
        <v>155</v>
      </c>
      <c r="E561" s="137" t="s">
        <v>872</v>
      </c>
      <c r="F561" s="138" t="s">
        <v>873</v>
      </c>
      <c r="G561" s="139" t="s">
        <v>606</v>
      </c>
      <c r="H561" s="140">
        <v>58</v>
      </c>
      <c r="I561" s="7"/>
      <c r="J561" s="1">
        <f>ROUND(I561*H561,2)</f>
        <v>0</v>
      </c>
      <c r="K561" s="138" t="s">
        <v>159</v>
      </c>
      <c r="L561" s="26"/>
      <c r="M561" s="143" t="s">
        <v>1</v>
      </c>
      <c r="N561" s="144" t="s">
        <v>46</v>
      </c>
      <c r="O561" s="145">
        <v>0.246</v>
      </c>
      <c r="P561" s="145">
        <f>O561*H561</f>
        <v>14.268</v>
      </c>
      <c r="Q561" s="145">
        <v>0.00074</v>
      </c>
      <c r="R561" s="145">
        <f>Q561*H561</f>
        <v>0.04292</v>
      </c>
      <c r="S561" s="145">
        <v>0</v>
      </c>
      <c r="T561" s="146">
        <f>S561*H561</f>
        <v>0</v>
      </c>
      <c r="AR561" s="147" t="s">
        <v>203</v>
      </c>
      <c r="AT561" s="147" t="s">
        <v>155</v>
      </c>
      <c r="AU561" s="147" t="s">
        <v>91</v>
      </c>
      <c r="AY561" s="12" t="s">
        <v>152</v>
      </c>
      <c r="BE561" s="148">
        <f>IF(N561="základní",J561,0)</f>
        <v>0</v>
      </c>
      <c r="BF561" s="148">
        <f>IF(N561="snížená",J561,0)</f>
        <v>0</v>
      </c>
      <c r="BG561" s="148">
        <f>IF(N561="zákl. přenesená",J561,0)</f>
        <v>0</v>
      </c>
      <c r="BH561" s="148">
        <f>IF(N561="sníž. přenesená",J561,0)</f>
        <v>0</v>
      </c>
      <c r="BI561" s="148">
        <f>IF(N561="nulová",J561,0)</f>
        <v>0</v>
      </c>
      <c r="BJ561" s="12" t="s">
        <v>89</v>
      </c>
      <c r="BK561" s="148">
        <f>ROUND(I561*H561,2)</f>
        <v>0</v>
      </c>
      <c r="BL561" s="12" t="s">
        <v>203</v>
      </c>
      <c r="BM561" s="147" t="s">
        <v>874</v>
      </c>
    </row>
    <row r="562" spans="2:47" s="27" customFormat="1" ht="12">
      <c r="B562" s="26"/>
      <c r="D562" s="149" t="s">
        <v>162</v>
      </c>
      <c r="F562" s="150" t="s">
        <v>875</v>
      </c>
      <c r="L562" s="26"/>
      <c r="M562" s="151"/>
      <c r="T562" s="54"/>
      <c r="AT562" s="12" t="s">
        <v>162</v>
      </c>
      <c r="AU562" s="12" t="s">
        <v>91</v>
      </c>
    </row>
    <row r="563" spans="2:65" s="27" customFormat="1" ht="24.25" customHeight="1">
      <c r="B563" s="26"/>
      <c r="C563" s="173" t="s">
        <v>876</v>
      </c>
      <c r="D563" s="173" t="s">
        <v>194</v>
      </c>
      <c r="E563" s="174" t="s">
        <v>877</v>
      </c>
      <c r="F563" s="175" t="s">
        <v>878</v>
      </c>
      <c r="G563" s="176" t="s">
        <v>285</v>
      </c>
      <c r="H563" s="177">
        <v>214</v>
      </c>
      <c r="I563" s="8"/>
      <c r="J563" s="2">
        <f>ROUND(I563*H563,2)</f>
        <v>0</v>
      </c>
      <c r="K563" s="175" t="s">
        <v>1</v>
      </c>
      <c r="L563" s="178"/>
      <c r="M563" s="179" t="s">
        <v>1</v>
      </c>
      <c r="N563" s="180" t="s">
        <v>46</v>
      </c>
      <c r="O563" s="145">
        <v>0</v>
      </c>
      <c r="P563" s="145">
        <f>O563*H563</f>
        <v>0</v>
      </c>
      <c r="Q563" s="145">
        <v>0.00045</v>
      </c>
      <c r="R563" s="145">
        <f>Q563*H563</f>
        <v>0.0963</v>
      </c>
      <c r="S563" s="145">
        <v>0</v>
      </c>
      <c r="T563" s="146">
        <f>S563*H563</f>
        <v>0</v>
      </c>
      <c r="AR563" s="147" t="s">
        <v>345</v>
      </c>
      <c r="AT563" s="147" t="s">
        <v>194</v>
      </c>
      <c r="AU563" s="147" t="s">
        <v>91</v>
      </c>
      <c r="AY563" s="12" t="s">
        <v>152</v>
      </c>
      <c r="BE563" s="148">
        <f>IF(N563="základní",J563,0)</f>
        <v>0</v>
      </c>
      <c r="BF563" s="148">
        <f>IF(N563="snížená",J563,0)</f>
        <v>0</v>
      </c>
      <c r="BG563" s="148">
        <f>IF(N563="zákl. přenesená",J563,0)</f>
        <v>0</v>
      </c>
      <c r="BH563" s="148">
        <f>IF(N563="sníž. přenesená",J563,0)</f>
        <v>0</v>
      </c>
      <c r="BI563" s="148">
        <f>IF(N563="nulová",J563,0)</f>
        <v>0</v>
      </c>
      <c r="BJ563" s="12" t="s">
        <v>89</v>
      </c>
      <c r="BK563" s="148">
        <f>ROUND(I563*H563,2)</f>
        <v>0</v>
      </c>
      <c r="BL563" s="12" t="s">
        <v>203</v>
      </c>
      <c r="BM563" s="147" t="s">
        <v>879</v>
      </c>
    </row>
    <row r="564" spans="2:51" s="160" customFormat="1" ht="12">
      <c r="B564" s="159"/>
      <c r="D564" s="154" t="s">
        <v>164</v>
      </c>
      <c r="F564" s="162" t="s">
        <v>880</v>
      </c>
      <c r="H564" s="163">
        <v>214</v>
      </c>
      <c r="L564" s="159"/>
      <c r="M564" s="164"/>
      <c r="T564" s="165"/>
      <c r="AT564" s="161" t="s">
        <v>164</v>
      </c>
      <c r="AU564" s="161" t="s">
        <v>91</v>
      </c>
      <c r="AV564" s="160" t="s">
        <v>91</v>
      </c>
      <c r="AW564" s="160" t="s">
        <v>3</v>
      </c>
      <c r="AX564" s="160" t="s">
        <v>89</v>
      </c>
      <c r="AY564" s="161" t="s">
        <v>152</v>
      </c>
    </row>
    <row r="565" spans="2:65" s="27" customFormat="1" ht="44.25" customHeight="1">
      <c r="B565" s="26"/>
      <c r="C565" s="136" t="s">
        <v>881</v>
      </c>
      <c r="D565" s="136" t="s">
        <v>155</v>
      </c>
      <c r="E565" s="137" t="s">
        <v>882</v>
      </c>
      <c r="F565" s="138" t="s">
        <v>883</v>
      </c>
      <c r="G565" s="139" t="s">
        <v>485</v>
      </c>
      <c r="H565" s="140">
        <f>SUM(J550:J563)/100</f>
        <v>0</v>
      </c>
      <c r="I565" s="7"/>
      <c r="J565" s="1">
        <f>ROUND(I565*H565,2)</f>
        <v>0</v>
      </c>
      <c r="K565" s="138" t="s">
        <v>159</v>
      </c>
      <c r="L565" s="26"/>
      <c r="M565" s="143" t="s">
        <v>1</v>
      </c>
      <c r="N565" s="144" t="s">
        <v>46</v>
      </c>
      <c r="O565" s="145">
        <v>0</v>
      </c>
      <c r="P565" s="145">
        <f>O565*H565</f>
        <v>0</v>
      </c>
      <c r="Q565" s="145">
        <v>0</v>
      </c>
      <c r="R565" s="145">
        <f>Q565*H565</f>
        <v>0</v>
      </c>
      <c r="S565" s="145">
        <v>0</v>
      </c>
      <c r="T565" s="146">
        <f>S565*H565</f>
        <v>0</v>
      </c>
      <c r="AR565" s="147" t="s">
        <v>203</v>
      </c>
      <c r="AT565" s="147" t="s">
        <v>155</v>
      </c>
      <c r="AU565" s="147" t="s">
        <v>91</v>
      </c>
      <c r="AY565" s="12" t="s">
        <v>152</v>
      </c>
      <c r="BE565" s="148">
        <f>IF(N565="základní",J565,0)</f>
        <v>0</v>
      </c>
      <c r="BF565" s="148">
        <f>IF(N565="snížená",J565,0)</f>
        <v>0</v>
      </c>
      <c r="BG565" s="148">
        <f>IF(N565="zákl. přenesená",J565,0)</f>
        <v>0</v>
      </c>
      <c r="BH565" s="148">
        <f>IF(N565="sníž. přenesená",J565,0)</f>
        <v>0</v>
      </c>
      <c r="BI565" s="148">
        <f>IF(N565="nulová",J565,0)</f>
        <v>0</v>
      </c>
      <c r="BJ565" s="12" t="s">
        <v>89</v>
      </c>
      <c r="BK565" s="148">
        <f>ROUND(I565*H565,2)</f>
        <v>0</v>
      </c>
      <c r="BL565" s="12" t="s">
        <v>203</v>
      </c>
      <c r="BM565" s="147" t="s">
        <v>884</v>
      </c>
    </row>
    <row r="566" spans="2:47" s="27" customFormat="1" ht="12">
      <c r="B566" s="26"/>
      <c r="D566" s="149" t="s">
        <v>162</v>
      </c>
      <c r="F566" s="150" t="s">
        <v>885</v>
      </c>
      <c r="L566" s="26"/>
      <c r="M566" s="151"/>
      <c r="T566" s="54"/>
      <c r="AT566" s="12" t="s">
        <v>162</v>
      </c>
      <c r="AU566" s="12" t="s">
        <v>91</v>
      </c>
    </row>
    <row r="567" spans="2:63" s="125" customFormat="1" ht="22.9" customHeight="1">
      <c r="B567" s="124"/>
      <c r="D567" s="126" t="s">
        <v>80</v>
      </c>
      <c r="E567" s="134" t="s">
        <v>886</v>
      </c>
      <c r="F567" s="134" t="s">
        <v>887</v>
      </c>
      <c r="J567" s="135">
        <f>BK567</f>
        <v>0</v>
      </c>
      <c r="L567" s="124"/>
      <c r="M567" s="129"/>
      <c r="P567" s="130">
        <f>SUM(P568:P617)</f>
        <v>305.87799999999993</v>
      </c>
      <c r="R567" s="130">
        <f>SUM(R568:R617)</f>
        <v>4.552953399999999</v>
      </c>
      <c r="T567" s="131">
        <f>SUM(T568:T617)</f>
        <v>1.0825</v>
      </c>
      <c r="AR567" s="126" t="s">
        <v>91</v>
      </c>
      <c r="AT567" s="132" t="s">
        <v>80</v>
      </c>
      <c r="AU567" s="132" t="s">
        <v>89</v>
      </c>
      <c r="AY567" s="126" t="s">
        <v>152</v>
      </c>
      <c r="BK567" s="133">
        <f>SUM(BK568:BK617)</f>
        <v>0</v>
      </c>
    </row>
    <row r="568" spans="2:65" s="27" customFormat="1" ht="24.25" customHeight="1">
      <c r="B568" s="26"/>
      <c r="C568" s="136" t="s">
        <v>888</v>
      </c>
      <c r="D568" s="136" t="s">
        <v>155</v>
      </c>
      <c r="E568" s="137" t="s">
        <v>889</v>
      </c>
      <c r="F568" s="138" t="s">
        <v>890</v>
      </c>
      <c r="G568" s="139" t="s">
        <v>171</v>
      </c>
      <c r="H568" s="140">
        <v>433</v>
      </c>
      <c r="I568" s="7"/>
      <c r="J568" s="1">
        <f>ROUND(I568*H568,2)</f>
        <v>0</v>
      </c>
      <c r="K568" s="138" t="s">
        <v>159</v>
      </c>
      <c r="L568" s="26"/>
      <c r="M568" s="143" t="s">
        <v>1</v>
      </c>
      <c r="N568" s="144" t="s">
        <v>46</v>
      </c>
      <c r="O568" s="145">
        <v>0.105</v>
      </c>
      <c r="P568" s="145">
        <f>O568*H568</f>
        <v>45.464999999999996</v>
      </c>
      <c r="Q568" s="145">
        <v>0</v>
      </c>
      <c r="R568" s="145">
        <f>Q568*H568</f>
        <v>0</v>
      </c>
      <c r="S568" s="145">
        <v>0.0025</v>
      </c>
      <c r="T568" s="146">
        <f>S568*H568</f>
        <v>1.0825</v>
      </c>
      <c r="AR568" s="147" t="s">
        <v>203</v>
      </c>
      <c r="AT568" s="147" t="s">
        <v>155</v>
      </c>
      <c r="AU568" s="147" t="s">
        <v>91</v>
      </c>
      <c r="AY568" s="12" t="s">
        <v>152</v>
      </c>
      <c r="BE568" s="148">
        <f>IF(N568="základní",J568,0)</f>
        <v>0</v>
      </c>
      <c r="BF568" s="148">
        <f>IF(N568="snížená",J568,0)</f>
        <v>0</v>
      </c>
      <c r="BG568" s="148">
        <f>IF(N568="zákl. přenesená",J568,0)</f>
        <v>0</v>
      </c>
      <c r="BH568" s="148">
        <f>IF(N568="sníž. přenesená",J568,0)</f>
        <v>0</v>
      </c>
      <c r="BI568" s="148">
        <f>IF(N568="nulová",J568,0)</f>
        <v>0</v>
      </c>
      <c r="BJ568" s="12" t="s">
        <v>89</v>
      </c>
      <c r="BK568" s="148">
        <f>ROUND(I568*H568,2)</f>
        <v>0</v>
      </c>
      <c r="BL568" s="12" t="s">
        <v>203</v>
      </c>
      <c r="BM568" s="147" t="s">
        <v>891</v>
      </c>
    </row>
    <row r="569" spans="2:47" s="27" customFormat="1" ht="12">
      <c r="B569" s="26"/>
      <c r="D569" s="149" t="s">
        <v>162</v>
      </c>
      <c r="F569" s="150" t="s">
        <v>892</v>
      </c>
      <c r="L569" s="26"/>
      <c r="M569" s="151"/>
      <c r="T569" s="54"/>
      <c r="AT569" s="12" t="s">
        <v>162</v>
      </c>
      <c r="AU569" s="12" t="s">
        <v>91</v>
      </c>
    </row>
    <row r="570" spans="2:51" s="153" customFormat="1" ht="12">
      <c r="B570" s="152"/>
      <c r="D570" s="154" t="s">
        <v>164</v>
      </c>
      <c r="E570" s="155" t="s">
        <v>1</v>
      </c>
      <c r="F570" s="156" t="s">
        <v>893</v>
      </c>
      <c r="H570" s="155" t="s">
        <v>1</v>
      </c>
      <c r="L570" s="152"/>
      <c r="M570" s="157"/>
      <c r="T570" s="158"/>
      <c r="AT570" s="155" t="s">
        <v>164</v>
      </c>
      <c r="AU570" s="155" t="s">
        <v>91</v>
      </c>
      <c r="AV570" s="153" t="s">
        <v>89</v>
      </c>
      <c r="AW570" s="153" t="s">
        <v>38</v>
      </c>
      <c r="AX570" s="153" t="s">
        <v>81</v>
      </c>
      <c r="AY570" s="155" t="s">
        <v>152</v>
      </c>
    </row>
    <row r="571" spans="2:51" s="160" customFormat="1" ht="12">
      <c r="B571" s="159"/>
      <c r="D571" s="154" t="s">
        <v>164</v>
      </c>
      <c r="E571" s="161" t="s">
        <v>1</v>
      </c>
      <c r="F571" s="162" t="s">
        <v>434</v>
      </c>
      <c r="H571" s="163">
        <v>48</v>
      </c>
      <c r="L571" s="159"/>
      <c r="M571" s="164"/>
      <c r="T571" s="165"/>
      <c r="AT571" s="161" t="s">
        <v>164</v>
      </c>
      <c r="AU571" s="161" t="s">
        <v>91</v>
      </c>
      <c r="AV571" s="160" t="s">
        <v>91</v>
      </c>
      <c r="AW571" s="160" t="s">
        <v>38</v>
      </c>
      <c r="AX571" s="160" t="s">
        <v>81</v>
      </c>
      <c r="AY571" s="161" t="s">
        <v>152</v>
      </c>
    </row>
    <row r="572" spans="2:51" s="153" customFormat="1" ht="12">
      <c r="B572" s="152"/>
      <c r="D572" s="154" t="s">
        <v>164</v>
      </c>
      <c r="E572" s="155" t="s">
        <v>1</v>
      </c>
      <c r="F572" s="156" t="s">
        <v>894</v>
      </c>
      <c r="H572" s="155" t="s">
        <v>1</v>
      </c>
      <c r="L572" s="152"/>
      <c r="M572" s="157"/>
      <c r="T572" s="158"/>
      <c r="AT572" s="155" t="s">
        <v>164</v>
      </c>
      <c r="AU572" s="155" t="s">
        <v>91</v>
      </c>
      <c r="AV572" s="153" t="s">
        <v>89</v>
      </c>
      <c r="AW572" s="153" t="s">
        <v>38</v>
      </c>
      <c r="AX572" s="153" t="s">
        <v>81</v>
      </c>
      <c r="AY572" s="155" t="s">
        <v>152</v>
      </c>
    </row>
    <row r="573" spans="2:51" s="160" customFormat="1" ht="12">
      <c r="B573" s="159"/>
      <c r="D573" s="154" t="s">
        <v>164</v>
      </c>
      <c r="E573" s="161" t="s">
        <v>1</v>
      </c>
      <c r="F573" s="162" t="s">
        <v>895</v>
      </c>
      <c r="H573" s="163">
        <v>385</v>
      </c>
      <c r="L573" s="159"/>
      <c r="M573" s="164"/>
      <c r="T573" s="165"/>
      <c r="AT573" s="161" t="s">
        <v>164</v>
      </c>
      <c r="AU573" s="161" t="s">
        <v>91</v>
      </c>
      <c r="AV573" s="160" t="s">
        <v>91</v>
      </c>
      <c r="AW573" s="160" t="s">
        <v>38</v>
      </c>
      <c r="AX573" s="160" t="s">
        <v>81</v>
      </c>
      <c r="AY573" s="161" t="s">
        <v>152</v>
      </c>
    </row>
    <row r="574" spans="2:51" s="167" customFormat="1" ht="12">
      <c r="B574" s="166"/>
      <c r="D574" s="154" t="s">
        <v>164</v>
      </c>
      <c r="E574" s="168" t="s">
        <v>1</v>
      </c>
      <c r="F574" s="169" t="s">
        <v>168</v>
      </c>
      <c r="H574" s="170">
        <v>433</v>
      </c>
      <c r="L574" s="166"/>
      <c r="M574" s="171"/>
      <c r="T574" s="172"/>
      <c r="AT574" s="168" t="s">
        <v>164</v>
      </c>
      <c r="AU574" s="168" t="s">
        <v>91</v>
      </c>
      <c r="AV574" s="167" t="s">
        <v>160</v>
      </c>
      <c r="AW574" s="167" t="s">
        <v>38</v>
      </c>
      <c r="AX574" s="167" t="s">
        <v>89</v>
      </c>
      <c r="AY574" s="168" t="s">
        <v>152</v>
      </c>
    </row>
    <row r="575" spans="2:65" s="27" customFormat="1" ht="21.75" customHeight="1">
      <c r="B575" s="26"/>
      <c r="C575" s="136" t="s">
        <v>896</v>
      </c>
      <c r="D575" s="136" t="s">
        <v>155</v>
      </c>
      <c r="E575" s="137" t="s">
        <v>897</v>
      </c>
      <c r="F575" s="138" t="s">
        <v>898</v>
      </c>
      <c r="G575" s="139" t="s">
        <v>171</v>
      </c>
      <c r="H575" s="140">
        <v>430</v>
      </c>
      <c r="I575" s="7"/>
      <c r="J575" s="1">
        <f>ROUND(I575*H575,2)</f>
        <v>0</v>
      </c>
      <c r="K575" s="138" t="s">
        <v>159</v>
      </c>
      <c r="L575" s="26"/>
      <c r="M575" s="143" t="s">
        <v>1</v>
      </c>
      <c r="N575" s="144" t="s">
        <v>46</v>
      </c>
      <c r="O575" s="145">
        <v>0.058</v>
      </c>
      <c r="P575" s="145">
        <f>O575*H575</f>
        <v>24.94</v>
      </c>
      <c r="Q575" s="145">
        <v>3E-05</v>
      </c>
      <c r="R575" s="145">
        <f>Q575*H575</f>
        <v>0.0129</v>
      </c>
      <c r="S575" s="145">
        <v>0</v>
      </c>
      <c r="T575" s="146">
        <f>S575*H575</f>
        <v>0</v>
      </c>
      <c r="AR575" s="147" t="s">
        <v>203</v>
      </c>
      <c r="AT575" s="147" t="s">
        <v>155</v>
      </c>
      <c r="AU575" s="147" t="s">
        <v>91</v>
      </c>
      <c r="AY575" s="12" t="s">
        <v>152</v>
      </c>
      <c r="BE575" s="148">
        <f>IF(N575="základní",J575,0)</f>
        <v>0</v>
      </c>
      <c r="BF575" s="148">
        <f>IF(N575="snížená",J575,0)</f>
        <v>0</v>
      </c>
      <c r="BG575" s="148">
        <f>IF(N575="zákl. přenesená",J575,0)</f>
        <v>0</v>
      </c>
      <c r="BH575" s="148">
        <f>IF(N575="sníž. přenesená",J575,0)</f>
        <v>0</v>
      </c>
      <c r="BI575" s="148">
        <f>IF(N575="nulová",J575,0)</f>
        <v>0</v>
      </c>
      <c r="BJ575" s="12" t="s">
        <v>89</v>
      </c>
      <c r="BK575" s="148">
        <f>ROUND(I575*H575,2)</f>
        <v>0</v>
      </c>
      <c r="BL575" s="12" t="s">
        <v>203</v>
      </c>
      <c r="BM575" s="147" t="s">
        <v>899</v>
      </c>
    </row>
    <row r="576" spans="2:47" s="27" customFormat="1" ht="12">
      <c r="B576" s="26"/>
      <c r="D576" s="149" t="s">
        <v>162</v>
      </c>
      <c r="F576" s="150" t="s">
        <v>900</v>
      </c>
      <c r="L576" s="26"/>
      <c r="M576" s="151"/>
      <c r="T576" s="54"/>
      <c r="AT576" s="12" t="s">
        <v>162</v>
      </c>
      <c r="AU576" s="12" t="s">
        <v>91</v>
      </c>
    </row>
    <row r="577" spans="2:51" s="153" customFormat="1" ht="12">
      <c r="B577" s="152"/>
      <c r="D577" s="154" t="s">
        <v>164</v>
      </c>
      <c r="E577" s="155" t="s">
        <v>1</v>
      </c>
      <c r="F577" s="156" t="s">
        <v>901</v>
      </c>
      <c r="H577" s="155" t="s">
        <v>1</v>
      </c>
      <c r="L577" s="152"/>
      <c r="M577" s="157"/>
      <c r="T577" s="158"/>
      <c r="AT577" s="155" t="s">
        <v>164</v>
      </c>
      <c r="AU577" s="155" t="s">
        <v>91</v>
      </c>
      <c r="AV577" s="153" t="s">
        <v>89</v>
      </c>
      <c r="AW577" s="153" t="s">
        <v>38</v>
      </c>
      <c r="AX577" s="153" t="s">
        <v>81</v>
      </c>
      <c r="AY577" s="155" t="s">
        <v>152</v>
      </c>
    </row>
    <row r="578" spans="2:51" s="160" customFormat="1" ht="12">
      <c r="B578" s="159"/>
      <c r="D578" s="154" t="s">
        <v>164</v>
      </c>
      <c r="E578" s="161" t="s">
        <v>1</v>
      </c>
      <c r="F578" s="162" t="s">
        <v>902</v>
      </c>
      <c r="H578" s="163">
        <v>160</v>
      </c>
      <c r="L578" s="159"/>
      <c r="M578" s="164"/>
      <c r="T578" s="165"/>
      <c r="AT578" s="161" t="s">
        <v>164</v>
      </c>
      <c r="AU578" s="161" t="s">
        <v>91</v>
      </c>
      <c r="AV578" s="160" t="s">
        <v>91</v>
      </c>
      <c r="AW578" s="160" t="s">
        <v>38</v>
      </c>
      <c r="AX578" s="160" t="s">
        <v>81</v>
      </c>
      <c r="AY578" s="161" t="s">
        <v>152</v>
      </c>
    </row>
    <row r="579" spans="2:51" s="153" customFormat="1" ht="12">
      <c r="B579" s="152"/>
      <c r="D579" s="154" t="s">
        <v>164</v>
      </c>
      <c r="E579" s="155" t="s">
        <v>1</v>
      </c>
      <c r="F579" s="156" t="s">
        <v>903</v>
      </c>
      <c r="H579" s="155" t="s">
        <v>1</v>
      </c>
      <c r="L579" s="152"/>
      <c r="M579" s="157"/>
      <c r="T579" s="158"/>
      <c r="AT579" s="155" t="s">
        <v>164</v>
      </c>
      <c r="AU579" s="155" t="s">
        <v>91</v>
      </c>
      <c r="AV579" s="153" t="s">
        <v>89</v>
      </c>
      <c r="AW579" s="153" t="s">
        <v>38</v>
      </c>
      <c r="AX579" s="153" t="s">
        <v>81</v>
      </c>
      <c r="AY579" s="155" t="s">
        <v>152</v>
      </c>
    </row>
    <row r="580" spans="2:51" s="160" customFormat="1" ht="12">
      <c r="B580" s="159"/>
      <c r="D580" s="154" t="s">
        <v>164</v>
      </c>
      <c r="E580" s="161" t="s">
        <v>1</v>
      </c>
      <c r="F580" s="162" t="s">
        <v>904</v>
      </c>
      <c r="H580" s="163">
        <v>270</v>
      </c>
      <c r="L580" s="159"/>
      <c r="M580" s="164"/>
      <c r="T580" s="165"/>
      <c r="AT580" s="161" t="s">
        <v>164</v>
      </c>
      <c r="AU580" s="161" t="s">
        <v>91</v>
      </c>
      <c r="AV580" s="160" t="s">
        <v>91</v>
      </c>
      <c r="AW580" s="160" t="s">
        <v>38</v>
      </c>
      <c r="AX580" s="160" t="s">
        <v>81</v>
      </c>
      <c r="AY580" s="161" t="s">
        <v>152</v>
      </c>
    </row>
    <row r="581" spans="2:51" s="167" customFormat="1" ht="12">
      <c r="B581" s="166"/>
      <c r="D581" s="154" t="s">
        <v>164</v>
      </c>
      <c r="E581" s="168" t="s">
        <v>1</v>
      </c>
      <c r="F581" s="169" t="s">
        <v>168</v>
      </c>
      <c r="H581" s="170">
        <v>430</v>
      </c>
      <c r="L581" s="166"/>
      <c r="M581" s="171"/>
      <c r="T581" s="172"/>
      <c r="AT581" s="168" t="s">
        <v>164</v>
      </c>
      <c r="AU581" s="168" t="s">
        <v>91</v>
      </c>
      <c r="AV581" s="167" t="s">
        <v>160</v>
      </c>
      <c r="AW581" s="167" t="s">
        <v>38</v>
      </c>
      <c r="AX581" s="167" t="s">
        <v>89</v>
      </c>
      <c r="AY581" s="168" t="s">
        <v>152</v>
      </c>
    </row>
    <row r="582" spans="2:65" s="27" customFormat="1" ht="33" customHeight="1">
      <c r="B582" s="26"/>
      <c r="C582" s="136" t="s">
        <v>905</v>
      </c>
      <c r="D582" s="136" t="s">
        <v>155</v>
      </c>
      <c r="E582" s="137" t="s">
        <v>906</v>
      </c>
      <c r="F582" s="138" t="s">
        <v>907</v>
      </c>
      <c r="G582" s="139" t="s">
        <v>171</v>
      </c>
      <c r="H582" s="140">
        <v>430</v>
      </c>
      <c r="I582" s="7"/>
      <c r="J582" s="1">
        <f>ROUND(I582*H582,2)</f>
        <v>0</v>
      </c>
      <c r="K582" s="138" t="s">
        <v>159</v>
      </c>
      <c r="L582" s="26"/>
      <c r="M582" s="143" t="s">
        <v>1</v>
      </c>
      <c r="N582" s="144" t="s">
        <v>46</v>
      </c>
      <c r="O582" s="145">
        <v>0.245</v>
      </c>
      <c r="P582" s="145">
        <f>O582*H582</f>
        <v>105.35</v>
      </c>
      <c r="Q582" s="145">
        <v>0.00758</v>
      </c>
      <c r="R582" s="145">
        <f>Q582*H582</f>
        <v>3.2594</v>
      </c>
      <c r="S582" s="145">
        <v>0</v>
      </c>
      <c r="T582" s="146">
        <f>S582*H582</f>
        <v>0</v>
      </c>
      <c r="AR582" s="147" t="s">
        <v>203</v>
      </c>
      <c r="AT582" s="147" t="s">
        <v>155</v>
      </c>
      <c r="AU582" s="147" t="s">
        <v>91</v>
      </c>
      <c r="AY582" s="12" t="s">
        <v>152</v>
      </c>
      <c r="BE582" s="148">
        <f>IF(N582="základní",J582,0)</f>
        <v>0</v>
      </c>
      <c r="BF582" s="148">
        <f>IF(N582="snížená",J582,0)</f>
        <v>0</v>
      </c>
      <c r="BG582" s="148">
        <f>IF(N582="zákl. přenesená",J582,0)</f>
        <v>0</v>
      </c>
      <c r="BH582" s="148">
        <f>IF(N582="sníž. přenesená",J582,0)</f>
        <v>0</v>
      </c>
      <c r="BI582" s="148">
        <f>IF(N582="nulová",J582,0)</f>
        <v>0</v>
      </c>
      <c r="BJ582" s="12" t="s">
        <v>89</v>
      </c>
      <c r="BK582" s="148">
        <f>ROUND(I582*H582,2)</f>
        <v>0</v>
      </c>
      <c r="BL582" s="12" t="s">
        <v>203</v>
      </c>
      <c r="BM582" s="147" t="s">
        <v>908</v>
      </c>
    </row>
    <row r="583" spans="2:47" s="27" customFormat="1" ht="12">
      <c r="B583" s="26"/>
      <c r="D583" s="149" t="s">
        <v>162</v>
      </c>
      <c r="F583" s="150" t="s">
        <v>909</v>
      </c>
      <c r="L583" s="26"/>
      <c r="M583" s="151"/>
      <c r="T583" s="54"/>
      <c r="AT583" s="12" t="s">
        <v>162</v>
      </c>
      <c r="AU583" s="12" t="s">
        <v>91</v>
      </c>
    </row>
    <row r="584" spans="2:51" s="153" customFormat="1" ht="12">
      <c r="B584" s="152"/>
      <c r="D584" s="154" t="s">
        <v>164</v>
      </c>
      <c r="E584" s="155" t="s">
        <v>1</v>
      </c>
      <c r="F584" s="156" t="s">
        <v>901</v>
      </c>
      <c r="H584" s="155" t="s">
        <v>1</v>
      </c>
      <c r="L584" s="152"/>
      <c r="M584" s="157"/>
      <c r="T584" s="158"/>
      <c r="AT584" s="155" t="s">
        <v>164</v>
      </c>
      <c r="AU584" s="155" t="s">
        <v>91</v>
      </c>
      <c r="AV584" s="153" t="s">
        <v>89</v>
      </c>
      <c r="AW584" s="153" t="s">
        <v>38</v>
      </c>
      <c r="AX584" s="153" t="s">
        <v>81</v>
      </c>
      <c r="AY584" s="155" t="s">
        <v>152</v>
      </c>
    </row>
    <row r="585" spans="2:51" s="160" customFormat="1" ht="12">
      <c r="B585" s="159"/>
      <c r="D585" s="154" t="s">
        <v>164</v>
      </c>
      <c r="E585" s="161" t="s">
        <v>1</v>
      </c>
      <c r="F585" s="162" t="s">
        <v>902</v>
      </c>
      <c r="H585" s="163">
        <v>160</v>
      </c>
      <c r="L585" s="159"/>
      <c r="M585" s="164"/>
      <c r="T585" s="165"/>
      <c r="AT585" s="161" t="s">
        <v>164</v>
      </c>
      <c r="AU585" s="161" t="s">
        <v>91</v>
      </c>
      <c r="AV585" s="160" t="s">
        <v>91</v>
      </c>
      <c r="AW585" s="160" t="s">
        <v>38</v>
      </c>
      <c r="AX585" s="160" t="s">
        <v>81</v>
      </c>
      <c r="AY585" s="161" t="s">
        <v>152</v>
      </c>
    </row>
    <row r="586" spans="2:51" s="153" customFormat="1" ht="12">
      <c r="B586" s="152"/>
      <c r="D586" s="154" t="s">
        <v>164</v>
      </c>
      <c r="E586" s="155" t="s">
        <v>1</v>
      </c>
      <c r="F586" s="156" t="s">
        <v>903</v>
      </c>
      <c r="H586" s="155" t="s">
        <v>1</v>
      </c>
      <c r="L586" s="152"/>
      <c r="M586" s="157"/>
      <c r="T586" s="158"/>
      <c r="AT586" s="155" t="s">
        <v>164</v>
      </c>
      <c r="AU586" s="155" t="s">
        <v>91</v>
      </c>
      <c r="AV586" s="153" t="s">
        <v>89</v>
      </c>
      <c r="AW586" s="153" t="s">
        <v>38</v>
      </c>
      <c r="AX586" s="153" t="s">
        <v>81</v>
      </c>
      <c r="AY586" s="155" t="s">
        <v>152</v>
      </c>
    </row>
    <row r="587" spans="2:51" s="160" customFormat="1" ht="12">
      <c r="B587" s="159"/>
      <c r="D587" s="154" t="s">
        <v>164</v>
      </c>
      <c r="E587" s="161" t="s">
        <v>1</v>
      </c>
      <c r="F587" s="162" t="s">
        <v>904</v>
      </c>
      <c r="H587" s="163">
        <v>270</v>
      </c>
      <c r="L587" s="159"/>
      <c r="M587" s="164"/>
      <c r="T587" s="165"/>
      <c r="AT587" s="161" t="s">
        <v>164</v>
      </c>
      <c r="AU587" s="161" t="s">
        <v>91</v>
      </c>
      <c r="AV587" s="160" t="s">
        <v>91</v>
      </c>
      <c r="AW587" s="160" t="s">
        <v>38</v>
      </c>
      <c r="AX587" s="160" t="s">
        <v>81</v>
      </c>
      <c r="AY587" s="161" t="s">
        <v>152</v>
      </c>
    </row>
    <row r="588" spans="2:51" s="167" customFormat="1" ht="12">
      <c r="B588" s="166"/>
      <c r="D588" s="154" t="s">
        <v>164</v>
      </c>
      <c r="E588" s="168" t="s">
        <v>1</v>
      </c>
      <c r="F588" s="169" t="s">
        <v>168</v>
      </c>
      <c r="H588" s="170">
        <v>430</v>
      </c>
      <c r="L588" s="166"/>
      <c r="M588" s="171"/>
      <c r="T588" s="172"/>
      <c r="AT588" s="168" t="s">
        <v>164</v>
      </c>
      <c r="AU588" s="168" t="s">
        <v>91</v>
      </c>
      <c r="AV588" s="167" t="s">
        <v>160</v>
      </c>
      <c r="AW588" s="167" t="s">
        <v>38</v>
      </c>
      <c r="AX588" s="167" t="s">
        <v>89</v>
      </c>
      <c r="AY588" s="168" t="s">
        <v>152</v>
      </c>
    </row>
    <row r="589" spans="2:65" s="27" customFormat="1" ht="24.25" customHeight="1">
      <c r="B589" s="26"/>
      <c r="C589" s="136" t="s">
        <v>910</v>
      </c>
      <c r="D589" s="136" t="s">
        <v>155</v>
      </c>
      <c r="E589" s="137" t="s">
        <v>911</v>
      </c>
      <c r="F589" s="138" t="s">
        <v>912</v>
      </c>
      <c r="G589" s="139" t="s">
        <v>171</v>
      </c>
      <c r="H589" s="140">
        <v>160</v>
      </c>
      <c r="I589" s="7"/>
      <c r="J589" s="1">
        <f>ROUND(I589*H589,2)</f>
        <v>0</v>
      </c>
      <c r="K589" s="138" t="s">
        <v>159</v>
      </c>
      <c r="L589" s="26"/>
      <c r="M589" s="143" t="s">
        <v>1</v>
      </c>
      <c r="N589" s="144" t="s">
        <v>46</v>
      </c>
      <c r="O589" s="145">
        <v>0.219</v>
      </c>
      <c r="P589" s="145">
        <f>O589*H589</f>
        <v>35.04</v>
      </c>
      <c r="Q589" s="145">
        <v>0.0005</v>
      </c>
      <c r="R589" s="145">
        <f>Q589*H589</f>
        <v>0.08</v>
      </c>
      <c r="S589" s="145">
        <v>0</v>
      </c>
      <c r="T589" s="146">
        <f>S589*H589</f>
        <v>0</v>
      </c>
      <c r="AR589" s="147" t="s">
        <v>203</v>
      </c>
      <c r="AT589" s="147" t="s">
        <v>155</v>
      </c>
      <c r="AU589" s="147" t="s">
        <v>91</v>
      </c>
      <c r="AY589" s="12" t="s">
        <v>152</v>
      </c>
      <c r="BE589" s="148">
        <f>IF(N589="základní",J589,0)</f>
        <v>0</v>
      </c>
      <c r="BF589" s="148">
        <f>IF(N589="snížená",J589,0)</f>
        <v>0</v>
      </c>
      <c r="BG589" s="148">
        <f>IF(N589="zákl. přenesená",J589,0)</f>
        <v>0</v>
      </c>
      <c r="BH589" s="148">
        <f>IF(N589="sníž. přenesená",J589,0)</f>
        <v>0</v>
      </c>
      <c r="BI589" s="148">
        <f>IF(N589="nulová",J589,0)</f>
        <v>0</v>
      </c>
      <c r="BJ589" s="12" t="s">
        <v>89</v>
      </c>
      <c r="BK589" s="148">
        <f>ROUND(I589*H589,2)</f>
        <v>0</v>
      </c>
      <c r="BL589" s="12" t="s">
        <v>203</v>
      </c>
      <c r="BM589" s="147" t="s">
        <v>913</v>
      </c>
    </row>
    <row r="590" spans="2:47" s="27" customFormat="1" ht="12">
      <c r="B590" s="26"/>
      <c r="D590" s="149" t="s">
        <v>162</v>
      </c>
      <c r="F590" s="150" t="s">
        <v>914</v>
      </c>
      <c r="L590" s="26"/>
      <c r="M590" s="151"/>
      <c r="T590" s="54"/>
      <c r="AT590" s="12" t="s">
        <v>162</v>
      </c>
      <c r="AU590" s="12" t="s">
        <v>91</v>
      </c>
    </row>
    <row r="591" spans="2:65" s="27" customFormat="1" ht="37.9" customHeight="1">
      <c r="B591" s="26"/>
      <c r="C591" s="173" t="s">
        <v>915</v>
      </c>
      <c r="D591" s="173" t="s">
        <v>194</v>
      </c>
      <c r="E591" s="174" t="s">
        <v>1837</v>
      </c>
      <c r="F591" s="175" t="s">
        <v>1840</v>
      </c>
      <c r="G591" s="176" t="s">
        <v>171</v>
      </c>
      <c r="H591" s="177">
        <v>176</v>
      </c>
      <c r="I591" s="8"/>
      <c r="J591" s="2">
        <f>ROUND(I591*H591,2)</f>
        <v>0</v>
      </c>
      <c r="K591" s="175" t="s">
        <v>159</v>
      </c>
      <c r="L591" s="178"/>
      <c r="M591" s="179" t="s">
        <v>1</v>
      </c>
      <c r="N591" s="180" t="s">
        <v>46</v>
      </c>
      <c r="O591" s="145">
        <v>0</v>
      </c>
      <c r="P591" s="145">
        <f>O591*H591</f>
        <v>0</v>
      </c>
      <c r="Q591" s="145">
        <v>0.0017</v>
      </c>
      <c r="R591" s="145">
        <f>Q591*H591</f>
        <v>0.29919999999999997</v>
      </c>
      <c r="S591" s="145">
        <v>0</v>
      </c>
      <c r="T591" s="146">
        <f>S591*H591</f>
        <v>0</v>
      </c>
      <c r="AR591" s="147" t="s">
        <v>345</v>
      </c>
      <c r="AT591" s="147" t="s">
        <v>194</v>
      </c>
      <c r="AU591" s="147" t="s">
        <v>91</v>
      </c>
      <c r="AY591" s="12" t="s">
        <v>152</v>
      </c>
      <c r="BE591" s="148">
        <f>IF(N591="základní",J591,0)</f>
        <v>0</v>
      </c>
      <c r="BF591" s="148">
        <f>IF(N591="snížená",J591,0)</f>
        <v>0</v>
      </c>
      <c r="BG591" s="148">
        <f>IF(N591="zákl. přenesená",J591,0)</f>
        <v>0</v>
      </c>
      <c r="BH591" s="148">
        <f>IF(N591="sníž. přenesená",J591,0)</f>
        <v>0</v>
      </c>
      <c r="BI591" s="148">
        <f>IF(N591="nulová",J591,0)</f>
        <v>0</v>
      </c>
      <c r="BJ591" s="12" t="s">
        <v>89</v>
      </c>
      <c r="BK591" s="148">
        <f>ROUND(I591*H591,2)</f>
        <v>0</v>
      </c>
      <c r="BL591" s="12" t="s">
        <v>203</v>
      </c>
      <c r="BM591" s="147" t="s">
        <v>916</v>
      </c>
    </row>
    <row r="592" spans="2:51" s="160" customFormat="1" ht="12">
      <c r="B592" s="159"/>
      <c r="D592" s="154" t="s">
        <v>164</v>
      </c>
      <c r="F592" s="162" t="s">
        <v>917</v>
      </c>
      <c r="H592" s="163">
        <v>176</v>
      </c>
      <c r="L592" s="159"/>
      <c r="M592" s="164"/>
      <c r="T592" s="165"/>
      <c r="AT592" s="161" t="s">
        <v>164</v>
      </c>
      <c r="AU592" s="161" t="s">
        <v>91</v>
      </c>
      <c r="AV592" s="160" t="s">
        <v>91</v>
      </c>
      <c r="AW592" s="160" t="s">
        <v>3</v>
      </c>
      <c r="AX592" s="160" t="s">
        <v>89</v>
      </c>
      <c r="AY592" s="161" t="s">
        <v>152</v>
      </c>
    </row>
    <row r="593" spans="2:65" s="27" customFormat="1" ht="24.25" customHeight="1">
      <c r="B593" s="26"/>
      <c r="C593" s="136" t="s">
        <v>918</v>
      </c>
      <c r="D593" s="136" t="s">
        <v>155</v>
      </c>
      <c r="E593" s="137" t="s">
        <v>919</v>
      </c>
      <c r="F593" s="138" t="s">
        <v>920</v>
      </c>
      <c r="G593" s="139" t="s">
        <v>171</v>
      </c>
      <c r="H593" s="140">
        <v>270</v>
      </c>
      <c r="I593" s="7"/>
      <c r="J593" s="1">
        <f>ROUND(I593*H593,2)</f>
        <v>0</v>
      </c>
      <c r="K593" s="138" t="s">
        <v>159</v>
      </c>
      <c r="L593" s="26"/>
      <c r="M593" s="143" t="s">
        <v>1</v>
      </c>
      <c r="N593" s="144" t="s">
        <v>46</v>
      </c>
      <c r="O593" s="145">
        <v>0.233</v>
      </c>
      <c r="P593" s="145">
        <f>O593*H593</f>
        <v>62.910000000000004</v>
      </c>
      <c r="Q593" s="145">
        <v>0.0003</v>
      </c>
      <c r="R593" s="145">
        <f>Q593*H593</f>
        <v>0.08099999999999999</v>
      </c>
      <c r="S593" s="145">
        <v>0</v>
      </c>
      <c r="T593" s="146">
        <f>S593*H593</f>
        <v>0</v>
      </c>
      <c r="AR593" s="147" t="s">
        <v>203</v>
      </c>
      <c r="AT593" s="147" t="s">
        <v>155</v>
      </c>
      <c r="AU593" s="147" t="s">
        <v>91</v>
      </c>
      <c r="AY593" s="12" t="s">
        <v>152</v>
      </c>
      <c r="BE593" s="148">
        <f>IF(N593="základní",J593,0)</f>
        <v>0</v>
      </c>
      <c r="BF593" s="148">
        <f>IF(N593="snížená",J593,0)</f>
        <v>0</v>
      </c>
      <c r="BG593" s="148">
        <f>IF(N593="zákl. přenesená",J593,0)</f>
        <v>0</v>
      </c>
      <c r="BH593" s="148">
        <f>IF(N593="sníž. přenesená",J593,0)</f>
        <v>0</v>
      </c>
      <c r="BI593" s="148">
        <f>IF(N593="nulová",J593,0)</f>
        <v>0</v>
      </c>
      <c r="BJ593" s="12" t="s">
        <v>89</v>
      </c>
      <c r="BK593" s="148">
        <f>ROUND(I593*H593,2)</f>
        <v>0</v>
      </c>
      <c r="BL593" s="12" t="s">
        <v>203</v>
      </c>
      <c r="BM593" s="147" t="s">
        <v>921</v>
      </c>
    </row>
    <row r="594" spans="2:47" s="27" customFormat="1" ht="12">
      <c r="B594" s="26"/>
      <c r="D594" s="149" t="s">
        <v>162</v>
      </c>
      <c r="F594" s="150" t="s">
        <v>922</v>
      </c>
      <c r="L594" s="26"/>
      <c r="M594" s="151"/>
      <c r="T594" s="54"/>
      <c r="AT594" s="12" t="s">
        <v>162</v>
      </c>
      <c r="AU594" s="12" t="s">
        <v>91</v>
      </c>
    </row>
    <row r="595" spans="2:65" s="27" customFormat="1" ht="55.5" customHeight="1">
      <c r="B595" s="26"/>
      <c r="C595" s="173" t="s">
        <v>923</v>
      </c>
      <c r="D595" s="173" t="s">
        <v>194</v>
      </c>
      <c r="E595" s="174" t="s">
        <v>1838</v>
      </c>
      <c r="F595" s="175" t="s">
        <v>1839</v>
      </c>
      <c r="G595" s="176" t="s">
        <v>171</v>
      </c>
      <c r="H595" s="177">
        <v>297</v>
      </c>
      <c r="I595" s="8"/>
      <c r="J595" s="2">
        <f>ROUND(I595*H595,2)</f>
        <v>0</v>
      </c>
      <c r="K595" s="175" t="s">
        <v>159</v>
      </c>
      <c r="L595" s="178"/>
      <c r="M595" s="179" t="s">
        <v>1</v>
      </c>
      <c r="N595" s="180" t="s">
        <v>46</v>
      </c>
      <c r="O595" s="145">
        <v>0</v>
      </c>
      <c r="P595" s="145">
        <f>O595*H595</f>
        <v>0</v>
      </c>
      <c r="Q595" s="145">
        <v>0.0026</v>
      </c>
      <c r="R595" s="145">
        <f>Q595*H595</f>
        <v>0.7722</v>
      </c>
      <c r="S595" s="145">
        <v>0</v>
      </c>
      <c r="T595" s="146">
        <f>S595*H595</f>
        <v>0</v>
      </c>
      <c r="AR595" s="147" t="s">
        <v>345</v>
      </c>
      <c r="AT595" s="147" t="s">
        <v>194</v>
      </c>
      <c r="AU595" s="147" t="s">
        <v>91</v>
      </c>
      <c r="AY595" s="12" t="s">
        <v>152</v>
      </c>
      <c r="BE595" s="148">
        <f>IF(N595="základní",J595,0)</f>
        <v>0</v>
      </c>
      <c r="BF595" s="148">
        <f>IF(N595="snížená",J595,0)</f>
        <v>0</v>
      </c>
      <c r="BG595" s="148">
        <f>IF(N595="zákl. přenesená",J595,0)</f>
        <v>0</v>
      </c>
      <c r="BH595" s="148">
        <f>IF(N595="sníž. přenesená",J595,0)</f>
        <v>0</v>
      </c>
      <c r="BI595" s="148">
        <f>IF(N595="nulová",J595,0)</f>
        <v>0</v>
      </c>
      <c r="BJ595" s="12" t="s">
        <v>89</v>
      </c>
      <c r="BK595" s="148">
        <f>ROUND(I595*H595,2)</f>
        <v>0</v>
      </c>
      <c r="BL595" s="12" t="s">
        <v>203</v>
      </c>
      <c r="BM595" s="147" t="s">
        <v>924</v>
      </c>
    </row>
    <row r="596" spans="2:51" s="160" customFormat="1" ht="12">
      <c r="B596" s="159"/>
      <c r="D596" s="154" t="s">
        <v>164</v>
      </c>
      <c r="F596" s="162" t="s">
        <v>925</v>
      </c>
      <c r="H596" s="163">
        <v>297</v>
      </c>
      <c r="L596" s="159"/>
      <c r="M596" s="164"/>
      <c r="T596" s="165"/>
      <c r="AT596" s="161" t="s">
        <v>164</v>
      </c>
      <c r="AU596" s="161" t="s">
        <v>91</v>
      </c>
      <c r="AV596" s="160" t="s">
        <v>91</v>
      </c>
      <c r="AW596" s="160" t="s">
        <v>3</v>
      </c>
      <c r="AX596" s="160" t="s">
        <v>89</v>
      </c>
      <c r="AY596" s="161" t="s">
        <v>152</v>
      </c>
    </row>
    <row r="597" spans="2:65" s="27" customFormat="1" ht="24.25" customHeight="1">
      <c r="B597" s="26"/>
      <c r="C597" s="136" t="s">
        <v>926</v>
      </c>
      <c r="D597" s="136" t="s">
        <v>155</v>
      </c>
      <c r="E597" s="137" t="s">
        <v>927</v>
      </c>
      <c r="F597" s="138" t="s">
        <v>928</v>
      </c>
      <c r="G597" s="139" t="s">
        <v>606</v>
      </c>
      <c r="H597" s="140">
        <v>25</v>
      </c>
      <c r="I597" s="7"/>
      <c r="J597" s="1">
        <f>ROUND(I597*H597,2)</f>
        <v>0</v>
      </c>
      <c r="K597" s="138" t="s">
        <v>159</v>
      </c>
      <c r="L597" s="26"/>
      <c r="M597" s="143" t="s">
        <v>1</v>
      </c>
      <c r="N597" s="144" t="s">
        <v>46</v>
      </c>
      <c r="O597" s="145">
        <v>0.306</v>
      </c>
      <c r="P597" s="145">
        <f>O597*H597</f>
        <v>7.6499999999999995</v>
      </c>
      <c r="Q597" s="145">
        <v>3E-05</v>
      </c>
      <c r="R597" s="145">
        <f>Q597*H597</f>
        <v>0.00075</v>
      </c>
      <c r="S597" s="145">
        <v>0</v>
      </c>
      <c r="T597" s="146">
        <f>S597*H597</f>
        <v>0</v>
      </c>
      <c r="AR597" s="147" t="s">
        <v>203</v>
      </c>
      <c r="AT597" s="147" t="s">
        <v>155</v>
      </c>
      <c r="AU597" s="147" t="s">
        <v>91</v>
      </c>
      <c r="AY597" s="12" t="s">
        <v>152</v>
      </c>
      <c r="BE597" s="148">
        <f>IF(N597="základní",J597,0)</f>
        <v>0</v>
      </c>
      <c r="BF597" s="148">
        <f>IF(N597="snížená",J597,0)</f>
        <v>0</v>
      </c>
      <c r="BG597" s="148">
        <f>IF(N597="zákl. přenesená",J597,0)</f>
        <v>0</v>
      </c>
      <c r="BH597" s="148">
        <f>IF(N597="sníž. přenesená",J597,0)</f>
        <v>0</v>
      </c>
      <c r="BI597" s="148">
        <f>IF(N597="nulová",J597,0)</f>
        <v>0</v>
      </c>
      <c r="BJ597" s="12" t="s">
        <v>89</v>
      </c>
      <c r="BK597" s="148">
        <f>ROUND(I597*H597,2)</f>
        <v>0</v>
      </c>
      <c r="BL597" s="12" t="s">
        <v>203</v>
      </c>
      <c r="BM597" s="147" t="s">
        <v>929</v>
      </c>
    </row>
    <row r="598" spans="2:47" s="27" customFormat="1" ht="12">
      <c r="B598" s="26"/>
      <c r="D598" s="149" t="s">
        <v>162</v>
      </c>
      <c r="F598" s="150" t="s">
        <v>930</v>
      </c>
      <c r="L598" s="26"/>
      <c r="M598" s="151"/>
      <c r="T598" s="54"/>
      <c r="AT598" s="12" t="s">
        <v>162</v>
      </c>
      <c r="AU598" s="12" t="s">
        <v>91</v>
      </c>
    </row>
    <row r="599" spans="2:65" s="27" customFormat="1" ht="16.5" customHeight="1">
      <c r="B599" s="26"/>
      <c r="C599" s="173" t="s">
        <v>931</v>
      </c>
      <c r="D599" s="173" t="s">
        <v>194</v>
      </c>
      <c r="E599" s="174" t="s">
        <v>932</v>
      </c>
      <c r="F599" s="175" t="s">
        <v>933</v>
      </c>
      <c r="G599" s="176" t="s">
        <v>606</v>
      </c>
      <c r="H599" s="177">
        <v>27.5</v>
      </c>
      <c r="I599" s="8"/>
      <c r="J599" s="2">
        <f>ROUND(I599*H599,2)</f>
        <v>0</v>
      </c>
      <c r="K599" s="175" t="s">
        <v>1</v>
      </c>
      <c r="L599" s="178"/>
      <c r="M599" s="179" t="s">
        <v>1</v>
      </c>
      <c r="N599" s="180" t="s">
        <v>46</v>
      </c>
      <c r="O599" s="145">
        <v>0</v>
      </c>
      <c r="P599" s="145">
        <f>O599*H599</f>
        <v>0</v>
      </c>
      <c r="Q599" s="145">
        <v>0.00038</v>
      </c>
      <c r="R599" s="145">
        <f>Q599*H599</f>
        <v>0.010450000000000001</v>
      </c>
      <c r="S599" s="145">
        <v>0</v>
      </c>
      <c r="T599" s="146">
        <f>S599*H599</f>
        <v>0</v>
      </c>
      <c r="AR599" s="147" t="s">
        <v>345</v>
      </c>
      <c r="AT599" s="147" t="s">
        <v>194</v>
      </c>
      <c r="AU599" s="147" t="s">
        <v>91</v>
      </c>
      <c r="AY599" s="12" t="s">
        <v>152</v>
      </c>
      <c r="BE599" s="148">
        <f>IF(N599="základní",J599,0)</f>
        <v>0</v>
      </c>
      <c r="BF599" s="148">
        <f>IF(N599="snížená",J599,0)</f>
        <v>0</v>
      </c>
      <c r="BG599" s="148">
        <f>IF(N599="zákl. přenesená",J599,0)</f>
        <v>0</v>
      </c>
      <c r="BH599" s="148">
        <f>IF(N599="sníž. přenesená",J599,0)</f>
        <v>0</v>
      </c>
      <c r="BI599" s="148">
        <f>IF(N599="nulová",J599,0)</f>
        <v>0</v>
      </c>
      <c r="BJ599" s="12" t="s">
        <v>89</v>
      </c>
      <c r="BK599" s="148">
        <f>ROUND(I599*H599,2)</f>
        <v>0</v>
      </c>
      <c r="BL599" s="12" t="s">
        <v>203</v>
      </c>
      <c r="BM599" s="147" t="s">
        <v>934</v>
      </c>
    </row>
    <row r="600" spans="2:51" s="160" customFormat="1" ht="12">
      <c r="B600" s="159"/>
      <c r="D600" s="154" t="s">
        <v>164</v>
      </c>
      <c r="F600" s="162" t="s">
        <v>935</v>
      </c>
      <c r="H600" s="163">
        <v>27.5</v>
      </c>
      <c r="L600" s="159"/>
      <c r="M600" s="164"/>
      <c r="T600" s="165"/>
      <c r="AT600" s="161" t="s">
        <v>164</v>
      </c>
      <c r="AU600" s="161" t="s">
        <v>91</v>
      </c>
      <c r="AV600" s="160" t="s">
        <v>91</v>
      </c>
      <c r="AW600" s="160" t="s">
        <v>3</v>
      </c>
      <c r="AX600" s="160" t="s">
        <v>89</v>
      </c>
      <c r="AY600" s="161" t="s">
        <v>152</v>
      </c>
    </row>
    <row r="601" spans="2:65" s="27" customFormat="1" ht="16.5" customHeight="1">
      <c r="B601" s="26"/>
      <c r="C601" s="136" t="s">
        <v>936</v>
      </c>
      <c r="D601" s="136" t="s">
        <v>155</v>
      </c>
      <c r="E601" s="137" t="s">
        <v>937</v>
      </c>
      <c r="F601" s="138" t="s">
        <v>938</v>
      </c>
      <c r="G601" s="139" t="s">
        <v>606</v>
      </c>
      <c r="H601" s="140">
        <v>25</v>
      </c>
      <c r="I601" s="7"/>
      <c r="J601" s="1">
        <f>ROUND(I601*H601,2)</f>
        <v>0</v>
      </c>
      <c r="K601" s="138" t="s">
        <v>159</v>
      </c>
      <c r="L601" s="26"/>
      <c r="M601" s="143" t="s">
        <v>1</v>
      </c>
      <c r="N601" s="144" t="s">
        <v>46</v>
      </c>
      <c r="O601" s="145">
        <v>0.181</v>
      </c>
      <c r="P601" s="145">
        <f>O601*H601</f>
        <v>4.5249999999999995</v>
      </c>
      <c r="Q601" s="145">
        <v>0</v>
      </c>
      <c r="R601" s="145">
        <f>Q601*H601</f>
        <v>0</v>
      </c>
      <c r="S601" s="145">
        <v>0</v>
      </c>
      <c r="T601" s="146">
        <f>S601*H601</f>
        <v>0</v>
      </c>
      <c r="AR601" s="147" t="s">
        <v>203</v>
      </c>
      <c r="AT601" s="147" t="s">
        <v>155</v>
      </c>
      <c r="AU601" s="147" t="s">
        <v>91</v>
      </c>
      <c r="AY601" s="12" t="s">
        <v>152</v>
      </c>
      <c r="BE601" s="148">
        <f>IF(N601="základní",J601,0)</f>
        <v>0</v>
      </c>
      <c r="BF601" s="148">
        <f>IF(N601="snížená",J601,0)</f>
        <v>0</v>
      </c>
      <c r="BG601" s="148">
        <f>IF(N601="zákl. přenesená",J601,0)</f>
        <v>0</v>
      </c>
      <c r="BH601" s="148">
        <f>IF(N601="sníž. přenesená",J601,0)</f>
        <v>0</v>
      </c>
      <c r="BI601" s="148">
        <f>IF(N601="nulová",J601,0)</f>
        <v>0</v>
      </c>
      <c r="BJ601" s="12" t="s">
        <v>89</v>
      </c>
      <c r="BK601" s="148">
        <f>ROUND(I601*H601,2)</f>
        <v>0</v>
      </c>
      <c r="BL601" s="12" t="s">
        <v>203</v>
      </c>
      <c r="BM601" s="147" t="s">
        <v>939</v>
      </c>
    </row>
    <row r="602" spans="2:47" s="27" customFormat="1" ht="12">
      <c r="B602" s="26"/>
      <c r="D602" s="149" t="s">
        <v>162</v>
      </c>
      <c r="F602" s="150" t="s">
        <v>940</v>
      </c>
      <c r="L602" s="26"/>
      <c r="M602" s="151"/>
      <c r="T602" s="54"/>
      <c r="AT602" s="12" t="s">
        <v>162</v>
      </c>
      <c r="AU602" s="12" t="s">
        <v>91</v>
      </c>
    </row>
    <row r="603" spans="2:65" s="27" customFormat="1" ht="16.5" customHeight="1">
      <c r="B603" s="26"/>
      <c r="C603" s="173" t="s">
        <v>941</v>
      </c>
      <c r="D603" s="173" t="s">
        <v>194</v>
      </c>
      <c r="E603" s="174" t="s">
        <v>942</v>
      </c>
      <c r="F603" s="175" t="s">
        <v>943</v>
      </c>
      <c r="G603" s="176" t="s">
        <v>606</v>
      </c>
      <c r="H603" s="177">
        <v>25.5</v>
      </c>
      <c r="I603" s="8"/>
      <c r="J603" s="2">
        <f>ROUND(I603*H603,2)</f>
        <v>0</v>
      </c>
      <c r="K603" s="175" t="s">
        <v>159</v>
      </c>
      <c r="L603" s="178"/>
      <c r="M603" s="179" t="s">
        <v>1</v>
      </c>
      <c r="N603" s="180" t="s">
        <v>46</v>
      </c>
      <c r="O603" s="145">
        <v>0</v>
      </c>
      <c r="P603" s="145">
        <f>O603*H603</f>
        <v>0</v>
      </c>
      <c r="Q603" s="145">
        <v>0.0004</v>
      </c>
      <c r="R603" s="145">
        <f>Q603*H603</f>
        <v>0.0102</v>
      </c>
      <c r="S603" s="145">
        <v>0</v>
      </c>
      <c r="T603" s="146">
        <f>S603*H603</f>
        <v>0</v>
      </c>
      <c r="AR603" s="147" t="s">
        <v>345</v>
      </c>
      <c r="AT603" s="147" t="s">
        <v>194</v>
      </c>
      <c r="AU603" s="147" t="s">
        <v>91</v>
      </c>
      <c r="AY603" s="12" t="s">
        <v>152</v>
      </c>
      <c r="BE603" s="148">
        <f>IF(N603="základní",J603,0)</f>
        <v>0</v>
      </c>
      <c r="BF603" s="148">
        <f>IF(N603="snížená",J603,0)</f>
        <v>0</v>
      </c>
      <c r="BG603" s="148">
        <f>IF(N603="zákl. přenesená",J603,0)</f>
        <v>0</v>
      </c>
      <c r="BH603" s="148">
        <f>IF(N603="sníž. přenesená",J603,0)</f>
        <v>0</v>
      </c>
      <c r="BI603" s="148">
        <f>IF(N603="nulová",J603,0)</f>
        <v>0</v>
      </c>
      <c r="BJ603" s="12" t="s">
        <v>89</v>
      </c>
      <c r="BK603" s="148">
        <f>ROUND(I603*H603,2)</f>
        <v>0</v>
      </c>
      <c r="BL603" s="12" t="s">
        <v>203</v>
      </c>
      <c r="BM603" s="147" t="s">
        <v>944</v>
      </c>
    </row>
    <row r="604" spans="2:51" s="160" customFormat="1" ht="12">
      <c r="B604" s="159"/>
      <c r="D604" s="154" t="s">
        <v>164</v>
      </c>
      <c r="F604" s="162" t="s">
        <v>945</v>
      </c>
      <c r="H604" s="163">
        <v>25.5</v>
      </c>
      <c r="L604" s="159"/>
      <c r="M604" s="164"/>
      <c r="T604" s="165"/>
      <c r="AT604" s="161" t="s">
        <v>164</v>
      </c>
      <c r="AU604" s="161" t="s">
        <v>91</v>
      </c>
      <c r="AV604" s="160" t="s">
        <v>91</v>
      </c>
      <c r="AW604" s="160" t="s">
        <v>3</v>
      </c>
      <c r="AX604" s="160" t="s">
        <v>89</v>
      </c>
      <c r="AY604" s="161" t="s">
        <v>152</v>
      </c>
    </row>
    <row r="605" spans="2:65" s="27" customFormat="1" ht="24.25" customHeight="1">
      <c r="B605" s="26"/>
      <c r="C605" s="136" t="s">
        <v>946</v>
      </c>
      <c r="D605" s="136" t="s">
        <v>155</v>
      </c>
      <c r="E605" s="137" t="s">
        <v>927</v>
      </c>
      <c r="F605" s="138" t="s">
        <v>928</v>
      </c>
      <c r="G605" s="139" t="s">
        <v>606</v>
      </c>
      <c r="H605" s="140">
        <v>55</v>
      </c>
      <c r="I605" s="7"/>
      <c r="J605" s="1">
        <f>ROUND(I605*H605,2)</f>
        <v>0</v>
      </c>
      <c r="K605" s="138" t="s">
        <v>159</v>
      </c>
      <c r="L605" s="26"/>
      <c r="M605" s="143" t="s">
        <v>1</v>
      </c>
      <c r="N605" s="144" t="s">
        <v>46</v>
      </c>
      <c r="O605" s="145">
        <v>0.306</v>
      </c>
      <c r="P605" s="145">
        <f>O605*H605</f>
        <v>16.83</v>
      </c>
      <c r="Q605" s="145">
        <v>3E-05</v>
      </c>
      <c r="R605" s="145">
        <f>Q605*H605</f>
        <v>0.00165</v>
      </c>
      <c r="S605" s="145">
        <v>0</v>
      </c>
      <c r="T605" s="146">
        <f>S605*H605</f>
        <v>0</v>
      </c>
      <c r="AR605" s="147" t="s">
        <v>203</v>
      </c>
      <c r="AT605" s="147" t="s">
        <v>155</v>
      </c>
      <c r="AU605" s="147" t="s">
        <v>91</v>
      </c>
      <c r="AY605" s="12" t="s">
        <v>152</v>
      </c>
      <c r="BE605" s="148">
        <f>IF(N605="základní",J605,0)</f>
        <v>0</v>
      </c>
      <c r="BF605" s="148">
        <f>IF(N605="snížená",J605,0)</f>
        <v>0</v>
      </c>
      <c r="BG605" s="148">
        <f>IF(N605="zákl. přenesená",J605,0)</f>
        <v>0</v>
      </c>
      <c r="BH605" s="148">
        <f>IF(N605="sníž. přenesená",J605,0)</f>
        <v>0</v>
      </c>
      <c r="BI605" s="148">
        <f>IF(N605="nulová",J605,0)</f>
        <v>0</v>
      </c>
      <c r="BJ605" s="12" t="s">
        <v>89</v>
      </c>
      <c r="BK605" s="148">
        <f>ROUND(I605*H605,2)</f>
        <v>0</v>
      </c>
      <c r="BL605" s="12" t="s">
        <v>203</v>
      </c>
      <c r="BM605" s="147" t="s">
        <v>947</v>
      </c>
    </row>
    <row r="606" spans="2:47" s="27" customFormat="1" ht="12">
      <c r="B606" s="26"/>
      <c r="D606" s="149" t="s">
        <v>162</v>
      </c>
      <c r="F606" s="150" t="s">
        <v>930</v>
      </c>
      <c r="L606" s="26"/>
      <c r="M606" s="151"/>
      <c r="T606" s="54"/>
      <c r="AT606" s="12" t="s">
        <v>162</v>
      </c>
      <c r="AU606" s="12" t="s">
        <v>91</v>
      </c>
    </row>
    <row r="607" spans="2:65" s="27" customFormat="1" ht="16.5" customHeight="1">
      <c r="B607" s="26"/>
      <c r="C607" s="173" t="s">
        <v>948</v>
      </c>
      <c r="D607" s="173" t="s">
        <v>194</v>
      </c>
      <c r="E607" s="174" t="s">
        <v>949</v>
      </c>
      <c r="F607" s="175" t="s">
        <v>950</v>
      </c>
      <c r="G607" s="176" t="s">
        <v>606</v>
      </c>
      <c r="H607" s="177">
        <v>60.5</v>
      </c>
      <c r="I607" s="8"/>
      <c r="J607" s="2">
        <f>ROUND(I607*H607,2)</f>
        <v>0</v>
      </c>
      <c r="K607" s="175" t="s">
        <v>1</v>
      </c>
      <c r="L607" s="178"/>
      <c r="M607" s="179" t="s">
        <v>1</v>
      </c>
      <c r="N607" s="180" t="s">
        <v>46</v>
      </c>
      <c r="O607" s="145">
        <v>0</v>
      </c>
      <c r="P607" s="145">
        <f>O607*H607</f>
        <v>0</v>
      </c>
      <c r="Q607" s="145">
        <v>0.00038</v>
      </c>
      <c r="R607" s="145">
        <f>Q607*H607</f>
        <v>0.02299</v>
      </c>
      <c r="S607" s="145">
        <v>0</v>
      </c>
      <c r="T607" s="146">
        <f>S607*H607</f>
        <v>0</v>
      </c>
      <c r="AR607" s="147" t="s">
        <v>345</v>
      </c>
      <c r="AT607" s="147" t="s">
        <v>194</v>
      </c>
      <c r="AU607" s="147" t="s">
        <v>91</v>
      </c>
      <c r="AY607" s="12" t="s">
        <v>152</v>
      </c>
      <c r="BE607" s="148">
        <f>IF(N607="základní",J607,0)</f>
        <v>0</v>
      </c>
      <c r="BF607" s="148">
        <f>IF(N607="snížená",J607,0)</f>
        <v>0</v>
      </c>
      <c r="BG607" s="148">
        <f>IF(N607="zákl. přenesená",J607,0)</f>
        <v>0</v>
      </c>
      <c r="BH607" s="148">
        <f>IF(N607="sníž. přenesená",J607,0)</f>
        <v>0</v>
      </c>
      <c r="BI607" s="148">
        <f>IF(N607="nulová",J607,0)</f>
        <v>0</v>
      </c>
      <c r="BJ607" s="12" t="s">
        <v>89</v>
      </c>
      <c r="BK607" s="148">
        <f>ROUND(I607*H607,2)</f>
        <v>0</v>
      </c>
      <c r="BL607" s="12" t="s">
        <v>203</v>
      </c>
      <c r="BM607" s="147" t="s">
        <v>951</v>
      </c>
    </row>
    <row r="608" spans="2:51" s="160" customFormat="1" ht="12">
      <c r="B608" s="159"/>
      <c r="D608" s="154" t="s">
        <v>164</v>
      </c>
      <c r="F608" s="162" t="s">
        <v>952</v>
      </c>
      <c r="H608" s="163">
        <v>60.5</v>
      </c>
      <c r="L608" s="159"/>
      <c r="M608" s="164"/>
      <c r="T608" s="165"/>
      <c r="AT608" s="161" t="s">
        <v>164</v>
      </c>
      <c r="AU608" s="161" t="s">
        <v>91</v>
      </c>
      <c r="AV608" s="160" t="s">
        <v>91</v>
      </c>
      <c r="AW608" s="160" t="s">
        <v>3</v>
      </c>
      <c r="AX608" s="160" t="s">
        <v>89</v>
      </c>
      <c r="AY608" s="161" t="s">
        <v>152</v>
      </c>
    </row>
    <row r="609" spans="2:65" s="27" customFormat="1" ht="16.5" customHeight="1">
      <c r="B609" s="26"/>
      <c r="C609" s="136" t="s">
        <v>953</v>
      </c>
      <c r="D609" s="136" t="s">
        <v>155</v>
      </c>
      <c r="E609" s="137" t="s">
        <v>954</v>
      </c>
      <c r="F609" s="138" t="s">
        <v>955</v>
      </c>
      <c r="G609" s="139" t="s">
        <v>606</v>
      </c>
      <c r="H609" s="140">
        <v>12</v>
      </c>
      <c r="I609" s="7"/>
      <c r="J609" s="1">
        <f>ROUND(I609*H609,2)</f>
        <v>0</v>
      </c>
      <c r="K609" s="138" t="s">
        <v>159</v>
      </c>
      <c r="L609" s="26"/>
      <c r="M609" s="143" t="s">
        <v>1</v>
      </c>
      <c r="N609" s="144" t="s">
        <v>46</v>
      </c>
      <c r="O609" s="145">
        <v>0.264</v>
      </c>
      <c r="P609" s="145">
        <f>O609*H609</f>
        <v>3.168</v>
      </c>
      <c r="Q609" s="145">
        <v>0</v>
      </c>
      <c r="R609" s="145">
        <f>Q609*H609</f>
        <v>0</v>
      </c>
      <c r="S609" s="145">
        <v>0</v>
      </c>
      <c r="T609" s="146">
        <f>S609*H609</f>
        <v>0</v>
      </c>
      <c r="AR609" s="147" t="s">
        <v>203</v>
      </c>
      <c r="AT609" s="147" t="s">
        <v>155</v>
      </c>
      <c r="AU609" s="147" t="s">
        <v>91</v>
      </c>
      <c r="AY609" s="12" t="s">
        <v>152</v>
      </c>
      <c r="BE609" s="148">
        <f>IF(N609="základní",J609,0)</f>
        <v>0</v>
      </c>
      <c r="BF609" s="148">
        <f>IF(N609="snížená",J609,0)</f>
        <v>0</v>
      </c>
      <c r="BG609" s="148">
        <f>IF(N609="zákl. přenesená",J609,0)</f>
        <v>0</v>
      </c>
      <c r="BH609" s="148">
        <f>IF(N609="sníž. přenesená",J609,0)</f>
        <v>0</v>
      </c>
      <c r="BI609" s="148">
        <f>IF(N609="nulová",J609,0)</f>
        <v>0</v>
      </c>
      <c r="BJ609" s="12" t="s">
        <v>89</v>
      </c>
      <c r="BK609" s="148">
        <f>ROUND(I609*H609,2)</f>
        <v>0</v>
      </c>
      <c r="BL609" s="12" t="s">
        <v>203</v>
      </c>
      <c r="BM609" s="147" t="s">
        <v>956</v>
      </c>
    </row>
    <row r="610" spans="2:47" s="27" customFormat="1" ht="12">
      <c r="B610" s="26"/>
      <c r="D610" s="149" t="s">
        <v>162</v>
      </c>
      <c r="F610" s="150" t="s">
        <v>957</v>
      </c>
      <c r="L610" s="26"/>
      <c r="M610" s="151"/>
      <c r="T610" s="54"/>
      <c r="AT610" s="12" t="s">
        <v>162</v>
      </c>
      <c r="AU610" s="12" t="s">
        <v>91</v>
      </c>
    </row>
    <row r="611" spans="2:65" s="27" customFormat="1" ht="16.5" customHeight="1">
      <c r="B611" s="26"/>
      <c r="C611" s="173" t="s">
        <v>958</v>
      </c>
      <c r="D611" s="173" t="s">
        <v>194</v>
      </c>
      <c r="E611" s="174" t="s">
        <v>959</v>
      </c>
      <c r="F611" s="175" t="s">
        <v>960</v>
      </c>
      <c r="G611" s="176" t="s">
        <v>606</v>
      </c>
      <c r="H611" s="177">
        <v>13.02</v>
      </c>
      <c r="I611" s="8"/>
      <c r="J611" s="2">
        <f>ROUND(I611*H611,2)</f>
        <v>0</v>
      </c>
      <c r="K611" s="175" t="s">
        <v>1</v>
      </c>
      <c r="L611" s="178"/>
      <c r="M611" s="179" t="s">
        <v>1</v>
      </c>
      <c r="N611" s="180" t="s">
        <v>46</v>
      </c>
      <c r="O611" s="145">
        <v>0</v>
      </c>
      <c r="P611" s="145">
        <f>O611*H611</f>
        <v>0</v>
      </c>
      <c r="Q611" s="145">
        <v>0.00017</v>
      </c>
      <c r="R611" s="145">
        <f>Q611*H611</f>
        <v>0.0022134</v>
      </c>
      <c r="S611" s="145">
        <v>0</v>
      </c>
      <c r="T611" s="146">
        <f>S611*H611</f>
        <v>0</v>
      </c>
      <c r="AR611" s="147" t="s">
        <v>345</v>
      </c>
      <c r="AT611" s="147" t="s">
        <v>194</v>
      </c>
      <c r="AU611" s="147" t="s">
        <v>91</v>
      </c>
      <c r="AY611" s="12" t="s">
        <v>152</v>
      </c>
      <c r="BE611" s="148">
        <f>IF(N611="základní",J611,0)</f>
        <v>0</v>
      </c>
      <c r="BF611" s="148">
        <f>IF(N611="snížená",J611,0)</f>
        <v>0</v>
      </c>
      <c r="BG611" s="148">
        <f>IF(N611="zákl. přenesená",J611,0)</f>
        <v>0</v>
      </c>
      <c r="BH611" s="148">
        <f>IF(N611="sníž. přenesená",J611,0)</f>
        <v>0</v>
      </c>
      <c r="BI611" s="148">
        <f>IF(N611="nulová",J611,0)</f>
        <v>0</v>
      </c>
      <c r="BJ611" s="12" t="s">
        <v>89</v>
      </c>
      <c r="BK611" s="148">
        <f>ROUND(I611*H611,2)</f>
        <v>0</v>
      </c>
      <c r="BL611" s="12" t="s">
        <v>203</v>
      </c>
      <c r="BM611" s="147" t="s">
        <v>961</v>
      </c>
    </row>
    <row r="612" spans="2:51" s="153" customFormat="1" ht="12">
      <c r="B612" s="152"/>
      <c r="D612" s="154" t="s">
        <v>164</v>
      </c>
      <c r="E612" s="155" t="s">
        <v>1</v>
      </c>
      <c r="F612" s="156" t="s">
        <v>962</v>
      </c>
      <c r="H612" s="155" t="s">
        <v>1</v>
      </c>
      <c r="L612" s="152"/>
      <c r="M612" s="157"/>
      <c r="T612" s="158"/>
      <c r="AT612" s="155" t="s">
        <v>164</v>
      </c>
      <c r="AU612" s="155" t="s">
        <v>91</v>
      </c>
      <c r="AV612" s="153" t="s">
        <v>89</v>
      </c>
      <c r="AW612" s="153" t="s">
        <v>38</v>
      </c>
      <c r="AX612" s="153" t="s">
        <v>81</v>
      </c>
      <c r="AY612" s="155" t="s">
        <v>152</v>
      </c>
    </row>
    <row r="613" spans="2:51" s="160" customFormat="1" ht="12">
      <c r="B613" s="159"/>
      <c r="D613" s="154" t="s">
        <v>164</v>
      </c>
      <c r="E613" s="161" t="s">
        <v>1</v>
      </c>
      <c r="F613" s="162" t="s">
        <v>237</v>
      </c>
      <c r="H613" s="163">
        <v>12</v>
      </c>
      <c r="L613" s="159"/>
      <c r="M613" s="164"/>
      <c r="T613" s="165"/>
      <c r="AT613" s="161" t="s">
        <v>164</v>
      </c>
      <c r="AU613" s="161" t="s">
        <v>91</v>
      </c>
      <c r="AV613" s="160" t="s">
        <v>91</v>
      </c>
      <c r="AW613" s="160" t="s">
        <v>38</v>
      </c>
      <c r="AX613" s="160" t="s">
        <v>81</v>
      </c>
      <c r="AY613" s="161" t="s">
        <v>152</v>
      </c>
    </row>
    <row r="614" spans="2:51" s="167" customFormat="1" ht="12">
      <c r="B614" s="166"/>
      <c r="D614" s="154" t="s">
        <v>164</v>
      </c>
      <c r="E614" s="168" t="s">
        <v>1</v>
      </c>
      <c r="F614" s="169" t="s">
        <v>168</v>
      </c>
      <c r="H614" s="170">
        <v>12</v>
      </c>
      <c r="L614" s="166"/>
      <c r="M614" s="171"/>
      <c r="T614" s="172"/>
      <c r="AT614" s="168" t="s">
        <v>164</v>
      </c>
      <c r="AU614" s="168" t="s">
        <v>91</v>
      </c>
      <c r="AV614" s="167" t="s">
        <v>160</v>
      </c>
      <c r="AW614" s="167" t="s">
        <v>38</v>
      </c>
      <c r="AX614" s="167" t="s">
        <v>89</v>
      </c>
      <c r="AY614" s="168" t="s">
        <v>152</v>
      </c>
    </row>
    <row r="615" spans="2:51" s="160" customFormat="1" ht="12">
      <c r="B615" s="159"/>
      <c r="D615" s="154" t="s">
        <v>164</v>
      </c>
      <c r="F615" s="162" t="s">
        <v>963</v>
      </c>
      <c r="H615" s="163">
        <v>13.02</v>
      </c>
      <c r="L615" s="159"/>
      <c r="M615" s="164"/>
      <c r="T615" s="165"/>
      <c r="AT615" s="161" t="s">
        <v>164</v>
      </c>
      <c r="AU615" s="161" t="s">
        <v>91</v>
      </c>
      <c r="AV615" s="160" t="s">
        <v>91</v>
      </c>
      <c r="AW615" s="160" t="s">
        <v>3</v>
      </c>
      <c r="AX615" s="160" t="s">
        <v>89</v>
      </c>
      <c r="AY615" s="161" t="s">
        <v>152</v>
      </c>
    </row>
    <row r="616" spans="2:65" s="27" customFormat="1" ht="44.25" customHeight="1">
      <c r="B616" s="26"/>
      <c r="C616" s="136" t="s">
        <v>433</v>
      </c>
      <c r="D616" s="136" t="s">
        <v>155</v>
      </c>
      <c r="E616" s="137" t="s">
        <v>964</v>
      </c>
      <c r="F616" s="138" t="s">
        <v>965</v>
      </c>
      <c r="G616" s="139" t="s">
        <v>485</v>
      </c>
      <c r="H616" s="140">
        <f>SUM(J568:J611)/100</f>
        <v>0</v>
      </c>
      <c r="I616" s="7"/>
      <c r="J616" s="1">
        <f>ROUND(I616*H616,2)</f>
        <v>0</v>
      </c>
      <c r="K616" s="138" t="s">
        <v>159</v>
      </c>
      <c r="L616" s="26"/>
      <c r="M616" s="143" t="s">
        <v>1</v>
      </c>
      <c r="N616" s="144" t="s">
        <v>46</v>
      </c>
      <c r="O616" s="145">
        <v>0</v>
      </c>
      <c r="P616" s="145">
        <f>O616*H616</f>
        <v>0</v>
      </c>
      <c r="Q616" s="145">
        <v>0</v>
      </c>
      <c r="R616" s="145">
        <f>Q616*H616</f>
        <v>0</v>
      </c>
      <c r="S616" s="145">
        <v>0</v>
      </c>
      <c r="T616" s="146">
        <f>S616*H616</f>
        <v>0</v>
      </c>
      <c r="AR616" s="147" t="s">
        <v>203</v>
      </c>
      <c r="AT616" s="147" t="s">
        <v>155</v>
      </c>
      <c r="AU616" s="147" t="s">
        <v>91</v>
      </c>
      <c r="AY616" s="12" t="s">
        <v>152</v>
      </c>
      <c r="BE616" s="148">
        <f>IF(N616="základní",J616,0)</f>
        <v>0</v>
      </c>
      <c r="BF616" s="148">
        <f>IF(N616="snížená",J616,0)</f>
        <v>0</v>
      </c>
      <c r="BG616" s="148">
        <f>IF(N616="zákl. přenesená",J616,0)</f>
        <v>0</v>
      </c>
      <c r="BH616" s="148">
        <f>IF(N616="sníž. přenesená",J616,0)</f>
        <v>0</v>
      </c>
      <c r="BI616" s="148">
        <f>IF(N616="nulová",J616,0)</f>
        <v>0</v>
      </c>
      <c r="BJ616" s="12" t="s">
        <v>89</v>
      </c>
      <c r="BK616" s="148">
        <f>ROUND(I616*H616,2)</f>
        <v>0</v>
      </c>
      <c r="BL616" s="12" t="s">
        <v>203</v>
      </c>
      <c r="BM616" s="147" t="s">
        <v>966</v>
      </c>
    </row>
    <row r="617" spans="2:47" s="27" customFormat="1" ht="12">
      <c r="B617" s="26"/>
      <c r="D617" s="149" t="s">
        <v>162</v>
      </c>
      <c r="F617" s="150" t="s">
        <v>967</v>
      </c>
      <c r="L617" s="26"/>
      <c r="M617" s="151"/>
      <c r="T617" s="54"/>
      <c r="AT617" s="12" t="s">
        <v>162</v>
      </c>
      <c r="AU617" s="12" t="s">
        <v>91</v>
      </c>
    </row>
    <row r="618" spans="2:63" s="125" customFormat="1" ht="22.9" customHeight="1">
      <c r="B618" s="124"/>
      <c r="D618" s="126" t="s">
        <v>80</v>
      </c>
      <c r="E618" s="134" t="s">
        <v>968</v>
      </c>
      <c r="F618" s="134" t="s">
        <v>969</v>
      </c>
      <c r="J618" s="135">
        <f>BK618</f>
        <v>0</v>
      </c>
      <c r="L618" s="124"/>
      <c r="M618" s="129"/>
      <c r="P618" s="130">
        <f>SUM(P619:P620)</f>
        <v>1.1328</v>
      </c>
      <c r="R618" s="130">
        <f>SUM(R619:R620)</f>
        <v>0</v>
      </c>
      <c r="T618" s="131">
        <f>SUM(T619:T620)</f>
        <v>0.16048</v>
      </c>
      <c r="AR618" s="126" t="s">
        <v>91</v>
      </c>
      <c r="AT618" s="132" t="s">
        <v>80</v>
      </c>
      <c r="AU618" s="132" t="s">
        <v>89</v>
      </c>
      <c r="AY618" s="126" t="s">
        <v>152</v>
      </c>
      <c r="BK618" s="133">
        <f>SUM(BK619:BK620)</f>
        <v>0</v>
      </c>
    </row>
    <row r="619" spans="2:65" s="27" customFormat="1" ht="21.75" customHeight="1">
      <c r="B619" s="26"/>
      <c r="C619" s="136" t="s">
        <v>970</v>
      </c>
      <c r="D619" s="136" t="s">
        <v>155</v>
      </c>
      <c r="E619" s="137" t="s">
        <v>971</v>
      </c>
      <c r="F619" s="138" t="s">
        <v>972</v>
      </c>
      <c r="G619" s="139" t="s">
        <v>171</v>
      </c>
      <c r="H619" s="140">
        <v>5.9</v>
      </c>
      <c r="I619" s="7"/>
      <c r="J619" s="1">
        <f>ROUND(I619*H619,2)</f>
        <v>0</v>
      </c>
      <c r="K619" s="138" t="s">
        <v>159</v>
      </c>
      <c r="L619" s="26"/>
      <c r="M619" s="143" t="s">
        <v>1</v>
      </c>
      <c r="N619" s="144" t="s">
        <v>46</v>
      </c>
      <c r="O619" s="145">
        <v>0.192</v>
      </c>
      <c r="P619" s="145">
        <f>O619*H619</f>
        <v>1.1328</v>
      </c>
      <c r="Q619" s="145">
        <v>0</v>
      </c>
      <c r="R619" s="145">
        <f>Q619*H619</f>
        <v>0</v>
      </c>
      <c r="S619" s="145">
        <v>0.0272</v>
      </c>
      <c r="T619" s="146">
        <f>S619*H619</f>
        <v>0.16048</v>
      </c>
      <c r="AR619" s="147" t="s">
        <v>203</v>
      </c>
      <c r="AT619" s="147" t="s">
        <v>155</v>
      </c>
      <c r="AU619" s="147" t="s">
        <v>91</v>
      </c>
      <c r="AY619" s="12" t="s">
        <v>152</v>
      </c>
      <c r="BE619" s="148">
        <f>IF(N619="základní",J619,0)</f>
        <v>0</v>
      </c>
      <c r="BF619" s="148">
        <f>IF(N619="snížená",J619,0)</f>
        <v>0</v>
      </c>
      <c r="BG619" s="148">
        <f>IF(N619="zákl. přenesená",J619,0)</f>
        <v>0</v>
      </c>
      <c r="BH619" s="148">
        <f>IF(N619="sníž. přenesená",J619,0)</f>
        <v>0</v>
      </c>
      <c r="BI619" s="148">
        <f>IF(N619="nulová",J619,0)</f>
        <v>0</v>
      </c>
      <c r="BJ619" s="12" t="s">
        <v>89</v>
      </c>
      <c r="BK619" s="148">
        <f>ROUND(I619*H619,2)</f>
        <v>0</v>
      </c>
      <c r="BL619" s="12" t="s">
        <v>203</v>
      </c>
      <c r="BM619" s="147" t="s">
        <v>973</v>
      </c>
    </row>
    <row r="620" spans="2:47" s="27" customFormat="1" ht="12">
      <c r="B620" s="26"/>
      <c r="D620" s="149" t="s">
        <v>162</v>
      </c>
      <c r="F620" s="150" t="s">
        <v>974</v>
      </c>
      <c r="L620" s="26"/>
      <c r="M620" s="151"/>
      <c r="T620" s="54"/>
      <c r="AT620" s="12" t="s">
        <v>162</v>
      </c>
      <c r="AU620" s="12" t="s">
        <v>91</v>
      </c>
    </row>
    <row r="621" spans="2:63" s="125" customFormat="1" ht="22.9" customHeight="1">
      <c r="B621" s="124"/>
      <c r="D621" s="126" t="s">
        <v>80</v>
      </c>
      <c r="E621" s="134" t="s">
        <v>975</v>
      </c>
      <c r="F621" s="134" t="s">
        <v>976</v>
      </c>
      <c r="J621" s="135">
        <f>BK621</f>
        <v>0</v>
      </c>
      <c r="L621" s="124"/>
      <c r="M621" s="129"/>
      <c r="P621" s="130">
        <f>SUM(P622:P662)</f>
        <v>183.015816</v>
      </c>
      <c r="R621" s="130">
        <f>SUM(R622:R662)</f>
        <v>0.12764733</v>
      </c>
      <c r="T621" s="131">
        <f>SUM(T622:T662)</f>
        <v>0</v>
      </c>
      <c r="AR621" s="126" t="s">
        <v>91</v>
      </c>
      <c r="AT621" s="132" t="s">
        <v>80</v>
      </c>
      <c r="AU621" s="132" t="s">
        <v>89</v>
      </c>
      <c r="AY621" s="126" t="s">
        <v>152</v>
      </c>
      <c r="BK621" s="133">
        <f>SUM(BK622:BK662)</f>
        <v>0</v>
      </c>
    </row>
    <row r="622" spans="2:65" s="27" customFormat="1" ht="24.25" customHeight="1">
      <c r="B622" s="26"/>
      <c r="C622" s="136" t="s">
        <v>977</v>
      </c>
      <c r="D622" s="136" t="s">
        <v>155</v>
      </c>
      <c r="E622" s="137" t="s">
        <v>978</v>
      </c>
      <c r="F622" s="138" t="s">
        <v>979</v>
      </c>
      <c r="G622" s="139" t="s">
        <v>171</v>
      </c>
      <c r="H622" s="140">
        <v>2</v>
      </c>
      <c r="I622" s="7"/>
      <c r="J622" s="1">
        <f>ROUND(I622*H622,2)</f>
        <v>0</v>
      </c>
      <c r="K622" s="138" t="s">
        <v>159</v>
      </c>
      <c r="L622" s="26"/>
      <c r="M622" s="143" t="s">
        <v>1</v>
      </c>
      <c r="N622" s="144" t="s">
        <v>46</v>
      </c>
      <c r="O622" s="145">
        <v>0.014</v>
      </c>
      <c r="P622" s="145">
        <f>O622*H622</f>
        <v>0.028</v>
      </c>
      <c r="Q622" s="145">
        <v>0</v>
      </c>
      <c r="R622" s="145">
        <f>Q622*H622</f>
        <v>0</v>
      </c>
      <c r="S622" s="145">
        <v>0</v>
      </c>
      <c r="T622" s="146">
        <f>S622*H622</f>
        <v>0</v>
      </c>
      <c r="AR622" s="147" t="s">
        <v>203</v>
      </c>
      <c r="AT622" s="147" t="s">
        <v>155</v>
      </c>
      <c r="AU622" s="147" t="s">
        <v>91</v>
      </c>
      <c r="AY622" s="12" t="s">
        <v>152</v>
      </c>
      <c r="BE622" s="148">
        <f>IF(N622="základní",J622,0)</f>
        <v>0</v>
      </c>
      <c r="BF622" s="148">
        <f>IF(N622="snížená",J622,0)</f>
        <v>0</v>
      </c>
      <c r="BG622" s="148">
        <f>IF(N622="zákl. přenesená",J622,0)</f>
        <v>0</v>
      </c>
      <c r="BH622" s="148">
        <f>IF(N622="sníž. přenesená",J622,0)</f>
        <v>0</v>
      </c>
      <c r="BI622" s="148">
        <f>IF(N622="nulová",J622,0)</f>
        <v>0</v>
      </c>
      <c r="BJ622" s="12" t="s">
        <v>89</v>
      </c>
      <c r="BK622" s="148">
        <f>ROUND(I622*H622,2)</f>
        <v>0</v>
      </c>
      <c r="BL622" s="12" t="s">
        <v>203</v>
      </c>
      <c r="BM622" s="147" t="s">
        <v>980</v>
      </c>
    </row>
    <row r="623" spans="2:47" s="27" customFormat="1" ht="12">
      <c r="B623" s="26"/>
      <c r="D623" s="149" t="s">
        <v>162</v>
      </c>
      <c r="F623" s="150" t="s">
        <v>981</v>
      </c>
      <c r="L623" s="26"/>
      <c r="M623" s="151"/>
      <c r="T623" s="54"/>
      <c r="AT623" s="12" t="s">
        <v>162</v>
      </c>
      <c r="AU623" s="12" t="s">
        <v>91</v>
      </c>
    </row>
    <row r="624" spans="2:51" s="153" customFormat="1" ht="12">
      <c r="B624" s="152"/>
      <c r="D624" s="154" t="s">
        <v>164</v>
      </c>
      <c r="E624" s="155" t="s">
        <v>1</v>
      </c>
      <c r="F624" s="156" t="s">
        <v>1827</v>
      </c>
      <c r="H624" s="155" t="s">
        <v>1</v>
      </c>
      <c r="L624" s="152"/>
      <c r="M624" s="157"/>
      <c r="T624" s="158"/>
      <c r="AT624" s="155" t="s">
        <v>164</v>
      </c>
      <c r="AU624" s="155" t="s">
        <v>91</v>
      </c>
      <c r="AV624" s="153" t="s">
        <v>89</v>
      </c>
      <c r="AW624" s="153" t="s">
        <v>38</v>
      </c>
      <c r="AX624" s="153" t="s">
        <v>81</v>
      </c>
      <c r="AY624" s="155" t="s">
        <v>152</v>
      </c>
    </row>
    <row r="625" spans="2:51" s="160" customFormat="1" ht="12">
      <c r="B625" s="159"/>
      <c r="D625" s="154" t="s">
        <v>164</v>
      </c>
      <c r="E625" s="161" t="s">
        <v>1</v>
      </c>
      <c r="F625" s="162" t="s">
        <v>91</v>
      </c>
      <c r="H625" s="163">
        <v>2</v>
      </c>
      <c r="L625" s="159"/>
      <c r="M625" s="164"/>
      <c r="T625" s="165"/>
      <c r="AT625" s="161" t="s">
        <v>164</v>
      </c>
      <c r="AU625" s="161" t="s">
        <v>91</v>
      </c>
      <c r="AV625" s="160" t="s">
        <v>91</v>
      </c>
      <c r="AW625" s="160" t="s">
        <v>38</v>
      </c>
      <c r="AX625" s="160" t="s">
        <v>81</v>
      </c>
      <c r="AY625" s="161" t="s">
        <v>152</v>
      </c>
    </row>
    <row r="626" spans="2:51" s="167" customFormat="1" ht="12">
      <c r="B626" s="166"/>
      <c r="D626" s="154" t="s">
        <v>164</v>
      </c>
      <c r="E626" s="168" t="s">
        <v>1</v>
      </c>
      <c r="F626" s="169" t="s">
        <v>168</v>
      </c>
      <c r="H626" s="170">
        <v>2</v>
      </c>
      <c r="L626" s="166"/>
      <c r="M626" s="171"/>
      <c r="T626" s="172"/>
      <c r="AT626" s="168" t="s">
        <v>164</v>
      </c>
      <c r="AU626" s="168" t="s">
        <v>91</v>
      </c>
      <c r="AV626" s="167" t="s">
        <v>160</v>
      </c>
      <c r="AW626" s="167" t="s">
        <v>38</v>
      </c>
      <c r="AX626" s="167" t="s">
        <v>89</v>
      </c>
      <c r="AY626" s="168" t="s">
        <v>152</v>
      </c>
    </row>
    <row r="627" spans="2:65" s="27" customFormat="1" ht="24.25" customHeight="1">
      <c r="B627" s="26"/>
      <c r="C627" s="136" t="s">
        <v>982</v>
      </c>
      <c r="D627" s="136" t="s">
        <v>155</v>
      </c>
      <c r="E627" s="137" t="s">
        <v>983</v>
      </c>
      <c r="F627" s="138" t="s">
        <v>984</v>
      </c>
      <c r="G627" s="139" t="s">
        <v>171</v>
      </c>
      <c r="H627" s="140">
        <v>2</v>
      </c>
      <c r="I627" s="7"/>
      <c r="J627" s="1">
        <f>ROUND(I627*H627,2)</f>
        <v>0</v>
      </c>
      <c r="K627" s="138" t="s">
        <v>159</v>
      </c>
      <c r="L627" s="26"/>
      <c r="M627" s="143" t="s">
        <v>1</v>
      </c>
      <c r="N627" s="144" t="s">
        <v>46</v>
      </c>
      <c r="O627" s="145">
        <v>0.155</v>
      </c>
      <c r="P627" s="145">
        <f>O627*H627</f>
        <v>0.31</v>
      </c>
      <c r="Q627" s="145">
        <v>0.00013</v>
      </c>
      <c r="R627" s="145">
        <f>Q627*H627</f>
        <v>0.00026</v>
      </c>
      <c r="S627" s="145">
        <v>0</v>
      </c>
      <c r="T627" s="146">
        <f>S627*H627</f>
        <v>0</v>
      </c>
      <c r="AR627" s="147" t="s">
        <v>203</v>
      </c>
      <c r="AT627" s="147" t="s">
        <v>155</v>
      </c>
      <c r="AU627" s="147" t="s">
        <v>91</v>
      </c>
      <c r="AY627" s="12" t="s">
        <v>152</v>
      </c>
      <c r="BE627" s="148">
        <f>IF(N627="základní",J627,0)</f>
        <v>0</v>
      </c>
      <c r="BF627" s="148">
        <f>IF(N627="snížená",J627,0)</f>
        <v>0</v>
      </c>
      <c r="BG627" s="148">
        <f>IF(N627="zákl. přenesená",J627,0)</f>
        <v>0</v>
      </c>
      <c r="BH627" s="148">
        <f>IF(N627="sníž. přenesená",J627,0)</f>
        <v>0</v>
      </c>
      <c r="BI627" s="148">
        <f>IF(N627="nulová",J627,0)</f>
        <v>0</v>
      </c>
      <c r="BJ627" s="12" t="s">
        <v>89</v>
      </c>
      <c r="BK627" s="148">
        <f>ROUND(I627*H627,2)</f>
        <v>0</v>
      </c>
      <c r="BL627" s="12" t="s">
        <v>203</v>
      </c>
      <c r="BM627" s="147" t="s">
        <v>985</v>
      </c>
    </row>
    <row r="628" spans="2:47" s="27" customFormat="1" ht="12">
      <c r="B628" s="26"/>
      <c r="D628" s="149" t="s">
        <v>162</v>
      </c>
      <c r="F628" s="150" t="s">
        <v>986</v>
      </c>
      <c r="L628" s="26"/>
      <c r="M628" s="151"/>
      <c r="T628" s="54"/>
      <c r="AT628" s="12" t="s">
        <v>162</v>
      </c>
      <c r="AU628" s="12" t="s">
        <v>91</v>
      </c>
    </row>
    <row r="629" spans="2:51" s="153" customFormat="1" ht="12">
      <c r="B629" s="152"/>
      <c r="D629" s="154" t="s">
        <v>164</v>
      </c>
      <c r="E629" s="155" t="s">
        <v>1</v>
      </c>
      <c r="F629" s="156" t="s">
        <v>1826</v>
      </c>
      <c r="H629" s="155" t="s">
        <v>1</v>
      </c>
      <c r="L629" s="152"/>
      <c r="M629" s="157"/>
      <c r="T629" s="158"/>
      <c r="AT629" s="155" t="s">
        <v>164</v>
      </c>
      <c r="AU629" s="155" t="s">
        <v>91</v>
      </c>
      <c r="AV629" s="153" t="s">
        <v>89</v>
      </c>
      <c r="AW629" s="153" t="s">
        <v>38</v>
      </c>
      <c r="AX629" s="153" t="s">
        <v>81</v>
      </c>
      <c r="AY629" s="155" t="s">
        <v>152</v>
      </c>
    </row>
    <row r="630" spans="2:51" s="160" customFormat="1" ht="12">
      <c r="B630" s="159"/>
      <c r="D630" s="154" t="s">
        <v>164</v>
      </c>
      <c r="E630" s="161" t="s">
        <v>1</v>
      </c>
      <c r="F630" s="162" t="s">
        <v>91</v>
      </c>
      <c r="H630" s="163">
        <v>2</v>
      </c>
      <c r="L630" s="159"/>
      <c r="M630" s="164"/>
      <c r="T630" s="165"/>
      <c r="AT630" s="161" t="s">
        <v>164</v>
      </c>
      <c r="AU630" s="161" t="s">
        <v>91</v>
      </c>
      <c r="AV630" s="160" t="s">
        <v>91</v>
      </c>
      <c r="AW630" s="160" t="s">
        <v>38</v>
      </c>
      <c r="AX630" s="160" t="s">
        <v>81</v>
      </c>
      <c r="AY630" s="161" t="s">
        <v>152</v>
      </c>
    </row>
    <row r="631" spans="2:51" s="167" customFormat="1" ht="12">
      <c r="B631" s="166"/>
      <c r="D631" s="154" t="s">
        <v>164</v>
      </c>
      <c r="E631" s="168" t="s">
        <v>1</v>
      </c>
      <c r="F631" s="169" t="s">
        <v>168</v>
      </c>
      <c r="H631" s="170">
        <v>2</v>
      </c>
      <c r="L631" s="166"/>
      <c r="M631" s="171"/>
      <c r="T631" s="172"/>
      <c r="AT631" s="168" t="s">
        <v>164</v>
      </c>
      <c r="AU631" s="168" t="s">
        <v>91</v>
      </c>
      <c r="AV631" s="167" t="s">
        <v>160</v>
      </c>
      <c r="AW631" s="167" t="s">
        <v>38</v>
      </c>
      <c r="AX631" s="167" t="s">
        <v>89</v>
      </c>
      <c r="AY631" s="168" t="s">
        <v>152</v>
      </c>
    </row>
    <row r="632" spans="2:65" s="27" customFormat="1" ht="24.25" customHeight="1">
      <c r="B632" s="26"/>
      <c r="C632" s="136" t="s">
        <v>987</v>
      </c>
      <c r="D632" s="136" t="s">
        <v>155</v>
      </c>
      <c r="E632" s="137" t="s">
        <v>988</v>
      </c>
      <c r="F632" s="138" t="s">
        <v>989</v>
      </c>
      <c r="G632" s="139" t="s">
        <v>171</v>
      </c>
      <c r="H632" s="140">
        <v>2</v>
      </c>
      <c r="I632" s="7"/>
      <c r="J632" s="1">
        <f>ROUND(I632*H632,2)</f>
        <v>0</v>
      </c>
      <c r="K632" s="138" t="s">
        <v>159</v>
      </c>
      <c r="L632" s="26"/>
      <c r="M632" s="143" t="s">
        <v>1</v>
      </c>
      <c r="N632" s="144" t="s">
        <v>46</v>
      </c>
      <c r="O632" s="145">
        <v>0.166</v>
      </c>
      <c r="P632" s="145">
        <f>O632*H632</f>
        <v>0.332</v>
      </c>
      <c r="Q632" s="145">
        <v>0.00012</v>
      </c>
      <c r="R632" s="145">
        <f>Q632*H632</f>
        <v>0.00024</v>
      </c>
      <c r="S632" s="145">
        <v>0</v>
      </c>
      <c r="T632" s="146">
        <f>S632*H632</f>
        <v>0</v>
      </c>
      <c r="AR632" s="147" t="s">
        <v>203</v>
      </c>
      <c r="AT632" s="147" t="s">
        <v>155</v>
      </c>
      <c r="AU632" s="147" t="s">
        <v>91</v>
      </c>
      <c r="AY632" s="12" t="s">
        <v>152</v>
      </c>
      <c r="BE632" s="148">
        <f>IF(N632="základní",J632,0)</f>
        <v>0</v>
      </c>
      <c r="BF632" s="148">
        <f>IF(N632="snížená",J632,0)</f>
        <v>0</v>
      </c>
      <c r="BG632" s="148">
        <f>IF(N632="zákl. přenesená",J632,0)</f>
        <v>0</v>
      </c>
      <c r="BH632" s="148">
        <f>IF(N632="sníž. přenesená",J632,0)</f>
        <v>0</v>
      </c>
      <c r="BI632" s="148">
        <f>IF(N632="nulová",J632,0)</f>
        <v>0</v>
      </c>
      <c r="BJ632" s="12" t="s">
        <v>89</v>
      </c>
      <c r="BK632" s="148">
        <f>ROUND(I632*H632,2)</f>
        <v>0</v>
      </c>
      <c r="BL632" s="12" t="s">
        <v>203</v>
      </c>
      <c r="BM632" s="147" t="s">
        <v>990</v>
      </c>
    </row>
    <row r="633" spans="2:47" s="27" customFormat="1" ht="12">
      <c r="B633" s="26"/>
      <c r="D633" s="149" t="s">
        <v>162</v>
      </c>
      <c r="F633" s="150" t="s">
        <v>991</v>
      </c>
      <c r="L633" s="26"/>
      <c r="M633" s="151"/>
      <c r="T633" s="54"/>
      <c r="AT633" s="12" t="s">
        <v>162</v>
      </c>
      <c r="AU633" s="12" t="s">
        <v>91</v>
      </c>
    </row>
    <row r="634" spans="2:51" s="153" customFormat="1" ht="12">
      <c r="B634" s="152"/>
      <c r="D634" s="154" t="s">
        <v>164</v>
      </c>
      <c r="E634" s="155" t="s">
        <v>1</v>
      </c>
      <c r="F634" s="156" t="s">
        <v>1826</v>
      </c>
      <c r="H634" s="155" t="s">
        <v>1</v>
      </c>
      <c r="L634" s="152"/>
      <c r="M634" s="157"/>
      <c r="T634" s="158"/>
      <c r="AT634" s="155" t="s">
        <v>164</v>
      </c>
      <c r="AU634" s="155" t="s">
        <v>91</v>
      </c>
      <c r="AV634" s="153" t="s">
        <v>89</v>
      </c>
      <c r="AW634" s="153" t="s">
        <v>38</v>
      </c>
      <c r="AX634" s="153" t="s">
        <v>81</v>
      </c>
      <c r="AY634" s="155" t="s">
        <v>152</v>
      </c>
    </row>
    <row r="635" spans="2:51" s="160" customFormat="1" ht="12">
      <c r="B635" s="159"/>
      <c r="D635" s="154" t="s">
        <v>164</v>
      </c>
      <c r="E635" s="161" t="s">
        <v>1</v>
      </c>
      <c r="F635" s="162" t="s">
        <v>91</v>
      </c>
      <c r="H635" s="163">
        <v>2</v>
      </c>
      <c r="L635" s="159"/>
      <c r="M635" s="164"/>
      <c r="T635" s="165"/>
      <c r="AT635" s="161" t="s">
        <v>164</v>
      </c>
      <c r="AU635" s="161" t="s">
        <v>91</v>
      </c>
      <c r="AV635" s="160" t="s">
        <v>91</v>
      </c>
      <c r="AW635" s="160" t="s">
        <v>38</v>
      </c>
      <c r="AX635" s="160" t="s">
        <v>81</v>
      </c>
      <c r="AY635" s="161" t="s">
        <v>152</v>
      </c>
    </row>
    <row r="636" spans="2:51" s="167" customFormat="1" ht="12">
      <c r="B636" s="166"/>
      <c r="D636" s="154" t="s">
        <v>164</v>
      </c>
      <c r="E636" s="168" t="s">
        <v>1</v>
      </c>
      <c r="F636" s="169" t="s">
        <v>168</v>
      </c>
      <c r="H636" s="170">
        <v>2</v>
      </c>
      <c r="L636" s="166"/>
      <c r="M636" s="171"/>
      <c r="T636" s="172"/>
      <c r="AT636" s="168" t="s">
        <v>164</v>
      </c>
      <c r="AU636" s="168" t="s">
        <v>91</v>
      </c>
      <c r="AV636" s="167" t="s">
        <v>160</v>
      </c>
      <c r="AW636" s="167" t="s">
        <v>38</v>
      </c>
      <c r="AX636" s="167" t="s">
        <v>89</v>
      </c>
      <c r="AY636" s="168" t="s">
        <v>152</v>
      </c>
    </row>
    <row r="637" spans="2:65" s="27" customFormat="1" ht="24.25" customHeight="1">
      <c r="B637" s="26"/>
      <c r="C637" s="136" t="s">
        <v>992</v>
      </c>
      <c r="D637" s="136" t="s">
        <v>155</v>
      </c>
      <c r="E637" s="137" t="s">
        <v>993</v>
      </c>
      <c r="F637" s="138" t="s">
        <v>994</v>
      </c>
      <c r="G637" s="139" t="s">
        <v>171</v>
      </c>
      <c r="H637" s="140">
        <v>0.749</v>
      </c>
      <c r="I637" s="7"/>
      <c r="J637" s="1">
        <f>ROUND(I637*H637,2)</f>
        <v>0</v>
      </c>
      <c r="K637" s="138" t="s">
        <v>159</v>
      </c>
      <c r="L637" s="26"/>
      <c r="M637" s="143" t="s">
        <v>1</v>
      </c>
      <c r="N637" s="144" t="s">
        <v>46</v>
      </c>
      <c r="O637" s="145">
        <v>0.184</v>
      </c>
      <c r="P637" s="145">
        <f>O637*H637</f>
        <v>0.137816</v>
      </c>
      <c r="Q637" s="145">
        <v>0.00017</v>
      </c>
      <c r="R637" s="145">
        <f>Q637*H637</f>
        <v>0.00012733000000000002</v>
      </c>
      <c r="S637" s="145">
        <v>0</v>
      </c>
      <c r="T637" s="146">
        <f>S637*H637</f>
        <v>0</v>
      </c>
      <c r="AR637" s="147" t="s">
        <v>203</v>
      </c>
      <c r="AT637" s="147" t="s">
        <v>155</v>
      </c>
      <c r="AU637" s="147" t="s">
        <v>91</v>
      </c>
      <c r="AY637" s="12" t="s">
        <v>152</v>
      </c>
      <c r="BE637" s="148">
        <f>IF(N637="základní",J637,0)</f>
        <v>0</v>
      </c>
      <c r="BF637" s="148">
        <f>IF(N637="snížená",J637,0)</f>
        <v>0</v>
      </c>
      <c r="BG637" s="148">
        <f>IF(N637="zákl. přenesená",J637,0)</f>
        <v>0</v>
      </c>
      <c r="BH637" s="148">
        <f>IF(N637="sníž. přenesená",J637,0)</f>
        <v>0</v>
      </c>
      <c r="BI637" s="148">
        <f>IF(N637="nulová",J637,0)</f>
        <v>0</v>
      </c>
      <c r="BJ637" s="12" t="s">
        <v>89</v>
      </c>
      <c r="BK637" s="148">
        <f>ROUND(I637*H637,2)</f>
        <v>0</v>
      </c>
      <c r="BL637" s="12" t="s">
        <v>203</v>
      </c>
      <c r="BM637" s="147" t="s">
        <v>995</v>
      </c>
    </row>
    <row r="638" spans="2:47" s="27" customFormat="1" ht="12">
      <c r="B638" s="26"/>
      <c r="D638" s="149" t="s">
        <v>162</v>
      </c>
      <c r="F638" s="150" t="s">
        <v>996</v>
      </c>
      <c r="L638" s="26"/>
      <c r="M638" s="151"/>
      <c r="T638" s="54"/>
      <c r="AT638" s="12" t="s">
        <v>162</v>
      </c>
      <c r="AU638" s="12" t="s">
        <v>91</v>
      </c>
    </row>
    <row r="639" spans="2:51" s="153" customFormat="1" ht="12">
      <c r="B639" s="152"/>
      <c r="D639" s="154" t="s">
        <v>164</v>
      </c>
      <c r="E639" s="155" t="s">
        <v>1</v>
      </c>
      <c r="F639" s="156" t="s">
        <v>997</v>
      </c>
      <c r="H639" s="155" t="s">
        <v>1</v>
      </c>
      <c r="L639" s="152"/>
      <c r="M639" s="157"/>
      <c r="T639" s="158"/>
      <c r="AT639" s="155" t="s">
        <v>164</v>
      </c>
      <c r="AU639" s="155" t="s">
        <v>91</v>
      </c>
      <c r="AV639" s="153" t="s">
        <v>89</v>
      </c>
      <c r="AW639" s="153" t="s">
        <v>38</v>
      </c>
      <c r="AX639" s="153" t="s">
        <v>81</v>
      </c>
      <c r="AY639" s="155" t="s">
        <v>152</v>
      </c>
    </row>
    <row r="640" spans="2:51" s="160" customFormat="1" ht="12">
      <c r="B640" s="159"/>
      <c r="D640" s="154" t="s">
        <v>164</v>
      </c>
      <c r="E640" s="161" t="s">
        <v>1</v>
      </c>
      <c r="F640" s="162" t="s">
        <v>998</v>
      </c>
      <c r="H640" s="163">
        <v>0.629</v>
      </c>
      <c r="L640" s="159"/>
      <c r="M640" s="164"/>
      <c r="T640" s="165"/>
      <c r="AT640" s="161" t="s">
        <v>164</v>
      </c>
      <c r="AU640" s="161" t="s">
        <v>91</v>
      </c>
      <c r="AV640" s="160" t="s">
        <v>91</v>
      </c>
      <c r="AW640" s="160" t="s">
        <v>38</v>
      </c>
      <c r="AX640" s="160" t="s">
        <v>81</v>
      </c>
      <c r="AY640" s="161" t="s">
        <v>152</v>
      </c>
    </row>
    <row r="641" spans="2:51" s="183" customFormat="1" ht="12">
      <c r="B641" s="182"/>
      <c r="D641" s="154" t="s">
        <v>164</v>
      </c>
      <c r="E641" s="184" t="s">
        <v>1</v>
      </c>
      <c r="F641" s="185" t="s">
        <v>215</v>
      </c>
      <c r="H641" s="186">
        <v>0.629</v>
      </c>
      <c r="L641" s="182"/>
      <c r="M641" s="187"/>
      <c r="T641" s="188"/>
      <c r="AT641" s="184" t="s">
        <v>164</v>
      </c>
      <c r="AU641" s="184" t="s">
        <v>91</v>
      </c>
      <c r="AV641" s="183" t="s">
        <v>153</v>
      </c>
      <c r="AW641" s="183" t="s">
        <v>38</v>
      </c>
      <c r="AX641" s="183" t="s">
        <v>81</v>
      </c>
      <c r="AY641" s="184" t="s">
        <v>152</v>
      </c>
    </row>
    <row r="642" spans="2:51" s="153" customFormat="1" ht="12">
      <c r="B642" s="152"/>
      <c r="D642" s="154" t="s">
        <v>164</v>
      </c>
      <c r="E642" s="155" t="s">
        <v>1</v>
      </c>
      <c r="F642" s="156" t="s">
        <v>999</v>
      </c>
      <c r="H642" s="155" t="s">
        <v>1</v>
      </c>
      <c r="L642" s="152"/>
      <c r="M642" s="157"/>
      <c r="T642" s="158"/>
      <c r="AT642" s="155" t="s">
        <v>164</v>
      </c>
      <c r="AU642" s="155" t="s">
        <v>91</v>
      </c>
      <c r="AV642" s="153" t="s">
        <v>89</v>
      </c>
      <c r="AW642" s="153" t="s">
        <v>38</v>
      </c>
      <c r="AX642" s="153" t="s">
        <v>81</v>
      </c>
      <c r="AY642" s="155" t="s">
        <v>152</v>
      </c>
    </row>
    <row r="643" spans="2:51" s="160" customFormat="1" ht="12">
      <c r="B643" s="159"/>
      <c r="D643" s="154" t="s">
        <v>164</v>
      </c>
      <c r="E643" s="161" t="s">
        <v>1</v>
      </c>
      <c r="F643" s="162" t="s">
        <v>1000</v>
      </c>
      <c r="H643" s="163">
        <v>0.12</v>
      </c>
      <c r="L643" s="159"/>
      <c r="M643" s="164"/>
      <c r="T643" s="165"/>
      <c r="AT643" s="161" t="s">
        <v>164</v>
      </c>
      <c r="AU643" s="161" t="s">
        <v>91</v>
      </c>
      <c r="AV643" s="160" t="s">
        <v>91</v>
      </c>
      <c r="AW643" s="160" t="s">
        <v>38</v>
      </c>
      <c r="AX643" s="160" t="s">
        <v>81</v>
      </c>
      <c r="AY643" s="161" t="s">
        <v>152</v>
      </c>
    </row>
    <row r="644" spans="2:51" s="167" customFormat="1" ht="12">
      <c r="B644" s="166"/>
      <c r="D644" s="154" t="s">
        <v>164</v>
      </c>
      <c r="E644" s="168" t="s">
        <v>1</v>
      </c>
      <c r="F644" s="169" t="s">
        <v>168</v>
      </c>
      <c r="H644" s="170">
        <v>0.749</v>
      </c>
      <c r="L644" s="166"/>
      <c r="M644" s="171"/>
      <c r="T644" s="172"/>
      <c r="AT644" s="168" t="s">
        <v>164</v>
      </c>
      <c r="AU644" s="168" t="s">
        <v>91</v>
      </c>
      <c r="AV644" s="167" t="s">
        <v>160</v>
      </c>
      <c r="AW644" s="167" t="s">
        <v>38</v>
      </c>
      <c r="AX644" s="167" t="s">
        <v>89</v>
      </c>
      <c r="AY644" s="168" t="s">
        <v>152</v>
      </c>
    </row>
    <row r="645" spans="2:65" s="27" customFormat="1" ht="24.25" customHeight="1">
      <c r="B645" s="26"/>
      <c r="C645" s="136" t="s">
        <v>1001</v>
      </c>
      <c r="D645" s="136" t="s">
        <v>155</v>
      </c>
      <c r="E645" s="137" t="s">
        <v>1002</v>
      </c>
      <c r="F645" s="138" t="s">
        <v>1003</v>
      </c>
      <c r="G645" s="139" t="s">
        <v>171</v>
      </c>
      <c r="H645" s="140">
        <v>219</v>
      </c>
      <c r="I645" s="7"/>
      <c r="J645" s="1">
        <f>ROUND(I645*H645,2)</f>
        <v>0</v>
      </c>
      <c r="K645" s="138" t="s">
        <v>1</v>
      </c>
      <c r="L645" s="26"/>
      <c r="M645" s="143" t="s">
        <v>1</v>
      </c>
      <c r="N645" s="144" t="s">
        <v>46</v>
      </c>
      <c r="O645" s="145">
        <v>0.011</v>
      </c>
      <c r="P645" s="145">
        <f>O645*H645</f>
        <v>2.409</v>
      </c>
      <c r="Q645" s="145">
        <v>0</v>
      </c>
      <c r="R645" s="145">
        <f>Q645*H645</f>
        <v>0</v>
      </c>
      <c r="S645" s="145">
        <v>0</v>
      </c>
      <c r="T645" s="146">
        <f>S645*H645</f>
        <v>0</v>
      </c>
      <c r="AR645" s="147" t="s">
        <v>203</v>
      </c>
      <c r="AT645" s="147" t="s">
        <v>155</v>
      </c>
      <c r="AU645" s="147" t="s">
        <v>91</v>
      </c>
      <c r="AY645" s="12" t="s">
        <v>152</v>
      </c>
      <c r="BE645" s="148">
        <f>IF(N645="základní",J645,0)</f>
        <v>0</v>
      </c>
      <c r="BF645" s="148">
        <f>IF(N645="snížená",J645,0)</f>
        <v>0</v>
      </c>
      <c r="BG645" s="148">
        <f>IF(N645="zákl. přenesená",J645,0)</f>
        <v>0</v>
      </c>
      <c r="BH645" s="148">
        <f>IF(N645="sníž. přenesená",J645,0)</f>
        <v>0</v>
      </c>
      <c r="BI645" s="148">
        <f>IF(N645="nulová",J645,0)</f>
        <v>0</v>
      </c>
      <c r="BJ645" s="12" t="s">
        <v>89</v>
      </c>
      <c r="BK645" s="148">
        <f>ROUND(I645*H645,2)</f>
        <v>0</v>
      </c>
      <c r="BL645" s="12" t="s">
        <v>203</v>
      </c>
      <c r="BM645" s="147" t="s">
        <v>1004</v>
      </c>
    </row>
    <row r="646" spans="2:65" s="27" customFormat="1" ht="37.9" customHeight="1">
      <c r="B646" s="26"/>
      <c r="C646" s="136" t="s">
        <v>1005</v>
      </c>
      <c r="D646" s="136" t="s">
        <v>155</v>
      </c>
      <c r="E646" s="137" t="s">
        <v>1006</v>
      </c>
      <c r="F646" s="138" t="s">
        <v>1007</v>
      </c>
      <c r="G646" s="139" t="s">
        <v>171</v>
      </c>
      <c r="H646" s="140">
        <v>219</v>
      </c>
      <c r="I646" s="7"/>
      <c r="J646" s="1">
        <f>ROUND(I646*H646,2)</f>
        <v>0</v>
      </c>
      <c r="K646" s="138" t="s">
        <v>159</v>
      </c>
      <c r="L646" s="26"/>
      <c r="M646" s="143" t="s">
        <v>1</v>
      </c>
      <c r="N646" s="144" t="s">
        <v>46</v>
      </c>
      <c r="O646" s="145">
        <v>0.133</v>
      </c>
      <c r="P646" s="145">
        <f>O646*H646</f>
        <v>29.127000000000002</v>
      </c>
      <c r="Q646" s="145">
        <v>8E-05</v>
      </c>
      <c r="R646" s="145">
        <f>Q646*H646</f>
        <v>0.01752</v>
      </c>
      <c r="S646" s="145">
        <v>0</v>
      </c>
      <c r="T646" s="146">
        <f>S646*H646</f>
        <v>0</v>
      </c>
      <c r="AR646" s="147" t="s">
        <v>203</v>
      </c>
      <c r="AT646" s="147" t="s">
        <v>155</v>
      </c>
      <c r="AU646" s="147" t="s">
        <v>91</v>
      </c>
      <c r="AY646" s="12" t="s">
        <v>152</v>
      </c>
      <c r="BE646" s="148">
        <f>IF(N646="základní",J646,0)</f>
        <v>0</v>
      </c>
      <c r="BF646" s="148">
        <f>IF(N646="snížená",J646,0)</f>
        <v>0</v>
      </c>
      <c r="BG646" s="148">
        <f>IF(N646="zákl. přenesená",J646,0)</f>
        <v>0</v>
      </c>
      <c r="BH646" s="148">
        <f>IF(N646="sníž. přenesená",J646,0)</f>
        <v>0</v>
      </c>
      <c r="BI646" s="148">
        <f>IF(N646="nulová",J646,0)</f>
        <v>0</v>
      </c>
      <c r="BJ646" s="12" t="s">
        <v>89</v>
      </c>
      <c r="BK646" s="148">
        <f>ROUND(I646*H646,2)</f>
        <v>0</v>
      </c>
      <c r="BL646" s="12" t="s">
        <v>203</v>
      </c>
      <c r="BM646" s="147" t="s">
        <v>1008</v>
      </c>
    </row>
    <row r="647" spans="2:47" s="27" customFormat="1" ht="12">
      <c r="B647" s="26"/>
      <c r="D647" s="149" t="s">
        <v>162</v>
      </c>
      <c r="F647" s="150" t="s">
        <v>1009</v>
      </c>
      <c r="L647" s="26"/>
      <c r="M647" s="151"/>
      <c r="T647" s="54"/>
      <c r="AT647" s="12" t="s">
        <v>162</v>
      </c>
      <c r="AU647" s="12" t="s">
        <v>91</v>
      </c>
    </row>
    <row r="648" spans="2:65" s="27" customFormat="1" ht="24.25" customHeight="1">
      <c r="B648" s="26"/>
      <c r="C648" s="136" t="s">
        <v>1010</v>
      </c>
      <c r="D648" s="136" t="s">
        <v>155</v>
      </c>
      <c r="E648" s="137" t="s">
        <v>1011</v>
      </c>
      <c r="F648" s="138" t="s">
        <v>1012</v>
      </c>
      <c r="G648" s="139" t="s">
        <v>171</v>
      </c>
      <c r="H648" s="140">
        <v>219</v>
      </c>
      <c r="I648" s="7"/>
      <c r="J648" s="1">
        <f>ROUND(I648*H648,2)</f>
        <v>0</v>
      </c>
      <c r="K648" s="138" t="s">
        <v>159</v>
      </c>
      <c r="L648" s="26"/>
      <c r="M648" s="143" t="s">
        <v>1</v>
      </c>
      <c r="N648" s="144" t="s">
        <v>46</v>
      </c>
      <c r="O648" s="145">
        <v>0.184</v>
      </c>
      <c r="P648" s="145">
        <f>O648*H648</f>
        <v>40.296</v>
      </c>
      <c r="Q648" s="145">
        <v>0.00014</v>
      </c>
      <c r="R648" s="145">
        <f>Q648*H648</f>
        <v>0.030659999999999996</v>
      </c>
      <c r="S648" s="145">
        <v>0</v>
      </c>
      <c r="T648" s="146">
        <f>S648*H648</f>
        <v>0</v>
      </c>
      <c r="AR648" s="147" t="s">
        <v>203</v>
      </c>
      <c r="AT648" s="147" t="s">
        <v>155</v>
      </c>
      <c r="AU648" s="147" t="s">
        <v>91</v>
      </c>
      <c r="AY648" s="12" t="s">
        <v>152</v>
      </c>
      <c r="BE648" s="148">
        <f>IF(N648="základní",J648,0)</f>
        <v>0</v>
      </c>
      <c r="BF648" s="148">
        <f>IF(N648="snížená",J648,0)</f>
        <v>0</v>
      </c>
      <c r="BG648" s="148">
        <f>IF(N648="zákl. přenesená",J648,0)</f>
        <v>0</v>
      </c>
      <c r="BH648" s="148">
        <f>IF(N648="sníž. přenesená",J648,0)</f>
        <v>0</v>
      </c>
      <c r="BI648" s="148">
        <f>IF(N648="nulová",J648,0)</f>
        <v>0</v>
      </c>
      <c r="BJ648" s="12" t="s">
        <v>89</v>
      </c>
      <c r="BK648" s="148">
        <f>ROUND(I648*H648,2)</f>
        <v>0</v>
      </c>
      <c r="BL648" s="12" t="s">
        <v>203</v>
      </c>
      <c r="BM648" s="147" t="s">
        <v>1013</v>
      </c>
    </row>
    <row r="649" spans="2:47" s="27" customFormat="1" ht="12">
      <c r="B649" s="26"/>
      <c r="D649" s="149" t="s">
        <v>162</v>
      </c>
      <c r="F649" s="150" t="s">
        <v>1014</v>
      </c>
      <c r="L649" s="26"/>
      <c r="M649" s="151"/>
      <c r="T649" s="54"/>
      <c r="AT649" s="12" t="s">
        <v>162</v>
      </c>
      <c r="AU649" s="12" t="s">
        <v>91</v>
      </c>
    </row>
    <row r="650" spans="2:65" s="27" customFormat="1" ht="24.25" customHeight="1">
      <c r="B650" s="26"/>
      <c r="C650" s="136" t="s">
        <v>1015</v>
      </c>
      <c r="D650" s="136" t="s">
        <v>155</v>
      </c>
      <c r="E650" s="137" t="s">
        <v>1016</v>
      </c>
      <c r="F650" s="138" t="s">
        <v>1017</v>
      </c>
      <c r="G650" s="139" t="s">
        <v>171</v>
      </c>
      <c r="H650" s="140">
        <v>438</v>
      </c>
      <c r="I650" s="7"/>
      <c r="J650" s="1">
        <f>ROUND(I650*H650,2)</f>
        <v>0</v>
      </c>
      <c r="K650" s="138" t="s">
        <v>159</v>
      </c>
      <c r="L650" s="26"/>
      <c r="M650" s="143" t="s">
        <v>1</v>
      </c>
      <c r="N650" s="144" t="s">
        <v>46</v>
      </c>
      <c r="O650" s="145">
        <v>0.166</v>
      </c>
      <c r="P650" s="145">
        <f>O650*H650</f>
        <v>72.708</v>
      </c>
      <c r="Q650" s="145">
        <v>0.00012</v>
      </c>
      <c r="R650" s="145">
        <f>Q650*H650</f>
        <v>0.05256</v>
      </c>
      <c r="S650" s="145">
        <v>0</v>
      </c>
      <c r="T650" s="146">
        <f>S650*H650</f>
        <v>0</v>
      </c>
      <c r="AR650" s="147" t="s">
        <v>203</v>
      </c>
      <c r="AT650" s="147" t="s">
        <v>155</v>
      </c>
      <c r="AU650" s="147" t="s">
        <v>91</v>
      </c>
      <c r="AY650" s="12" t="s">
        <v>152</v>
      </c>
      <c r="BE650" s="148">
        <f>IF(N650="základní",J650,0)</f>
        <v>0</v>
      </c>
      <c r="BF650" s="148">
        <f>IF(N650="snížená",J650,0)</f>
        <v>0</v>
      </c>
      <c r="BG650" s="148">
        <f>IF(N650="zákl. přenesená",J650,0)</f>
        <v>0</v>
      </c>
      <c r="BH650" s="148">
        <f>IF(N650="sníž. přenesená",J650,0)</f>
        <v>0</v>
      </c>
      <c r="BI650" s="148">
        <f>IF(N650="nulová",J650,0)</f>
        <v>0</v>
      </c>
      <c r="BJ650" s="12" t="s">
        <v>89</v>
      </c>
      <c r="BK650" s="148">
        <f>ROUND(I650*H650,2)</f>
        <v>0</v>
      </c>
      <c r="BL650" s="12" t="s">
        <v>203</v>
      </c>
      <c r="BM650" s="147" t="s">
        <v>1018</v>
      </c>
    </row>
    <row r="651" spans="2:47" s="27" customFormat="1" ht="12">
      <c r="B651" s="26"/>
      <c r="D651" s="149" t="s">
        <v>162</v>
      </c>
      <c r="F651" s="150" t="s">
        <v>1019</v>
      </c>
      <c r="L651" s="26"/>
      <c r="M651" s="151"/>
      <c r="T651" s="54"/>
      <c r="AT651" s="12" t="s">
        <v>162</v>
      </c>
      <c r="AU651" s="12" t="s">
        <v>91</v>
      </c>
    </row>
    <row r="652" spans="2:51" s="153" customFormat="1" ht="12">
      <c r="B652" s="152"/>
      <c r="D652" s="154" t="s">
        <v>164</v>
      </c>
      <c r="E652" s="155" t="s">
        <v>1</v>
      </c>
      <c r="F652" s="156" t="s">
        <v>1020</v>
      </c>
      <c r="H652" s="155" t="s">
        <v>1</v>
      </c>
      <c r="L652" s="152"/>
      <c r="M652" s="157"/>
      <c r="T652" s="158"/>
      <c r="AT652" s="155" t="s">
        <v>164</v>
      </c>
      <c r="AU652" s="155" t="s">
        <v>91</v>
      </c>
      <c r="AV652" s="153" t="s">
        <v>89</v>
      </c>
      <c r="AW652" s="153" t="s">
        <v>38</v>
      </c>
      <c r="AX652" s="153" t="s">
        <v>81</v>
      </c>
      <c r="AY652" s="155" t="s">
        <v>152</v>
      </c>
    </row>
    <row r="653" spans="2:51" s="160" customFormat="1" ht="12">
      <c r="B653" s="159"/>
      <c r="D653" s="154" t="s">
        <v>164</v>
      </c>
      <c r="E653" s="161" t="s">
        <v>1</v>
      </c>
      <c r="F653" s="162" t="s">
        <v>1021</v>
      </c>
      <c r="H653" s="163">
        <v>438</v>
      </c>
      <c r="L653" s="159"/>
      <c r="M653" s="164"/>
      <c r="T653" s="165"/>
      <c r="AT653" s="161" t="s">
        <v>164</v>
      </c>
      <c r="AU653" s="161" t="s">
        <v>91</v>
      </c>
      <c r="AV653" s="160" t="s">
        <v>91</v>
      </c>
      <c r="AW653" s="160" t="s">
        <v>38</v>
      </c>
      <c r="AX653" s="160" t="s">
        <v>81</v>
      </c>
      <c r="AY653" s="161" t="s">
        <v>152</v>
      </c>
    </row>
    <row r="654" spans="2:51" s="167" customFormat="1" ht="12">
      <c r="B654" s="166"/>
      <c r="D654" s="154" t="s">
        <v>164</v>
      </c>
      <c r="E654" s="168" t="s">
        <v>1</v>
      </c>
      <c r="F654" s="169" t="s">
        <v>168</v>
      </c>
      <c r="H654" s="170">
        <v>438</v>
      </c>
      <c r="L654" s="166"/>
      <c r="M654" s="171"/>
      <c r="T654" s="172"/>
      <c r="AT654" s="168" t="s">
        <v>164</v>
      </c>
      <c r="AU654" s="168" t="s">
        <v>91</v>
      </c>
      <c r="AV654" s="167" t="s">
        <v>160</v>
      </c>
      <c r="AW654" s="167" t="s">
        <v>38</v>
      </c>
      <c r="AX654" s="167" t="s">
        <v>89</v>
      </c>
      <c r="AY654" s="168" t="s">
        <v>152</v>
      </c>
    </row>
    <row r="655" spans="2:65" s="27" customFormat="1" ht="16.5" customHeight="1">
      <c r="B655" s="26"/>
      <c r="C655" s="136" t="s">
        <v>902</v>
      </c>
      <c r="D655" s="136" t="s">
        <v>155</v>
      </c>
      <c r="E655" s="137" t="s">
        <v>1022</v>
      </c>
      <c r="F655" s="138" t="s">
        <v>1820</v>
      </c>
      <c r="G655" s="139" t="s">
        <v>171</v>
      </c>
      <c r="H655" s="140">
        <v>22</v>
      </c>
      <c r="I655" s="7"/>
      <c r="J655" s="1">
        <f aca="true" t="shared" si="0" ref="J655:J661">ROUND(I655*H655,2)</f>
        <v>0</v>
      </c>
      <c r="K655" s="138" t="s">
        <v>1</v>
      </c>
      <c r="L655" s="26"/>
      <c r="M655" s="143" t="s">
        <v>1</v>
      </c>
      <c r="N655" s="144" t="s">
        <v>46</v>
      </c>
      <c r="O655" s="145">
        <v>0</v>
      </c>
      <c r="P655" s="145">
        <f aca="true" t="shared" si="1" ref="P655:P661">O655*H655</f>
        <v>0</v>
      </c>
      <c r="Q655" s="145">
        <v>0</v>
      </c>
      <c r="R655" s="145">
        <f aca="true" t="shared" si="2" ref="R655:R661">Q655*H655</f>
        <v>0</v>
      </c>
      <c r="S655" s="145">
        <v>0</v>
      </c>
      <c r="T655" s="146">
        <f aca="true" t="shared" si="3" ref="T655:T661">S655*H655</f>
        <v>0</v>
      </c>
      <c r="AR655" s="147" t="s">
        <v>203</v>
      </c>
      <c r="AT655" s="147" t="s">
        <v>155</v>
      </c>
      <c r="AU655" s="147" t="s">
        <v>91</v>
      </c>
      <c r="AY655" s="12" t="s">
        <v>152</v>
      </c>
      <c r="BE655" s="148">
        <f aca="true" t="shared" si="4" ref="BE655:BE661">IF(N655="základní",J655,0)</f>
        <v>0</v>
      </c>
      <c r="BF655" s="148">
        <f aca="true" t="shared" si="5" ref="BF655:BF661">IF(N655="snížená",J655,0)</f>
        <v>0</v>
      </c>
      <c r="BG655" s="148">
        <f aca="true" t="shared" si="6" ref="BG655:BG661">IF(N655="zákl. přenesená",J655,0)</f>
        <v>0</v>
      </c>
      <c r="BH655" s="148">
        <f aca="true" t="shared" si="7" ref="BH655:BH661">IF(N655="sníž. přenesená",J655,0)</f>
        <v>0</v>
      </c>
      <c r="BI655" s="148">
        <f aca="true" t="shared" si="8" ref="BI655:BI661">IF(N655="nulová",J655,0)</f>
        <v>0</v>
      </c>
      <c r="BJ655" s="12" t="s">
        <v>89</v>
      </c>
      <c r="BK655" s="148">
        <f aca="true" t="shared" si="9" ref="BK655:BK661">ROUND(I655*H655,2)</f>
        <v>0</v>
      </c>
      <c r="BL655" s="12" t="s">
        <v>203</v>
      </c>
      <c r="BM655" s="147" t="s">
        <v>1023</v>
      </c>
    </row>
    <row r="656" spans="2:65" s="27" customFormat="1" ht="16.5" customHeight="1">
      <c r="B656" s="26"/>
      <c r="C656" s="136" t="s">
        <v>1024</v>
      </c>
      <c r="D656" s="136" t="s">
        <v>155</v>
      </c>
      <c r="E656" s="137" t="s">
        <v>1025</v>
      </c>
      <c r="F656" s="138" t="s">
        <v>1821</v>
      </c>
      <c r="G656" s="139" t="s">
        <v>171</v>
      </c>
      <c r="H656" s="140">
        <v>74</v>
      </c>
      <c r="I656" s="7"/>
      <c r="J656" s="1">
        <f t="shared" si="0"/>
        <v>0</v>
      </c>
      <c r="K656" s="138" t="s">
        <v>1</v>
      </c>
      <c r="L656" s="26"/>
      <c r="M656" s="143" t="s">
        <v>1</v>
      </c>
      <c r="N656" s="144" t="s">
        <v>46</v>
      </c>
      <c r="O656" s="145">
        <v>0</v>
      </c>
      <c r="P656" s="145">
        <f t="shared" si="1"/>
        <v>0</v>
      </c>
      <c r="Q656" s="145">
        <v>0</v>
      </c>
      <c r="R656" s="145">
        <f t="shared" si="2"/>
        <v>0</v>
      </c>
      <c r="S656" s="145">
        <v>0</v>
      </c>
      <c r="T656" s="146">
        <f t="shared" si="3"/>
        <v>0</v>
      </c>
      <c r="AR656" s="147" t="s">
        <v>203</v>
      </c>
      <c r="AT656" s="147" t="s">
        <v>155</v>
      </c>
      <c r="AU656" s="147" t="s">
        <v>91</v>
      </c>
      <c r="AY656" s="12" t="s">
        <v>152</v>
      </c>
      <c r="BE656" s="148">
        <f t="shared" si="4"/>
        <v>0</v>
      </c>
      <c r="BF656" s="148">
        <f t="shared" si="5"/>
        <v>0</v>
      </c>
      <c r="BG656" s="148">
        <f t="shared" si="6"/>
        <v>0</v>
      </c>
      <c r="BH656" s="148">
        <f t="shared" si="7"/>
        <v>0</v>
      </c>
      <c r="BI656" s="148">
        <f t="shared" si="8"/>
        <v>0</v>
      </c>
      <c r="BJ656" s="12" t="s">
        <v>89</v>
      </c>
      <c r="BK656" s="148">
        <f t="shared" si="9"/>
        <v>0</v>
      </c>
      <c r="BL656" s="12" t="s">
        <v>203</v>
      </c>
      <c r="BM656" s="147" t="s">
        <v>1026</v>
      </c>
    </row>
    <row r="657" spans="2:65" s="27" customFormat="1" ht="24.25" customHeight="1">
      <c r="B657" s="26"/>
      <c r="C657" s="136" t="s">
        <v>1027</v>
      </c>
      <c r="D657" s="136" t="s">
        <v>155</v>
      </c>
      <c r="E657" s="137" t="s">
        <v>1028</v>
      </c>
      <c r="F657" s="138" t="s">
        <v>1825</v>
      </c>
      <c r="G657" s="139" t="s">
        <v>171</v>
      </c>
      <c r="H657" s="140">
        <v>6</v>
      </c>
      <c r="I657" s="7"/>
      <c r="J657" s="1">
        <f t="shared" si="0"/>
        <v>0</v>
      </c>
      <c r="K657" s="138" t="s">
        <v>1</v>
      </c>
      <c r="L657" s="26"/>
      <c r="M657" s="143" t="s">
        <v>1</v>
      </c>
      <c r="N657" s="144" t="s">
        <v>46</v>
      </c>
      <c r="O657" s="145">
        <v>0</v>
      </c>
      <c r="P657" s="145">
        <f t="shared" si="1"/>
        <v>0</v>
      </c>
      <c r="Q657" s="145">
        <v>0</v>
      </c>
      <c r="R657" s="145">
        <f t="shared" si="2"/>
        <v>0</v>
      </c>
      <c r="S657" s="145">
        <v>0</v>
      </c>
      <c r="T657" s="146">
        <f t="shared" si="3"/>
        <v>0</v>
      </c>
      <c r="AR657" s="147" t="s">
        <v>203</v>
      </c>
      <c r="AT657" s="147" t="s">
        <v>155</v>
      </c>
      <c r="AU657" s="147" t="s">
        <v>91</v>
      </c>
      <c r="AY657" s="12" t="s">
        <v>152</v>
      </c>
      <c r="BE657" s="148">
        <f t="shared" si="4"/>
        <v>0</v>
      </c>
      <c r="BF657" s="148">
        <f t="shared" si="5"/>
        <v>0</v>
      </c>
      <c r="BG657" s="148">
        <f t="shared" si="6"/>
        <v>0</v>
      </c>
      <c r="BH657" s="148">
        <f t="shared" si="7"/>
        <v>0</v>
      </c>
      <c r="BI657" s="148">
        <f t="shared" si="8"/>
        <v>0</v>
      </c>
      <c r="BJ657" s="12" t="s">
        <v>89</v>
      </c>
      <c r="BK657" s="148">
        <f t="shared" si="9"/>
        <v>0</v>
      </c>
      <c r="BL657" s="12" t="s">
        <v>203</v>
      </c>
      <c r="BM657" s="147" t="s">
        <v>1029</v>
      </c>
    </row>
    <row r="658" spans="2:65" s="27" customFormat="1" ht="16.5" customHeight="1">
      <c r="B658" s="26"/>
      <c r="C658" s="136" t="s">
        <v>1030</v>
      </c>
      <c r="D658" s="136" t="s">
        <v>155</v>
      </c>
      <c r="E658" s="137" t="s">
        <v>1031</v>
      </c>
      <c r="F658" s="138" t="s">
        <v>1822</v>
      </c>
      <c r="G658" s="139" t="s">
        <v>171</v>
      </c>
      <c r="H658" s="140">
        <v>20</v>
      </c>
      <c r="I658" s="7"/>
      <c r="J658" s="1">
        <f t="shared" si="0"/>
        <v>0</v>
      </c>
      <c r="K658" s="138" t="s">
        <v>1</v>
      </c>
      <c r="L658" s="26"/>
      <c r="M658" s="143" t="s">
        <v>1</v>
      </c>
      <c r="N658" s="144" t="s">
        <v>46</v>
      </c>
      <c r="O658" s="145">
        <v>0</v>
      </c>
      <c r="P658" s="145">
        <f t="shared" si="1"/>
        <v>0</v>
      </c>
      <c r="Q658" s="145">
        <v>0</v>
      </c>
      <c r="R658" s="145">
        <f t="shared" si="2"/>
        <v>0</v>
      </c>
      <c r="S658" s="145">
        <v>0</v>
      </c>
      <c r="T658" s="146">
        <f t="shared" si="3"/>
        <v>0</v>
      </c>
      <c r="AR658" s="147" t="s">
        <v>203</v>
      </c>
      <c r="AT658" s="147" t="s">
        <v>155</v>
      </c>
      <c r="AU658" s="147" t="s">
        <v>91</v>
      </c>
      <c r="AY658" s="12" t="s">
        <v>152</v>
      </c>
      <c r="BE658" s="148">
        <f t="shared" si="4"/>
        <v>0</v>
      </c>
      <c r="BF658" s="148">
        <f t="shared" si="5"/>
        <v>0</v>
      </c>
      <c r="BG658" s="148">
        <f t="shared" si="6"/>
        <v>0</v>
      </c>
      <c r="BH658" s="148">
        <f t="shared" si="7"/>
        <v>0</v>
      </c>
      <c r="BI658" s="148">
        <f t="shared" si="8"/>
        <v>0</v>
      </c>
      <c r="BJ658" s="12" t="s">
        <v>89</v>
      </c>
      <c r="BK658" s="148">
        <f t="shared" si="9"/>
        <v>0</v>
      </c>
      <c r="BL658" s="12" t="s">
        <v>203</v>
      </c>
      <c r="BM658" s="147" t="s">
        <v>1032</v>
      </c>
    </row>
    <row r="659" spans="2:65" s="27" customFormat="1" ht="16.5" customHeight="1">
      <c r="B659" s="26"/>
      <c r="C659" s="136" t="s">
        <v>1033</v>
      </c>
      <c r="D659" s="136" t="s">
        <v>155</v>
      </c>
      <c r="E659" s="137" t="s">
        <v>1034</v>
      </c>
      <c r="F659" s="138" t="s">
        <v>1823</v>
      </c>
      <c r="G659" s="139" t="s">
        <v>171</v>
      </c>
      <c r="H659" s="140">
        <v>15</v>
      </c>
      <c r="I659" s="7"/>
      <c r="J659" s="1">
        <f t="shared" si="0"/>
        <v>0</v>
      </c>
      <c r="K659" s="138" t="s">
        <v>1</v>
      </c>
      <c r="L659" s="26"/>
      <c r="M659" s="143" t="s">
        <v>1</v>
      </c>
      <c r="N659" s="144" t="s">
        <v>46</v>
      </c>
      <c r="O659" s="145">
        <v>0</v>
      </c>
      <c r="P659" s="145">
        <f t="shared" si="1"/>
        <v>0</v>
      </c>
      <c r="Q659" s="145">
        <v>0</v>
      </c>
      <c r="R659" s="145">
        <f t="shared" si="2"/>
        <v>0</v>
      </c>
      <c r="S659" s="145">
        <v>0</v>
      </c>
      <c r="T659" s="146">
        <f t="shared" si="3"/>
        <v>0</v>
      </c>
      <c r="AR659" s="147" t="s">
        <v>203</v>
      </c>
      <c r="AT659" s="147" t="s">
        <v>155</v>
      </c>
      <c r="AU659" s="147" t="s">
        <v>91</v>
      </c>
      <c r="AY659" s="12" t="s">
        <v>152</v>
      </c>
      <c r="BE659" s="148">
        <f t="shared" si="4"/>
        <v>0</v>
      </c>
      <c r="BF659" s="148">
        <f t="shared" si="5"/>
        <v>0</v>
      </c>
      <c r="BG659" s="148">
        <f t="shared" si="6"/>
        <v>0</v>
      </c>
      <c r="BH659" s="148">
        <f t="shared" si="7"/>
        <v>0</v>
      </c>
      <c r="BI659" s="148">
        <f t="shared" si="8"/>
        <v>0</v>
      </c>
      <c r="BJ659" s="12" t="s">
        <v>89</v>
      </c>
      <c r="BK659" s="148">
        <f t="shared" si="9"/>
        <v>0</v>
      </c>
      <c r="BL659" s="12" t="s">
        <v>203</v>
      </c>
      <c r="BM659" s="147" t="s">
        <v>1035</v>
      </c>
    </row>
    <row r="660" spans="2:65" s="27" customFormat="1" ht="21.75" customHeight="1">
      <c r="B660" s="26"/>
      <c r="C660" s="136" t="s">
        <v>1036</v>
      </c>
      <c r="D660" s="136" t="s">
        <v>155</v>
      </c>
      <c r="E660" s="137" t="s">
        <v>1037</v>
      </c>
      <c r="F660" s="138" t="s">
        <v>1824</v>
      </c>
      <c r="G660" s="139" t="s">
        <v>279</v>
      </c>
      <c r="H660" s="140">
        <v>1</v>
      </c>
      <c r="I660" s="7"/>
      <c r="J660" s="1">
        <f t="shared" si="0"/>
        <v>0</v>
      </c>
      <c r="K660" s="138" t="s">
        <v>1</v>
      </c>
      <c r="L660" s="26"/>
      <c r="M660" s="143" t="s">
        <v>1</v>
      </c>
      <c r="N660" s="144" t="s">
        <v>46</v>
      </c>
      <c r="O660" s="145">
        <v>0</v>
      </c>
      <c r="P660" s="145">
        <f t="shared" si="1"/>
        <v>0</v>
      </c>
      <c r="Q660" s="145">
        <v>0</v>
      </c>
      <c r="R660" s="145">
        <f t="shared" si="2"/>
        <v>0</v>
      </c>
      <c r="S660" s="145">
        <v>0</v>
      </c>
      <c r="T660" s="146">
        <f t="shared" si="3"/>
        <v>0</v>
      </c>
      <c r="AR660" s="147" t="s">
        <v>203</v>
      </c>
      <c r="AT660" s="147" t="s">
        <v>155</v>
      </c>
      <c r="AU660" s="147" t="s">
        <v>91</v>
      </c>
      <c r="AY660" s="12" t="s">
        <v>152</v>
      </c>
      <c r="BE660" s="148">
        <f t="shared" si="4"/>
        <v>0</v>
      </c>
      <c r="BF660" s="148">
        <f t="shared" si="5"/>
        <v>0</v>
      </c>
      <c r="BG660" s="148">
        <f t="shared" si="6"/>
        <v>0</v>
      </c>
      <c r="BH660" s="148">
        <f t="shared" si="7"/>
        <v>0</v>
      </c>
      <c r="BI660" s="148">
        <f t="shared" si="8"/>
        <v>0</v>
      </c>
      <c r="BJ660" s="12" t="s">
        <v>89</v>
      </c>
      <c r="BK660" s="148">
        <f t="shared" si="9"/>
        <v>0</v>
      </c>
      <c r="BL660" s="12" t="s">
        <v>203</v>
      </c>
      <c r="BM660" s="147" t="s">
        <v>1038</v>
      </c>
    </row>
    <row r="661" spans="2:65" s="27" customFormat="1" ht="24.25" customHeight="1">
      <c r="B661" s="26"/>
      <c r="C661" s="136" t="s">
        <v>1039</v>
      </c>
      <c r="D661" s="136" t="s">
        <v>155</v>
      </c>
      <c r="E661" s="137" t="s">
        <v>1040</v>
      </c>
      <c r="F661" s="138" t="s">
        <v>1041</v>
      </c>
      <c r="G661" s="139" t="s">
        <v>171</v>
      </c>
      <c r="H661" s="140">
        <v>219</v>
      </c>
      <c r="I661" s="7"/>
      <c r="J661" s="1">
        <f t="shared" si="0"/>
        <v>0</v>
      </c>
      <c r="K661" s="138" t="s">
        <v>159</v>
      </c>
      <c r="L661" s="26"/>
      <c r="M661" s="143" t="s">
        <v>1</v>
      </c>
      <c r="N661" s="144" t="s">
        <v>46</v>
      </c>
      <c r="O661" s="145">
        <v>0.172</v>
      </c>
      <c r="P661" s="145">
        <f t="shared" si="1"/>
        <v>37.668</v>
      </c>
      <c r="Q661" s="145">
        <v>0.00012</v>
      </c>
      <c r="R661" s="145">
        <f t="shared" si="2"/>
        <v>0.02628</v>
      </c>
      <c r="S661" s="145">
        <v>0</v>
      </c>
      <c r="T661" s="146">
        <f t="shared" si="3"/>
        <v>0</v>
      </c>
      <c r="AR661" s="147" t="s">
        <v>203</v>
      </c>
      <c r="AT661" s="147" t="s">
        <v>155</v>
      </c>
      <c r="AU661" s="147" t="s">
        <v>91</v>
      </c>
      <c r="AY661" s="12" t="s">
        <v>152</v>
      </c>
      <c r="BE661" s="148">
        <f t="shared" si="4"/>
        <v>0</v>
      </c>
      <c r="BF661" s="148">
        <f t="shared" si="5"/>
        <v>0</v>
      </c>
      <c r="BG661" s="148">
        <f t="shared" si="6"/>
        <v>0</v>
      </c>
      <c r="BH661" s="148">
        <f t="shared" si="7"/>
        <v>0</v>
      </c>
      <c r="BI661" s="148">
        <f t="shared" si="8"/>
        <v>0</v>
      </c>
      <c r="BJ661" s="12" t="s">
        <v>89</v>
      </c>
      <c r="BK661" s="148">
        <f t="shared" si="9"/>
        <v>0</v>
      </c>
      <c r="BL661" s="12" t="s">
        <v>203</v>
      </c>
      <c r="BM661" s="147" t="s">
        <v>1042</v>
      </c>
    </row>
    <row r="662" spans="2:47" s="27" customFormat="1" ht="12">
      <c r="B662" s="26"/>
      <c r="D662" s="149" t="s">
        <v>162</v>
      </c>
      <c r="F662" s="150" t="s">
        <v>1043</v>
      </c>
      <c r="L662" s="26"/>
      <c r="M662" s="151"/>
      <c r="T662" s="54"/>
      <c r="AT662" s="12" t="s">
        <v>162</v>
      </c>
      <c r="AU662" s="12" t="s">
        <v>91</v>
      </c>
    </row>
    <row r="663" spans="2:63" s="125" customFormat="1" ht="22.9" customHeight="1">
      <c r="B663" s="124"/>
      <c r="D663" s="126" t="s">
        <v>80</v>
      </c>
      <c r="E663" s="134" t="s">
        <v>1044</v>
      </c>
      <c r="F663" s="134" t="s">
        <v>1045</v>
      </c>
      <c r="J663" s="135">
        <f>BK663</f>
        <v>0</v>
      </c>
      <c r="L663" s="124"/>
      <c r="M663" s="129"/>
      <c r="P663" s="130">
        <f>SUM(P664:P695)</f>
        <v>135.4664</v>
      </c>
      <c r="R663" s="130">
        <f>SUM(R664:R695)</f>
        <v>0.8603959999999999</v>
      </c>
      <c r="T663" s="131">
        <f>SUM(T664:T695)</f>
        <v>0</v>
      </c>
      <c r="AR663" s="126" t="s">
        <v>91</v>
      </c>
      <c r="AT663" s="132" t="s">
        <v>80</v>
      </c>
      <c r="AU663" s="132" t="s">
        <v>89</v>
      </c>
      <c r="AY663" s="126" t="s">
        <v>152</v>
      </c>
      <c r="BK663" s="133">
        <f>SUM(BK664:BK695)</f>
        <v>0</v>
      </c>
    </row>
    <row r="664" spans="2:65" s="27" customFormat="1" ht="37.9" customHeight="1">
      <c r="B664" s="26"/>
      <c r="C664" s="136" t="s">
        <v>1046</v>
      </c>
      <c r="D664" s="136" t="s">
        <v>155</v>
      </c>
      <c r="E664" s="137" t="s">
        <v>1047</v>
      </c>
      <c r="F664" s="138" t="s">
        <v>1048</v>
      </c>
      <c r="G664" s="139" t="s">
        <v>171</v>
      </c>
      <c r="H664" s="140">
        <v>805.6</v>
      </c>
      <c r="I664" s="7"/>
      <c r="J664" s="1">
        <f>ROUND(I664*H664,2)</f>
        <v>0</v>
      </c>
      <c r="K664" s="138" t="s">
        <v>159</v>
      </c>
      <c r="L664" s="26"/>
      <c r="M664" s="143" t="s">
        <v>1</v>
      </c>
      <c r="N664" s="144" t="s">
        <v>46</v>
      </c>
      <c r="O664" s="145">
        <v>0.035</v>
      </c>
      <c r="P664" s="145">
        <f>O664*H664</f>
        <v>28.196000000000005</v>
      </c>
      <c r="Q664" s="145">
        <v>0.00074</v>
      </c>
      <c r="R664" s="145">
        <f>Q664*H664</f>
        <v>0.596144</v>
      </c>
      <c r="S664" s="145">
        <v>0</v>
      </c>
      <c r="T664" s="146">
        <f>S664*H664</f>
        <v>0</v>
      </c>
      <c r="AR664" s="147" t="s">
        <v>203</v>
      </c>
      <c r="AT664" s="147" t="s">
        <v>155</v>
      </c>
      <c r="AU664" s="147" t="s">
        <v>91</v>
      </c>
      <c r="AY664" s="12" t="s">
        <v>152</v>
      </c>
      <c r="BE664" s="148">
        <f>IF(N664="základní",J664,0)</f>
        <v>0</v>
      </c>
      <c r="BF664" s="148">
        <f>IF(N664="snížená",J664,0)</f>
        <v>0</v>
      </c>
      <c r="BG664" s="148">
        <f>IF(N664="zákl. přenesená",J664,0)</f>
        <v>0</v>
      </c>
      <c r="BH664" s="148">
        <f>IF(N664="sníž. přenesená",J664,0)</f>
        <v>0</v>
      </c>
      <c r="BI664" s="148">
        <f>IF(N664="nulová",J664,0)</f>
        <v>0</v>
      </c>
      <c r="BJ664" s="12" t="s">
        <v>89</v>
      </c>
      <c r="BK664" s="148">
        <f>ROUND(I664*H664,2)</f>
        <v>0</v>
      </c>
      <c r="BL664" s="12" t="s">
        <v>203</v>
      </c>
      <c r="BM664" s="147" t="s">
        <v>1049</v>
      </c>
    </row>
    <row r="665" spans="2:47" s="27" customFormat="1" ht="12">
      <c r="B665" s="26"/>
      <c r="D665" s="149" t="s">
        <v>162</v>
      </c>
      <c r="F665" s="150" t="s">
        <v>1050</v>
      </c>
      <c r="L665" s="26"/>
      <c r="M665" s="151"/>
      <c r="T665" s="54"/>
      <c r="AT665" s="12" t="s">
        <v>162</v>
      </c>
      <c r="AU665" s="12" t="s">
        <v>91</v>
      </c>
    </row>
    <row r="666" spans="2:51" s="160" customFormat="1" ht="12">
      <c r="B666" s="159"/>
      <c r="D666" s="154" t="s">
        <v>164</v>
      </c>
      <c r="E666" s="161" t="s">
        <v>1</v>
      </c>
      <c r="F666" s="162" t="s">
        <v>1051</v>
      </c>
      <c r="H666" s="163">
        <v>966.4</v>
      </c>
      <c r="L666" s="159"/>
      <c r="M666" s="164"/>
      <c r="T666" s="165"/>
      <c r="AT666" s="161" t="s">
        <v>164</v>
      </c>
      <c r="AU666" s="161" t="s">
        <v>91</v>
      </c>
      <c r="AV666" s="160" t="s">
        <v>91</v>
      </c>
      <c r="AW666" s="160" t="s">
        <v>38</v>
      </c>
      <c r="AX666" s="160" t="s">
        <v>81</v>
      </c>
      <c r="AY666" s="161" t="s">
        <v>152</v>
      </c>
    </row>
    <row r="667" spans="2:51" s="153" customFormat="1" ht="12">
      <c r="B667" s="152"/>
      <c r="D667" s="154" t="s">
        <v>164</v>
      </c>
      <c r="E667" s="155" t="s">
        <v>1</v>
      </c>
      <c r="F667" s="156" t="s">
        <v>1052</v>
      </c>
      <c r="H667" s="155" t="s">
        <v>1</v>
      </c>
      <c r="L667" s="152"/>
      <c r="M667" s="157"/>
      <c r="T667" s="158"/>
      <c r="AT667" s="155" t="s">
        <v>164</v>
      </c>
      <c r="AU667" s="155" t="s">
        <v>91</v>
      </c>
      <c r="AV667" s="153" t="s">
        <v>89</v>
      </c>
      <c r="AW667" s="153" t="s">
        <v>38</v>
      </c>
      <c r="AX667" s="153" t="s">
        <v>81</v>
      </c>
      <c r="AY667" s="155" t="s">
        <v>152</v>
      </c>
    </row>
    <row r="668" spans="2:51" s="160" customFormat="1" ht="12">
      <c r="B668" s="159"/>
      <c r="D668" s="154" t="s">
        <v>164</v>
      </c>
      <c r="E668" s="161" t="s">
        <v>1</v>
      </c>
      <c r="F668" s="162" t="s">
        <v>1053</v>
      </c>
      <c r="H668" s="163">
        <v>-80.2</v>
      </c>
      <c r="L668" s="159"/>
      <c r="M668" s="164"/>
      <c r="T668" s="165"/>
      <c r="AT668" s="161" t="s">
        <v>164</v>
      </c>
      <c r="AU668" s="161" t="s">
        <v>91</v>
      </c>
      <c r="AV668" s="160" t="s">
        <v>91</v>
      </c>
      <c r="AW668" s="160" t="s">
        <v>38</v>
      </c>
      <c r="AX668" s="160" t="s">
        <v>81</v>
      </c>
      <c r="AY668" s="161" t="s">
        <v>152</v>
      </c>
    </row>
    <row r="669" spans="2:51" s="160" customFormat="1" ht="12">
      <c r="B669" s="159"/>
      <c r="D669" s="154" t="s">
        <v>164</v>
      </c>
      <c r="E669" s="161" t="s">
        <v>1</v>
      </c>
      <c r="F669" s="162" t="s">
        <v>1054</v>
      </c>
      <c r="H669" s="163">
        <v>-6</v>
      </c>
      <c r="L669" s="159"/>
      <c r="M669" s="164"/>
      <c r="T669" s="165"/>
      <c r="AT669" s="161" t="s">
        <v>164</v>
      </c>
      <c r="AU669" s="161" t="s">
        <v>91</v>
      </c>
      <c r="AV669" s="160" t="s">
        <v>91</v>
      </c>
      <c r="AW669" s="160" t="s">
        <v>38</v>
      </c>
      <c r="AX669" s="160" t="s">
        <v>81</v>
      </c>
      <c r="AY669" s="161" t="s">
        <v>152</v>
      </c>
    </row>
    <row r="670" spans="2:51" s="160" customFormat="1" ht="12">
      <c r="B670" s="159"/>
      <c r="D670" s="154" t="s">
        <v>164</v>
      </c>
      <c r="E670" s="161" t="s">
        <v>1</v>
      </c>
      <c r="F670" s="162" t="s">
        <v>1055</v>
      </c>
      <c r="H670" s="163">
        <v>-40.6</v>
      </c>
      <c r="L670" s="159"/>
      <c r="M670" s="164"/>
      <c r="T670" s="165"/>
      <c r="AT670" s="161" t="s">
        <v>164</v>
      </c>
      <c r="AU670" s="161" t="s">
        <v>91</v>
      </c>
      <c r="AV670" s="160" t="s">
        <v>91</v>
      </c>
      <c r="AW670" s="160" t="s">
        <v>38</v>
      </c>
      <c r="AX670" s="160" t="s">
        <v>81</v>
      </c>
      <c r="AY670" s="161" t="s">
        <v>152</v>
      </c>
    </row>
    <row r="671" spans="2:51" s="160" customFormat="1" ht="12">
      <c r="B671" s="159"/>
      <c r="D671" s="154" t="s">
        <v>164</v>
      </c>
      <c r="E671" s="161" t="s">
        <v>1</v>
      </c>
      <c r="F671" s="162" t="s">
        <v>1056</v>
      </c>
      <c r="H671" s="163">
        <v>-34</v>
      </c>
      <c r="L671" s="159"/>
      <c r="M671" s="164"/>
      <c r="T671" s="165"/>
      <c r="AT671" s="161" t="s">
        <v>164</v>
      </c>
      <c r="AU671" s="161" t="s">
        <v>91</v>
      </c>
      <c r="AV671" s="160" t="s">
        <v>91</v>
      </c>
      <c r="AW671" s="160" t="s">
        <v>38</v>
      </c>
      <c r="AX671" s="160" t="s">
        <v>81</v>
      </c>
      <c r="AY671" s="161" t="s">
        <v>152</v>
      </c>
    </row>
    <row r="672" spans="2:51" s="167" customFormat="1" ht="12">
      <c r="B672" s="166"/>
      <c r="D672" s="154" t="s">
        <v>164</v>
      </c>
      <c r="E672" s="168" t="s">
        <v>1</v>
      </c>
      <c r="F672" s="169" t="s">
        <v>168</v>
      </c>
      <c r="H672" s="170">
        <v>805.6</v>
      </c>
      <c r="L672" s="166"/>
      <c r="M672" s="171"/>
      <c r="T672" s="172"/>
      <c r="AT672" s="168" t="s">
        <v>164</v>
      </c>
      <c r="AU672" s="168" t="s">
        <v>91</v>
      </c>
      <c r="AV672" s="167" t="s">
        <v>160</v>
      </c>
      <c r="AW672" s="167" t="s">
        <v>38</v>
      </c>
      <c r="AX672" s="167" t="s">
        <v>89</v>
      </c>
      <c r="AY672" s="168" t="s">
        <v>152</v>
      </c>
    </row>
    <row r="673" spans="2:65" s="27" customFormat="1" ht="44.25" customHeight="1">
      <c r="B673" s="26"/>
      <c r="C673" s="136" t="s">
        <v>1057</v>
      </c>
      <c r="D673" s="136" t="s">
        <v>155</v>
      </c>
      <c r="E673" s="137" t="s">
        <v>1058</v>
      </c>
      <c r="F673" s="138" t="s">
        <v>1059</v>
      </c>
      <c r="G673" s="139" t="s">
        <v>171</v>
      </c>
      <c r="H673" s="140">
        <v>966.4</v>
      </c>
      <c r="I673" s="7"/>
      <c r="J673" s="1">
        <f>ROUND(I673*H673,2)</f>
        <v>0</v>
      </c>
      <c r="K673" s="138" t="s">
        <v>159</v>
      </c>
      <c r="L673" s="26"/>
      <c r="M673" s="143" t="s">
        <v>1</v>
      </c>
      <c r="N673" s="144" t="s">
        <v>46</v>
      </c>
      <c r="O673" s="145">
        <v>0.111</v>
      </c>
      <c r="P673" s="145">
        <f>O673*H673</f>
        <v>107.2704</v>
      </c>
      <c r="Q673" s="145">
        <v>0.00026</v>
      </c>
      <c r="R673" s="145">
        <f>Q673*H673</f>
        <v>0.251264</v>
      </c>
      <c r="S673" s="145">
        <v>0</v>
      </c>
      <c r="T673" s="146">
        <f>S673*H673</f>
        <v>0</v>
      </c>
      <c r="AR673" s="147" t="s">
        <v>203</v>
      </c>
      <c r="AT673" s="147" t="s">
        <v>155</v>
      </c>
      <c r="AU673" s="147" t="s">
        <v>91</v>
      </c>
      <c r="AY673" s="12" t="s">
        <v>152</v>
      </c>
      <c r="BE673" s="148">
        <f>IF(N673="základní",J673,0)</f>
        <v>0</v>
      </c>
      <c r="BF673" s="148">
        <f>IF(N673="snížená",J673,0)</f>
        <v>0</v>
      </c>
      <c r="BG673" s="148">
        <f>IF(N673="zákl. přenesená",J673,0)</f>
        <v>0</v>
      </c>
      <c r="BH673" s="148">
        <f>IF(N673="sníž. přenesená",J673,0)</f>
        <v>0</v>
      </c>
      <c r="BI673" s="148">
        <f>IF(N673="nulová",J673,0)</f>
        <v>0</v>
      </c>
      <c r="BJ673" s="12" t="s">
        <v>89</v>
      </c>
      <c r="BK673" s="148">
        <f>ROUND(I673*H673,2)</f>
        <v>0</v>
      </c>
      <c r="BL673" s="12" t="s">
        <v>203</v>
      </c>
      <c r="BM673" s="147" t="s">
        <v>1060</v>
      </c>
    </row>
    <row r="674" spans="2:47" s="27" customFormat="1" ht="12">
      <c r="B674" s="26"/>
      <c r="D674" s="149" t="s">
        <v>162</v>
      </c>
      <c r="F674" s="150" t="s">
        <v>1061</v>
      </c>
      <c r="L674" s="26"/>
      <c r="M674" s="151"/>
      <c r="T674" s="54"/>
      <c r="AT674" s="12" t="s">
        <v>162</v>
      </c>
      <c r="AU674" s="12" t="s">
        <v>91</v>
      </c>
    </row>
    <row r="675" spans="2:47" s="27" customFormat="1" ht="18">
      <c r="B675" s="26"/>
      <c r="D675" s="154" t="s">
        <v>212</v>
      </c>
      <c r="F675" s="181" t="s">
        <v>1062</v>
      </c>
      <c r="L675" s="26"/>
      <c r="M675" s="151"/>
      <c r="T675" s="54"/>
      <c r="AT675" s="12" t="s">
        <v>212</v>
      </c>
      <c r="AU675" s="12" t="s">
        <v>91</v>
      </c>
    </row>
    <row r="676" spans="2:51" s="153" customFormat="1" ht="12">
      <c r="B676" s="152"/>
      <c r="D676" s="154" t="s">
        <v>164</v>
      </c>
      <c r="E676" s="155" t="s">
        <v>1</v>
      </c>
      <c r="F676" s="156" t="s">
        <v>1063</v>
      </c>
      <c r="H676" s="155" t="s">
        <v>1</v>
      </c>
      <c r="L676" s="152"/>
      <c r="M676" s="157"/>
      <c r="T676" s="158"/>
      <c r="AT676" s="155" t="s">
        <v>164</v>
      </c>
      <c r="AU676" s="155" t="s">
        <v>91</v>
      </c>
      <c r="AV676" s="153" t="s">
        <v>89</v>
      </c>
      <c r="AW676" s="153" t="s">
        <v>38</v>
      </c>
      <c r="AX676" s="153" t="s">
        <v>81</v>
      </c>
      <c r="AY676" s="155" t="s">
        <v>152</v>
      </c>
    </row>
    <row r="677" spans="2:51" s="160" customFormat="1" ht="12">
      <c r="B677" s="159"/>
      <c r="D677" s="154" t="s">
        <v>164</v>
      </c>
      <c r="E677" s="161" t="s">
        <v>1</v>
      </c>
      <c r="F677" s="162" t="s">
        <v>1064</v>
      </c>
      <c r="H677" s="163">
        <v>291</v>
      </c>
      <c r="L677" s="159"/>
      <c r="M677" s="164"/>
      <c r="T677" s="165"/>
      <c r="AT677" s="161" t="s">
        <v>164</v>
      </c>
      <c r="AU677" s="161" t="s">
        <v>91</v>
      </c>
      <c r="AV677" s="160" t="s">
        <v>91</v>
      </c>
      <c r="AW677" s="160" t="s">
        <v>38</v>
      </c>
      <c r="AX677" s="160" t="s">
        <v>81</v>
      </c>
      <c r="AY677" s="161" t="s">
        <v>152</v>
      </c>
    </row>
    <row r="678" spans="2:51" s="153" customFormat="1" ht="12">
      <c r="B678" s="152"/>
      <c r="D678" s="154" t="s">
        <v>164</v>
      </c>
      <c r="E678" s="155" t="s">
        <v>1</v>
      </c>
      <c r="F678" s="156" t="s">
        <v>1065</v>
      </c>
      <c r="H678" s="155" t="s">
        <v>1</v>
      </c>
      <c r="L678" s="152"/>
      <c r="M678" s="157"/>
      <c r="T678" s="158"/>
      <c r="AT678" s="155" t="s">
        <v>164</v>
      </c>
      <c r="AU678" s="155" t="s">
        <v>91</v>
      </c>
      <c r="AV678" s="153" t="s">
        <v>89</v>
      </c>
      <c r="AW678" s="153" t="s">
        <v>38</v>
      </c>
      <c r="AX678" s="153" t="s">
        <v>81</v>
      </c>
      <c r="AY678" s="155" t="s">
        <v>152</v>
      </c>
    </row>
    <row r="679" spans="2:51" s="160" customFormat="1" ht="12">
      <c r="B679" s="159"/>
      <c r="D679" s="154" t="s">
        <v>164</v>
      </c>
      <c r="E679" s="161" t="s">
        <v>1</v>
      </c>
      <c r="F679" s="162" t="s">
        <v>1066</v>
      </c>
      <c r="H679" s="163">
        <v>311.4</v>
      </c>
      <c r="L679" s="159"/>
      <c r="M679" s="164"/>
      <c r="T679" s="165"/>
      <c r="AT679" s="161" t="s">
        <v>164</v>
      </c>
      <c r="AU679" s="161" t="s">
        <v>91</v>
      </c>
      <c r="AV679" s="160" t="s">
        <v>91</v>
      </c>
      <c r="AW679" s="160" t="s">
        <v>38</v>
      </c>
      <c r="AX679" s="160" t="s">
        <v>81</v>
      </c>
      <c r="AY679" s="161" t="s">
        <v>152</v>
      </c>
    </row>
    <row r="680" spans="2:51" s="153" customFormat="1" ht="12">
      <c r="B680" s="152"/>
      <c r="D680" s="154" t="s">
        <v>164</v>
      </c>
      <c r="E680" s="155" t="s">
        <v>1</v>
      </c>
      <c r="F680" s="156" t="s">
        <v>1067</v>
      </c>
      <c r="H680" s="155" t="s">
        <v>1</v>
      </c>
      <c r="L680" s="152"/>
      <c r="M680" s="157"/>
      <c r="T680" s="158"/>
      <c r="AT680" s="155" t="s">
        <v>164</v>
      </c>
      <c r="AU680" s="155" t="s">
        <v>91</v>
      </c>
      <c r="AV680" s="153" t="s">
        <v>89</v>
      </c>
      <c r="AW680" s="153" t="s">
        <v>38</v>
      </c>
      <c r="AX680" s="153" t="s">
        <v>81</v>
      </c>
      <c r="AY680" s="155" t="s">
        <v>152</v>
      </c>
    </row>
    <row r="681" spans="2:51" s="160" customFormat="1" ht="12">
      <c r="B681" s="159"/>
      <c r="D681" s="154" t="s">
        <v>164</v>
      </c>
      <c r="E681" s="161" t="s">
        <v>1</v>
      </c>
      <c r="F681" s="162" t="s">
        <v>315</v>
      </c>
      <c r="H681" s="163">
        <v>26</v>
      </c>
      <c r="L681" s="159"/>
      <c r="M681" s="164"/>
      <c r="T681" s="165"/>
      <c r="AT681" s="161" t="s">
        <v>164</v>
      </c>
      <c r="AU681" s="161" t="s">
        <v>91</v>
      </c>
      <c r="AV681" s="160" t="s">
        <v>91</v>
      </c>
      <c r="AW681" s="160" t="s">
        <v>38</v>
      </c>
      <c r="AX681" s="160" t="s">
        <v>81</v>
      </c>
      <c r="AY681" s="161" t="s">
        <v>152</v>
      </c>
    </row>
    <row r="682" spans="2:51" s="153" customFormat="1" ht="12">
      <c r="B682" s="152"/>
      <c r="D682" s="154" t="s">
        <v>164</v>
      </c>
      <c r="E682" s="155" t="s">
        <v>1</v>
      </c>
      <c r="F682" s="156" t="s">
        <v>1068</v>
      </c>
      <c r="H682" s="155" t="s">
        <v>1</v>
      </c>
      <c r="L682" s="152"/>
      <c r="M682" s="157"/>
      <c r="T682" s="158"/>
      <c r="AT682" s="155" t="s">
        <v>164</v>
      </c>
      <c r="AU682" s="155" t="s">
        <v>91</v>
      </c>
      <c r="AV682" s="153" t="s">
        <v>89</v>
      </c>
      <c r="AW682" s="153" t="s">
        <v>38</v>
      </c>
      <c r="AX682" s="153" t="s">
        <v>81</v>
      </c>
      <c r="AY682" s="155" t="s">
        <v>152</v>
      </c>
    </row>
    <row r="683" spans="2:51" s="160" customFormat="1" ht="12">
      <c r="B683" s="159"/>
      <c r="D683" s="154" t="s">
        <v>164</v>
      </c>
      <c r="E683" s="161" t="s">
        <v>1</v>
      </c>
      <c r="F683" s="162" t="s">
        <v>636</v>
      </c>
      <c r="H683" s="163">
        <v>88</v>
      </c>
      <c r="L683" s="159"/>
      <c r="M683" s="164"/>
      <c r="T683" s="165"/>
      <c r="AT683" s="161" t="s">
        <v>164</v>
      </c>
      <c r="AU683" s="161" t="s">
        <v>91</v>
      </c>
      <c r="AV683" s="160" t="s">
        <v>91</v>
      </c>
      <c r="AW683" s="160" t="s">
        <v>38</v>
      </c>
      <c r="AX683" s="160" t="s">
        <v>81</v>
      </c>
      <c r="AY683" s="161" t="s">
        <v>152</v>
      </c>
    </row>
    <row r="684" spans="2:51" s="153" customFormat="1" ht="12">
      <c r="B684" s="152"/>
      <c r="D684" s="154" t="s">
        <v>164</v>
      </c>
      <c r="E684" s="155" t="s">
        <v>1</v>
      </c>
      <c r="F684" s="156" t="s">
        <v>1069</v>
      </c>
      <c r="H684" s="155" t="s">
        <v>1</v>
      </c>
      <c r="L684" s="152"/>
      <c r="M684" s="157"/>
      <c r="T684" s="158"/>
      <c r="AT684" s="155" t="s">
        <v>164</v>
      </c>
      <c r="AU684" s="155" t="s">
        <v>91</v>
      </c>
      <c r="AV684" s="153" t="s">
        <v>89</v>
      </c>
      <c r="AW684" s="153" t="s">
        <v>38</v>
      </c>
      <c r="AX684" s="153" t="s">
        <v>81</v>
      </c>
      <c r="AY684" s="155" t="s">
        <v>152</v>
      </c>
    </row>
    <row r="685" spans="2:51" s="160" customFormat="1" ht="12">
      <c r="B685" s="159"/>
      <c r="D685" s="154" t="s">
        <v>164</v>
      </c>
      <c r="E685" s="161" t="s">
        <v>1</v>
      </c>
      <c r="F685" s="162" t="s">
        <v>1070</v>
      </c>
      <c r="H685" s="163">
        <v>250</v>
      </c>
      <c r="L685" s="159"/>
      <c r="M685" s="164"/>
      <c r="T685" s="165"/>
      <c r="AT685" s="161" t="s">
        <v>164</v>
      </c>
      <c r="AU685" s="161" t="s">
        <v>91</v>
      </c>
      <c r="AV685" s="160" t="s">
        <v>91</v>
      </c>
      <c r="AW685" s="160" t="s">
        <v>38</v>
      </c>
      <c r="AX685" s="160" t="s">
        <v>81</v>
      </c>
      <c r="AY685" s="161" t="s">
        <v>152</v>
      </c>
    </row>
    <row r="686" spans="2:51" s="167" customFormat="1" ht="12">
      <c r="B686" s="166"/>
      <c r="D686" s="154" t="s">
        <v>164</v>
      </c>
      <c r="E686" s="168" t="s">
        <v>1</v>
      </c>
      <c r="F686" s="169" t="s">
        <v>168</v>
      </c>
      <c r="H686" s="170">
        <v>966.4</v>
      </c>
      <c r="L686" s="166"/>
      <c r="M686" s="171"/>
      <c r="T686" s="172"/>
      <c r="AT686" s="168" t="s">
        <v>164</v>
      </c>
      <c r="AU686" s="168" t="s">
        <v>91</v>
      </c>
      <c r="AV686" s="167" t="s">
        <v>160</v>
      </c>
      <c r="AW686" s="167" t="s">
        <v>38</v>
      </c>
      <c r="AX686" s="167" t="s">
        <v>89</v>
      </c>
      <c r="AY686" s="168" t="s">
        <v>152</v>
      </c>
    </row>
    <row r="687" spans="2:65" s="27" customFormat="1" ht="49.15" customHeight="1">
      <c r="B687" s="26"/>
      <c r="C687" s="136" t="s">
        <v>1071</v>
      </c>
      <c r="D687" s="136" t="s">
        <v>155</v>
      </c>
      <c r="E687" s="137" t="s">
        <v>1072</v>
      </c>
      <c r="F687" s="138" t="s">
        <v>1073</v>
      </c>
      <c r="G687" s="139" t="s">
        <v>171</v>
      </c>
      <c r="H687" s="140">
        <v>649.4</v>
      </c>
      <c r="I687" s="7"/>
      <c r="J687" s="1">
        <f>ROUND(I687*H687,2)</f>
        <v>0</v>
      </c>
      <c r="K687" s="138" t="s">
        <v>159</v>
      </c>
      <c r="L687" s="26"/>
      <c r="M687" s="143" t="s">
        <v>1</v>
      </c>
      <c r="N687" s="144" t="s">
        <v>46</v>
      </c>
      <c r="O687" s="145">
        <v>0</v>
      </c>
      <c r="P687" s="145">
        <f>O687*H687</f>
        <v>0</v>
      </c>
      <c r="Q687" s="145">
        <v>2E-05</v>
      </c>
      <c r="R687" s="145">
        <f>Q687*H687</f>
        <v>0.012988000000000001</v>
      </c>
      <c r="S687" s="145">
        <v>0</v>
      </c>
      <c r="T687" s="146">
        <f>S687*H687</f>
        <v>0</v>
      </c>
      <c r="AR687" s="147" t="s">
        <v>203</v>
      </c>
      <c r="AT687" s="147" t="s">
        <v>155</v>
      </c>
      <c r="AU687" s="147" t="s">
        <v>91</v>
      </c>
      <c r="AY687" s="12" t="s">
        <v>152</v>
      </c>
      <c r="BE687" s="148">
        <f>IF(N687="základní",J687,0)</f>
        <v>0</v>
      </c>
      <c r="BF687" s="148">
        <f>IF(N687="snížená",J687,0)</f>
        <v>0</v>
      </c>
      <c r="BG687" s="148">
        <f>IF(N687="zákl. přenesená",J687,0)</f>
        <v>0</v>
      </c>
      <c r="BH687" s="148">
        <f>IF(N687="sníž. přenesená",J687,0)</f>
        <v>0</v>
      </c>
      <c r="BI687" s="148">
        <f>IF(N687="nulová",J687,0)</f>
        <v>0</v>
      </c>
      <c r="BJ687" s="12" t="s">
        <v>89</v>
      </c>
      <c r="BK687" s="148">
        <f>ROUND(I687*H687,2)</f>
        <v>0</v>
      </c>
      <c r="BL687" s="12" t="s">
        <v>203</v>
      </c>
      <c r="BM687" s="147" t="s">
        <v>1074</v>
      </c>
    </row>
    <row r="688" spans="2:47" s="27" customFormat="1" ht="12">
      <c r="B688" s="26"/>
      <c r="D688" s="149" t="s">
        <v>162</v>
      </c>
      <c r="F688" s="150" t="s">
        <v>1075</v>
      </c>
      <c r="L688" s="26"/>
      <c r="M688" s="151"/>
      <c r="T688" s="54"/>
      <c r="AT688" s="12" t="s">
        <v>162</v>
      </c>
      <c r="AU688" s="12" t="s">
        <v>91</v>
      </c>
    </row>
    <row r="689" spans="2:51" s="153" customFormat="1" ht="12">
      <c r="B689" s="152"/>
      <c r="D689" s="154" t="s">
        <v>164</v>
      </c>
      <c r="E689" s="155" t="s">
        <v>1</v>
      </c>
      <c r="F689" s="156" t="s">
        <v>1065</v>
      </c>
      <c r="H689" s="155" t="s">
        <v>1</v>
      </c>
      <c r="L689" s="152"/>
      <c r="M689" s="157"/>
      <c r="T689" s="158"/>
      <c r="AT689" s="155" t="s">
        <v>164</v>
      </c>
      <c r="AU689" s="155" t="s">
        <v>91</v>
      </c>
      <c r="AV689" s="153" t="s">
        <v>89</v>
      </c>
      <c r="AW689" s="153" t="s">
        <v>38</v>
      </c>
      <c r="AX689" s="153" t="s">
        <v>81</v>
      </c>
      <c r="AY689" s="155" t="s">
        <v>152</v>
      </c>
    </row>
    <row r="690" spans="2:51" s="160" customFormat="1" ht="12">
      <c r="B690" s="159"/>
      <c r="D690" s="154" t="s">
        <v>164</v>
      </c>
      <c r="E690" s="161" t="s">
        <v>1</v>
      </c>
      <c r="F690" s="162" t="s">
        <v>1066</v>
      </c>
      <c r="H690" s="163">
        <v>311.4</v>
      </c>
      <c r="L690" s="159"/>
      <c r="M690" s="164"/>
      <c r="T690" s="165"/>
      <c r="AT690" s="161" t="s">
        <v>164</v>
      </c>
      <c r="AU690" s="161" t="s">
        <v>91</v>
      </c>
      <c r="AV690" s="160" t="s">
        <v>91</v>
      </c>
      <c r="AW690" s="160" t="s">
        <v>38</v>
      </c>
      <c r="AX690" s="160" t="s">
        <v>81</v>
      </c>
      <c r="AY690" s="161" t="s">
        <v>152</v>
      </c>
    </row>
    <row r="691" spans="2:51" s="153" customFormat="1" ht="12">
      <c r="B691" s="152"/>
      <c r="D691" s="154" t="s">
        <v>164</v>
      </c>
      <c r="E691" s="155" t="s">
        <v>1</v>
      </c>
      <c r="F691" s="156" t="s">
        <v>1068</v>
      </c>
      <c r="H691" s="155" t="s">
        <v>1</v>
      </c>
      <c r="L691" s="152"/>
      <c r="M691" s="157"/>
      <c r="T691" s="158"/>
      <c r="AT691" s="155" t="s">
        <v>164</v>
      </c>
      <c r="AU691" s="155" t="s">
        <v>91</v>
      </c>
      <c r="AV691" s="153" t="s">
        <v>89</v>
      </c>
      <c r="AW691" s="153" t="s">
        <v>38</v>
      </c>
      <c r="AX691" s="153" t="s">
        <v>81</v>
      </c>
      <c r="AY691" s="155" t="s">
        <v>152</v>
      </c>
    </row>
    <row r="692" spans="2:51" s="160" customFormat="1" ht="12">
      <c r="B692" s="159"/>
      <c r="D692" s="154" t="s">
        <v>164</v>
      </c>
      <c r="E692" s="161" t="s">
        <v>1</v>
      </c>
      <c r="F692" s="162" t="s">
        <v>636</v>
      </c>
      <c r="H692" s="163">
        <v>88</v>
      </c>
      <c r="L692" s="159"/>
      <c r="M692" s="164"/>
      <c r="T692" s="165"/>
      <c r="AT692" s="161" t="s">
        <v>164</v>
      </c>
      <c r="AU692" s="161" t="s">
        <v>91</v>
      </c>
      <c r="AV692" s="160" t="s">
        <v>91</v>
      </c>
      <c r="AW692" s="160" t="s">
        <v>38</v>
      </c>
      <c r="AX692" s="160" t="s">
        <v>81</v>
      </c>
      <c r="AY692" s="161" t="s">
        <v>152</v>
      </c>
    </row>
    <row r="693" spans="2:51" s="153" customFormat="1" ht="12">
      <c r="B693" s="152"/>
      <c r="D693" s="154" t="s">
        <v>164</v>
      </c>
      <c r="E693" s="155" t="s">
        <v>1</v>
      </c>
      <c r="F693" s="156" t="s">
        <v>1069</v>
      </c>
      <c r="H693" s="155" t="s">
        <v>1</v>
      </c>
      <c r="L693" s="152"/>
      <c r="M693" s="157"/>
      <c r="T693" s="158"/>
      <c r="AT693" s="155" t="s">
        <v>164</v>
      </c>
      <c r="AU693" s="155" t="s">
        <v>91</v>
      </c>
      <c r="AV693" s="153" t="s">
        <v>89</v>
      </c>
      <c r="AW693" s="153" t="s">
        <v>38</v>
      </c>
      <c r="AX693" s="153" t="s">
        <v>81</v>
      </c>
      <c r="AY693" s="155" t="s">
        <v>152</v>
      </c>
    </row>
    <row r="694" spans="2:51" s="160" customFormat="1" ht="12">
      <c r="B694" s="159"/>
      <c r="D694" s="154" t="s">
        <v>164</v>
      </c>
      <c r="E694" s="161" t="s">
        <v>1</v>
      </c>
      <c r="F694" s="162" t="s">
        <v>1070</v>
      </c>
      <c r="H694" s="163">
        <v>250</v>
      </c>
      <c r="L694" s="159"/>
      <c r="M694" s="164"/>
      <c r="T694" s="165"/>
      <c r="AT694" s="161" t="s">
        <v>164</v>
      </c>
      <c r="AU694" s="161" t="s">
        <v>91</v>
      </c>
      <c r="AV694" s="160" t="s">
        <v>91</v>
      </c>
      <c r="AW694" s="160" t="s">
        <v>38</v>
      </c>
      <c r="AX694" s="160" t="s">
        <v>81</v>
      </c>
      <c r="AY694" s="161" t="s">
        <v>152</v>
      </c>
    </row>
    <row r="695" spans="2:51" s="167" customFormat="1" ht="12">
      <c r="B695" s="166"/>
      <c r="D695" s="154" t="s">
        <v>164</v>
      </c>
      <c r="E695" s="168" t="s">
        <v>1</v>
      </c>
      <c r="F695" s="169" t="s">
        <v>168</v>
      </c>
      <c r="H695" s="170">
        <v>649.4</v>
      </c>
      <c r="L695" s="166"/>
      <c r="M695" s="189"/>
      <c r="N695" s="190"/>
      <c r="O695" s="190"/>
      <c r="P695" s="190"/>
      <c r="Q695" s="190"/>
      <c r="R695" s="190"/>
      <c r="S695" s="190"/>
      <c r="T695" s="191"/>
      <c r="AT695" s="168" t="s">
        <v>164</v>
      </c>
      <c r="AU695" s="168" t="s">
        <v>91</v>
      </c>
      <c r="AV695" s="167" t="s">
        <v>160</v>
      </c>
      <c r="AW695" s="167" t="s">
        <v>38</v>
      </c>
      <c r="AX695" s="167" t="s">
        <v>89</v>
      </c>
      <c r="AY695" s="168" t="s">
        <v>152</v>
      </c>
    </row>
    <row r="696" spans="2:12" s="27" customFormat="1" ht="7" customHeight="1">
      <c r="B696" s="40"/>
      <c r="C696" s="41"/>
      <c r="D696" s="41"/>
      <c r="E696" s="41"/>
      <c r="F696" s="41"/>
      <c r="G696" s="41"/>
      <c r="H696" s="41"/>
      <c r="I696" s="41"/>
      <c r="J696" s="41"/>
      <c r="K696" s="41"/>
      <c r="L696" s="26"/>
    </row>
  </sheetData>
  <sheetProtection algorithmName="SHA-512" hashValue="AK5+lNcx9f/bpckcwAItKinO7EHVNtVFR6hwUXwZKujIWeFk64bYrl8MyApJItQNy/pKX4NkZCuII218SWoYUg==" saltValue="xqzSo+1ICCwD4b3PxaTSWw==" spinCount="100000" sheet="1" objects="1" scenarios="1"/>
  <autoFilter ref="C130:K695"/>
  <mergeCells count="10">
    <mergeCell ref="E80:H80"/>
    <mergeCell ref="E121:H121"/>
    <mergeCell ref="E123:H123"/>
    <mergeCell ref="L2:V2"/>
    <mergeCell ref="E7:H7"/>
    <mergeCell ref="E9:H9"/>
    <mergeCell ref="E18:H18"/>
    <mergeCell ref="E78:H78"/>
    <mergeCell ref="E27:J27"/>
    <mergeCell ref="E24:H24"/>
  </mergeCells>
  <hyperlinks>
    <hyperlink ref="F135" r:id="rId1" display="https://podminky.urs.cz/item/CS_URS_2023_01/317944323"/>
    <hyperlink ref="F141" r:id="rId2" display="https://podminky.urs.cz/item/CS_URS_2023_01/342272225"/>
    <hyperlink ref="F143" r:id="rId3" display="https://podminky.urs.cz/item/CS_URS_2023_01/311272311"/>
    <hyperlink ref="F155" r:id="rId4" display="https://podminky.urs.cz/item/CS_URS_2023_01/413941123"/>
    <hyperlink ref="F159" r:id="rId5" display="https://podminky.urs.cz/item/CS_URS_2023_01/783314203"/>
    <hyperlink ref="F162" r:id="rId6" display="https://podminky.urs.cz/item/CS_URS_2023_01/631311115"/>
    <hyperlink ref="F171" r:id="rId7" display="https://podminky.urs.cz/item/CS_URS_2023_01/631319171"/>
    <hyperlink ref="F179" r:id="rId8" display="https://podminky.urs.cz/item/CS_URS_2023_01/631362021"/>
    <hyperlink ref="F189" r:id="rId9" display="https://podminky.urs.cz/item/CS_URS_2023_01/612142001"/>
    <hyperlink ref="F191" r:id="rId10" display="https://podminky.urs.cz/item/CS_URS_2023_01/612341121"/>
    <hyperlink ref="F193" r:id="rId11" display="https://podminky.urs.cz/item/CS_URS_2023_01/612311111"/>
    <hyperlink ref="F195" r:id="rId12" display="https://podminky.urs.cz/item/CS_URS_2023_01/612311141"/>
    <hyperlink ref="F197" r:id="rId13" display="https://podminky.urs.cz/item/CS_URS_2023_01/612311191"/>
    <hyperlink ref="F202" r:id="rId14" display="https://podminky.urs.cz/item/CS_URS_2023_01/611311141"/>
    <hyperlink ref="F204" r:id="rId15" display="https://podminky.urs.cz/item/CS_URS_2023_01/611311191"/>
    <hyperlink ref="F210" r:id="rId16" display="https://podminky.urs.cz/item/CS_URS_2023_01/962081131"/>
    <hyperlink ref="F220" r:id="rId17" display="https://podminky.urs.cz/item/CS_URS_2023_01/971033361"/>
    <hyperlink ref="F222" r:id="rId18" display="https://podminky.urs.cz/item/CS_URS_2023_01/971033431"/>
    <hyperlink ref="F224" r:id="rId19" display="https://podminky.urs.cz/item/CS_URS_2023_01/971033461"/>
    <hyperlink ref="F231" r:id="rId20" display="https://podminky.urs.cz/item/CS_URS_2023_01/971033541"/>
    <hyperlink ref="F235" r:id="rId21" display="https://podminky.urs.cz/item/CS_URS_2023_01/971033631"/>
    <hyperlink ref="F241" r:id="rId22" display="https://podminky.urs.cz/item/CS_URS_2023_01/968062456"/>
    <hyperlink ref="F245" r:id="rId23" display="https://podminky.urs.cz/item/CS_URS_2023_01/965042141"/>
    <hyperlink ref="F250" r:id="rId24" display="https://podminky.urs.cz/item/CS_URS_2023_01/965049111"/>
    <hyperlink ref="F257" r:id="rId25" display="https://podminky.urs.cz/item/CS_URS_2023_01/953943212"/>
    <hyperlink ref="F267" r:id="rId26" display="https://podminky.urs.cz/item/CS_URS_2023_01/949101111"/>
    <hyperlink ref="F269" r:id="rId27" display="https://podminky.urs.cz/item/CS_URS_2023_01/952901114"/>
    <hyperlink ref="F272" r:id="rId28" display="https://podminky.urs.cz/item/CS_URS_2023_01/997013217"/>
    <hyperlink ref="F274" r:id="rId29" display="https://podminky.urs.cz/item/CS_URS_2023_01/997013219"/>
    <hyperlink ref="F278" r:id="rId30" display="https://podminky.urs.cz/item/CS_URS_2023_01/997013501"/>
    <hyperlink ref="F280" r:id="rId31" display="https://podminky.urs.cz/item/CS_URS_2023_01/997013509"/>
    <hyperlink ref="F288" r:id="rId32" display="https://podminky.urs.cz/item/CS_URS_2023_01/997013631"/>
    <hyperlink ref="F291" r:id="rId33" display="https://podminky.urs.cz/item/CS_URS_2023_01/998018003"/>
    <hyperlink ref="F293" r:id="rId34" display="https://podminky.urs.cz/item/CS_URS_2023_01/998018011"/>
    <hyperlink ref="F330" r:id="rId35" display="https://podminky.urs.cz/item/CS_URS_2023_01/998714203"/>
    <hyperlink ref="F333" r:id="rId36" display="https://podminky.urs.cz/item/CS_URS_2023_01/725210821"/>
    <hyperlink ref="F335" r:id="rId37" display="https://podminky.urs.cz/item/CS_URS_2023_01/725820802"/>
    <hyperlink ref="F364" r:id="rId38" display="https://podminky.urs.cz/item/CS_URS_2023_01/998761203"/>
    <hyperlink ref="F377" r:id="rId39" display="https://podminky.urs.cz/item/CS_URS_2023_01/762081150"/>
    <hyperlink ref="F407" r:id="rId40" display="https://podminky.urs.cz/item/CS_URS_2023_01/763131821"/>
    <hyperlink ref="F412" r:id="rId41" display="https://podminky.urs.cz/item/CS_URS_2023_01/763101814"/>
    <hyperlink ref="F417" r:id="rId42" display="https://podminky.urs.cz/item/CS_URS_2023_01/763101815"/>
    <hyperlink ref="F422" r:id="rId43" display="https://podminky.urs.cz/item/CS_URS_2023_01/763111313"/>
    <hyperlink ref="F434" r:id="rId44" display="https://podminky.urs.cz/item/CS_URS_2023_01/763431031"/>
    <hyperlink ref="F439" r:id="rId45" display="https://podminky.urs.cz/item/CS_URS_2023_01/763131411"/>
    <hyperlink ref="F445" r:id="rId46" display="https://podminky.urs.cz/item/CS_URS_2023_01/763131714"/>
    <hyperlink ref="F448" r:id="rId47" display="https://podminky.urs.cz/item/CS_URS_2023_01/763131771"/>
    <hyperlink ref="F450" r:id="rId48" display="https://podminky.urs.cz/item/CS_URS_2023_01/998763403"/>
    <hyperlink ref="F453" r:id="rId49" display="https://podminky.urs.cz/item/CS_URS_2023_01/762511847"/>
    <hyperlink ref="F460" r:id="rId50" display="https://podminky.urs.cz/item/CS_URS_2023_01/762511247"/>
    <hyperlink ref="F465" r:id="rId51" display="https://podminky.urs.cz/item/CS_URS_2023_01/762081150"/>
    <hyperlink ref="F470" r:id="rId52" display="https://podminky.urs.cz/item/CS_URS_2023_01/762083111"/>
    <hyperlink ref="F475" r:id="rId53" display="https://podminky.urs.cz/item/CS_URS_2023_01/766417211"/>
    <hyperlink ref="F485" r:id="rId54" display="https://podminky.urs.cz/item/CS_URS_2023_01/762195000"/>
    <hyperlink ref="F493" r:id="rId55" display="https://podminky.urs.cz/item/CS_URS_2023_01/762810032"/>
    <hyperlink ref="F498" r:id="rId56" display="https://podminky.urs.cz/item/CS_URS_2023_01/998766203"/>
    <hyperlink ref="F507" r:id="rId57" display="https://podminky.urs.cz/item/CS_URS_2023_01/767995111"/>
    <hyperlink ref="F512" r:id="rId58" display="https://podminky.urs.cz/item/CS_URS_2023_01/767995111"/>
    <hyperlink ref="F535" r:id="rId59" display="https://podminky.urs.cz/item/CS_URS_2023_01/767627101"/>
    <hyperlink ref="F548" r:id="rId60" display="https://podminky.urs.cz/item/CS_URS_2023_01/998767203"/>
    <hyperlink ref="F551" r:id="rId61" display="https://podminky.urs.cz/item/CS_URS_2023_01/771573810"/>
    <hyperlink ref="F553" r:id="rId62" display="https://podminky.urs.cz/item/CS_URS_2023_01/771121011"/>
    <hyperlink ref="F555" r:id="rId63" display="https://podminky.urs.cz/item/CS_URS_2023_01/771151012"/>
    <hyperlink ref="F557" r:id="rId64" display="https://podminky.urs.cz/item/CS_URS_2023_01/771574223"/>
    <hyperlink ref="F562" r:id="rId65" display="https://podminky.urs.cz/item/CS_URS_2023_01/771474114"/>
    <hyperlink ref="F566" r:id="rId66" display="https://podminky.urs.cz/item/CS_URS_2023_01/998771203"/>
    <hyperlink ref="F569" r:id="rId67" display="https://podminky.urs.cz/item/CS_URS_2023_01/776201811"/>
    <hyperlink ref="F576" r:id="rId68" display="https://podminky.urs.cz/item/CS_URS_2023_01/776121112"/>
    <hyperlink ref="F583" r:id="rId69" display="https://podminky.urs.cz/item/CS_URS_2023_01/776141112"/>
    <hyperlink ref="F590" r:id="rId70" display="https://podminky.urs.cz/item/CS_URS_2023_01/776211111"/>
    <hyperlink ref="F594" r:id="rId71" display="https://podminky.urs.cz/item/CS_URS_2023_01/776221111"/>
    <hyperlink ref="F598" r:id="rId72" display="https://podminky.urs.cz/item/CS_URS_2023_01/776411112"/>
    <hyperlink ref="F602" r:id="rId73" display="https://podminky.urs.cz/item/CS_URS_2023_01/776421311"/>
    <hyperlink ref="F606" r:id="rId74" display="https://podminky.urs.cz/item/CS_URS_2023_01/776411112"/>
    <hyperlink ref="F610" r:id="rId75" display="https://podminky.urs.cz/item/CS_URS_2023_01/776421312"/>
    <hyperlink ref="F617" r:id="rId76" display="https://podminky.urs.cz/item/CS_URS_2023_01/998776203"/>
    <hyperlink ref="F620" r:id="rId77" display="https://podminky.urs.cz/item/CS_URS_2023_01/781473810"/>
    <hyperlink ref="F623" r:id="rId78" display="https://podminky.urs.cz/item/CS_URS_2023_01/783101403"/>
    <hyperlink ref="F628" r:id="rId79" display="https://podminky.urs.cz/item/CS_URS_2023_01/783114101"/>
    <hyperlink ref="F633" r:id="rId80" display="https://podminky.urs.cz/item/CS_URS_2023_01/783117101"/>
    <hyperlink ref="F638" r:id="rId81" display="https://podminky.urs.cz/item/CS_URS_2023_01/783314201"/>
    <hyperlink ref="F647" r:id="rId82" display="https://podminky.urs.cz/item/CS_URS_2023_01/783301311"/>
    <hyperlink ref="F649" r:id="rId83" display="https://podminky.urs.cz/item/CS_URS_2023_01/783314101"/>
    <hyperlink ref="F651" r:id="rId84" display="https://podminky.urs.cz/item/CS_URS_2023_01/783315101"/>
    <hyperlink ref="F662" r:id="rId85" display="https://podminky.urs.cz/item/CS_URS_2023_01/783317101"/>
    <hyperlink ref="F665" r:id="rId86" display="https://podminky.urs.cz/item/CS_URS_2023_01/784181133"/>
    <hyperlink ref="F674" r:id="rId87" display="https://podminky.urs.cz/item/CS_URS_2023_01/784211103"/>
    <hyperlink ref="F688" r:id="rId88" display="https://podminky.urs.cz/item/CS_URS_2023_01/784211163"/>
  </hyperlinks>
  <printOptions/>
  <pageMargins left="0.39375" right="0.39375" top="0.39375" bottom="0.39375" header="0" footer="0"/>
  <pageSetup blackAndWhite="1" fitToHeight="100" fitToWidth="1" horizontalDpi="600" verticalDpi="600" orientation="portrait" paperSize="9" scale="76" r:id="rId90"/>
  <headerFooter>
    <oddFooter>&amp;CStrana &amp;P z &amp;N</oddFooter>
  </headerFooter>
  <drawing r:id="rId8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2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01" t="s">
        <v>5</v>
      </c>
      <c r="M2" s="202"/>
      <c r="N2" s="202"/>
      <c r="O2" s="202"/>
      <c r="P2" s="202"/>
      <c r="Q2" s="202"/>
      <c r="R2" s="202"/>
      <c r="S2" s="202"/>
      <c r="T2" s="202"/>
      <c r="U2" s="202"/>
      <c r="V2" s="202"/>
      <c r="AT2" s="12" t="s">
        <v>94</v>
      </c>
    </row>
    <row r="3" spans="2:46" ht="7" customHeight="1">
      <c r="B3" s="13"/>
      <c r="C3" s="14"/>
      <c r="D3" s="14"/>
      <c r="E3" s="14"/>
      <c r="F3" s="14"/>
      <c r="G3" s="14"/>
      <c r="H3" s="14"/>
      <c r="I3" s="14"/>
      <c r="J3" s="14"/>
      <c r="K3" s="14"/>
      <c r="L3" s="15"/>
      <c r="AT3" s="12" t="s">
        <v>91</v>
      </c>
    </row>
    <row r="4" spans="2:46" ht="25" customHeight="1">
      <c r="B4" s="15"/>
      <c r="D4" s="16" t="s">
        <v>107</v>
      </c>
      <c r="L4" s="15"/>
      <c r="M4" s="88" t="s">
        <v>10</v>
      </c>
      <c r="AT4" s="12" t="s">
        <v>3</v>
      </c>
    </row>
    <row r="5" spans="2:12" ht="7" customHeight="1">
      <c r="B5" s="15"/>
      <c r="L5" s="15"/>
    </row>
    <row r="6" spans="2:12" ht="12" customHeight="1">
      <c r="B6" s="15"/>
      <c r="D6" s="21" t="s">
        <v>14</v>
      </c>
      <c r="L6" s="15"/>
    </row>
    <row r="7" spans="2:12" ht="16.5" customHeight="1">
      <c r="B7" s="15"/>
      <c r="E7" s="236" t="str">
        <f>'Rekapitulace stavby'!K6</f>
        <v>VŠE Coworkingové centrum</v>
      </c>
      <c r="F7" s="237"/>
      <c r="G7" s="237"/>
      <c r="H7" s="237"/>
      <c r="L7" s="15"/>
    </row>
    <row r="8" spans="2:12" s="27" customFormat="1" ht="12" customHeight="1">
      <c r="B8" s="26"/>
      <c r="D8" s="21" t="s">
        <v>108</v>
      </c>
      <c r="L8" s="26"/>
    </row>
    <row r="9" spans="2:12" s="27" customFormat="1" ht="16.5" customHeight="1">
      <c r="B9" s="26"/>
      <c r="E9" s="226" t="s">
        <v>1076</v>
      </c>
      <c r="F9" s="235"/>
      <c r="G9" s="235"/>
      <c r="H9" s="235"/>
      <c r="L9" s="26"/>
    </row>
    <row r="10" spans="2:12" s="27" customFormat="1" ht="12">
      <c r="B10" s="26"/>
      <c r="L10" s="26"/>
    </row>
    <row r="11" spans="2:12" s="27" customFormat="1" ht="12" customHeight="1">
      <c r="B11" s="26"/>
      <c r="D11" s="21" t="s">
        <v>16</v>
      </c>
      <c r="F11" s="19" t="s">
        <v>17</v>
      </c>
      <c r="I11" s="21" t="s">
        <v>18</v>
      </c>
      <c r="J11" s="19" t="s">
        <v>1</v>
      </c>
      <c r="L11" s="26"/>
    </row>
    <row r="12" spans="2:12" s="27" customFormat="1" ht="12" customHeight="1">
      <c r="B12" s="26"/>
      <c r="D12" s="21" t="s">
        <v>20</v>
      </c>
      <c r="F12" s="19" t="s">
        <v>21</v>
      </c>
      <c r="I12" s="21" t="s">
        <v>22</v>
      </c>
      <c r="J12" s="50">
        <f>'Rekapitulace stavby'!AN8</f>
        <v>45007</v>
      </c>
      <c r="L12" s="26"/>
    </row>
    <row r="13" spans="2:12" s="27" customFormat="1" ht="10.9" customHeight="1">
      <c r="B13" s="26"/>
      <c r="L13" s="26"/>
    </row>
    <row r="14" spans="2:12" s="27" customFormat="1" ht="12" customHeight="1">
      <c r="B14" s="26"/>
      <c r="D14" s="21" t="s">
        <v>27</v>
      </c>
      <c r="I14" s="21" t="s">
        <v>28</v>
      </c>
      <c r="J14" s="19" t="s">
        <v>29</v>
      </c>
      <c r="L14" s="26"/>
    </row>
    <row r="15" spans="2:12" s="27" customFormat="1" ht="18" customHeight="1">
      <c r="B15" s="26"/>
      <c r="E15" s="19" t="s">
        <v>30</v>
      </c>
      <c r="I15" s="21" t="s">
        <v>31</v>
      </c>
      <c r="J15" s="19" t="s">
        <v>32</v>
      </c>
      <c r="L15" s="26"/>
    </row>
    <row r="16" spans="2:12" s="27" customFormat="1" ht="7" customHeight="1">
      <c r="B16" s="26"/>
      <c r="L16" s="26"/>
    </row>
    <row r="17" spans="2:12" s="27" customFormat="1" ht="12" customHeight="1">
      <c r="B17" s="26"/>
      <c r="D17" s="21" t="s">
        <v>33</v>
      </c>
      <c r="I17" s="21" t="s">
        <v>28</v>
      </c>
      <c r="J17" s="9" t="str">
        <f>'Rekapitulace stavby'!AN13</f>
        <v>Vyplňte pole</v>
      </c>
      <c r="L17" s="26"/>
    </row>
    <row r="18" spans="2:12" s="27" customFormat="1" ht="18" customHeight="1">
      <c r="B18" s="26"/>
      <c r="E18" s="238" t="str">
        <f>'Rekapitulace stavby'!E14</f>
        <v>Vyplňte pole</v>
      </c>
      <c r="F18" s="238"/>
      <c r="G18" s="238"/>
      <c r="H18" s="238"/>
      <c r="I18" s="21" t="s">
        <v>31</v>
      </c>
      <c r="J18" s="9" t="str">
        <f>'Rekapitulace stavby'!AN14</f>
        <v>Vyplňte pole</v>
      </c>
      <c r="L18" s="26"/>
    </row>
    <row r="19" spans="2:12" s="27" customFormat="1" ht="7" customHeight="1">
      <c r="B19" s="26"/>
      <c r="L19" s="26"/>
    </row>
    <row r="20" spans="2:12" s="27" customFormat="1" ht="12" customHeight="1">
      <c r="B20" s="26"/>
      <c r="D20" s="21" t="s">
        <v>34</v>
      </c>
      <c r="I20" s="21" t="s">
        <v>28</v>
      </c>
      <c r="J20" s="19" t="s">
        <v>35</v>
      </c>
      <c r="L20" s="26"/>
    </row>
    <row r="21" spans="2:12" s="27" customFormat="1" ht="18" customHeight="1">
      <c r="B21" s="26"/>
      <c r="E21" s="19" t="s">
        <v>36</v>
      </c>
      <c r="I21" s="21" t="s">
        <v>31</v>
      </c>
      <c r="J21" s="19" t="s">
        <v>37</v>
      </c>
      <c r="L21" s="26"/>
    </row>
    <row r="22" spans="2:12" s="27" customFormat="1" ht="7" customHeight="1">
      <c r="B22" s="26"/>
      <c r="L22" s="26"/>
    </row>
    <row r="23" spans="2:12" s="27" customFormat="1" ht="12" customHeight="1">
      <c r="B23" s="26"/>
      <c r="D23" s="21" t="s">
        <v>39</v>
      </c>
      <c r="I23" s="21" t="s">
        <v>28</v>
      </c>
      <c r="J23" s="9" t="s">
        <v>1836</v>
      </c>
      <c r="L23" s="26"/>
    </row>
    <row r="24" spans="2:12" s="27" customFormat="1" ht="18" customHeight="1">
      <c r="B24" s="26"/>
      <c r="E24" s="238" t="str">
        <f>'Rekapitulace stavby'!E20</f>
        <v>Vyplňte pole</v>
      </c>
      <c r="F24" s="238"/>
      <c r="G24" s="238"/>
      <c r="H24" s="238"/>
      <c r="I24" s="21" t="s">
        <v>31</v>
      </c>
      <c r="J24" s="9" t="s">
        <v>1836</v>
      </c>
      <c r="L24" s="26"/>
    </row>
    <row r="25" spans="2:12" s="27" customFormat="1" ht="7" customHeight="1">
      <c r="B25" s="26"/>
      <c r="L25" s="26"/>
    </row>
    <row r="26" spans="2:12" s="27" customFormat="1" ht="12" customHeight="1">
      <c r="B26" s="26"/>
      <c r="D26" s="21" t="s">
        <v>40</v>
      </c>
      <c r="L26" s="26"/>
    </row>
    <row r="27" spans="2:12" s="90" customFormat="1" ht="369" customHeight="1">
      <c r="B27" s="89"/>
      <c r="E27" s="212" t="s">
        <v>1835</v>
      </c>
      <c r="F27" s="212"/>
      <c r="G27" s="212"/>
      <c r="H27" s="212"/>
      <c r="I27" s="239"/>
      <c r="J27" s="239"/>
      <c r="L27" s="89"/>
    </row>
    <row r="28" spans="2:12" s="27" customFormat="1" ht="7" customHeight="1">
      <c r="B28" s="26"/>
      <c r="L28" s="26"/>
    </row>
    <row r="29" spans="2:12" s="27" customFormat="1" ht="7" customHeight="1">
      <c r="B29" s="26"/>
      <c r="D29" s="51"/>
      <c r="E29" s="51"/>
      <c r="F29" s="51"/>
      <c r="G29" s="51"/>
      <c r="H29" s="51"/>
      <c r="I29" s="51"/>
      <c r="J29" s="51"/>
      <c r="K29" s="51"/>
      <c r="L29" s="26"/>
    </row>
    <row r="30" spans="2:12" s="27" customFormat="1" ht="25.4" customHeight="1">
      <c r="B30" s="26"/>
      <c r="D30" s="91" t="s">
        <v>41</v>
      </c>
      <c r="J30" s="65">
        <f>ROUND(J120,2)</f>
        <v>0</v>
      </c>
      <c r="L30" s="26"/>
    </row>
    <row r="31" spans="2:12" s="27" customFormat="1" ht="7" customHeight="1">
      <c r="B31" s="26"/>
      <c r="D31" s="51"/>
      <c r="E31" s="51"/>
      <c r="F31" s="51"/>
      <c r="G31" s="51"/>
      <c r="H31" s="51"/>
      <c r="I31" s="51"/>
      <c r="J31" s="51"/>
      <c r="K31" s="51"/>
      <c r="L31" s="26"/>
    </row>
    <row r="32" spans="2:12" s="27" customFormat="1" ht="14.5" customHeight="1">
      <c r="B32" s="26"/>
      <c r="F32" s="30" t="s">
        <v>43</v>
      </c>
      <c r="I32" s="30" t="s">
        <v>42</v>
      </c>
      <c r="J32" s="30" t="s">
        <v>44</v>
      </c>
      <c r="L32" s="26"/>
    </row>
    <row r="33" spans="2:12" s="27" customFormat="1" ht="14.5" customHeight="1">
      <c r="B33" s="26"/>
      <c r="D33" s="53" t="s">
        <v>45</v>
      </c>
      <c r="E33" s="21" t="s">
        <v>46</v>
      </c>
      <c r="F33" s="92">
        <f>ROUND((SUM(BE120:BE219)),2)</f>
        <v>0</v>
      </c>
      <c r="I33" s="93">
        <v>0.21</v>
      </c>
      <c r="J33" s="92">
        <f>ROUND(((SUM(BE120:BE219))*I33),2)</f>
        <v>0</v>
      </c>
      <c r="L33" s="26"/>
    </row>
    <row r="34" spans="2:12" s="27" customFormat="1" ht="14.5" customHeight="1">
      <c r="B34" s="26"/>
      <c r="E34" s="21" t="s">
        <v>47</v>
      </c>
      <c r="F34" s="92">
        <f>ROUND((SUM(BF120:BF219)),2)</f>
        <v>0</v>
      </c>
      <c r="I34" s="93">
        <v>0.15</v>
      </c>
      <c r="J34" s="92">
        <f>ROUND(((SUM(BF120:BF219))*I34),2)</f>
        <v>0</v>
      </c>
      <c r="L34" s="26"/>
    </row>
    <row r="35" spans="2:12" s="27" customFormat="1" ht="14.5" customHeight="1" hidden="1">
      <c r="B35" s="26"/>
      <c r="E35" s="21" t="s">
        <v>48</v>
      </c>
      <c r="F35" s="92">
        <f>ROUND((SUM(BG120:BG219)),2)</f>
        <v>0</v>
      </c>
      <c r="I35" s="93">
        <v>0.21</v>
      </c>
      <c r="J35" s="92">
        <f>0</f>
        <v>0</v>
      </c>
      <c r="L35" s="26"/>
    </row>
    <row r="36" spans="2:12" s="27" customFormat="1" ht="14.5" customHeight="1" hidden="1">
      <c r="B36" s="26"/>
      <c r="E36" s="21" t="s">
        <v>49</v>
      </c>
      <c r="F36" s="92">
        <f>ROUND((SUM(BH120:BH219)),2)</f>
        <v>0</v>
      </c>
      <c r="I36" s="93">
        <v>0.15</v>
      </c>
      <c r="J36" s="92">
        <f>0</f>
        <v>0</v>
      </c>
      <c r="L36" s="26"/>
    </row>
    <row r="37" spans="2:12" s="27" customFormat="1" ht="14.5" customHeight="1" hidden="1">
      <c r="B37" s="26"/>
      <c r="E37" s="21" t="s">
        <v>50</v>
      </c>
      <c r="F37" s="92">
        <f>ROUND((SUM(BI120:BI219)),2)</f>
        <v>0</v>
      </c>
      <c r="I37" s="93">
        <v>0</v>
      </c>
      <c r="J37" s="92">
        <f>0</f>
        <v>0</v>
      </c>
      <c r="L37" s="26"/>
    </row>
    <row r="38" spans="2:12" s="27" customFormat="1" ht="7" customHeight="1">
      <c r="B38" s="26"/>
      <c r="L38" s="26"/>
    </row>
    <row r="39" spans="2:12" s="27" customFormat="1" ht="25.4" customHeight="1">
      <c r="B39" s="26"/>
      <c r="C39" s="94"/>
      <c r="D39" s="95" t="s">
        <v>51</v>
      </c>
      <c r="E39" s="55"/>
      <c r="F39" s="55"/>
      <c r="G39" s="96" t="s">
        <v>52</v>
      </c>
      <c r="H39" s="97" t="s">
        <v>53</v>
      </c>
      <c r="I39" s="55"/>
      <c r="J39" s="98">
        <f>SUM(J30:J37)</f>
        <v>0</v>
      </c>
      <c r="K39" s="99"/>
      <c r="L39" s="26"/>
    </row>
    <row r="40" spans="2:12" s="27" customFormat="1" ht="14.5" customHeight="1">
      <c r="B40" s="26"/>
      <c r="L40" s="26"/>
    </row>
    <row r="41" spans="2:12" ht="14.5" customHeight="1">
      <c r="B41" s="15"/>
      <c r="L41" s="15"/>
    </row>
    <row r="42" spans="2:12" ht="14.5" customHeight="1">
      <c r="B42" s="15"/>
      <c r="L42" s="15"/>
    </row>
    <row r="43" spans="2:12" s="27" customFormat="1" ht="14.5" customHeight="1">
      <c r="B43" s="26"/>
      <c r="D43" s="37" t="s">
        <v>54</v>
      </c>
      <c r="E43" s="38"/>
      <c r="F43" s="38"/>
      <c r="G43" s="37" t="s">
        <v>55</v>
      </c>
      <c r="H43" s="38"/>
      <c r="I43" s="38"/>
      <c r="J43" s="38"/>
      <c r="K43" s="38"/>
      <c r="L43" s="26"/>
    </row>
    <row r="44" spans="2:12" ht="12">
      <c r="B44" s="15"/>
      <c r="L44" s="15"/>
    </row>
    <row r="45" spans="2:12" ht="12">
      <c r="B45" s="15"/>
      <c r="L45" s="15"/>
    </row>
    <row r="46" spans="2:12" ht="12">
      <c r="B46" s="15"/>
      <c r="L46" s="15"/>
    </row>
    <row r="47" spans="2:12" ht="12">
      <c r="B47" s="15"/>
      <c r="L47" s="15"/>
    </row>
    <row r="48" spans="2:12" ht="12">
      <c r="B48" s="15"/>
      <c r="L48" s="15"/>
    </row>
    <row r="49" spans="2:12" ht="12">
      <c r="B49" s="15"/>
      <c r="L49" s="15"/>
    </row>
    <row r="50" spans="2:12" ht="12">
      <c r="B50" s="15"/>
      <c r="L50" s="15"/>
    </row>
    <row r="51" spans="2:12" ht="12">
      <c r="B51" s="15"/>
      <c r="L51" s="15"/>
    </row>
    <row r="52" spans="2:12" ht="12">
      <c r="B52" s="15"/>
      <c r="L52" s="15"/>
    </row>
    <row r="53" spans="2:12" ht="12">
      <c r="B53" s="15"/>
      <c r="L53" s="15"/>
    </row>
    <row r="54" spans="2:12" s="27" customFormat="1" ht="12.5">
      <c r="B54" s="26"/>
      <c r="D54" s="39" t="s">
        <v>56</v>
      </c>
      <c r="E54" s="29"/>
      <c r="F54" s="100" t="s">
        <v>57</v>
      </c>
      <c r="G54" s="39" t="s">
        <v>56</v>
      </c>
      <c r="H54" s="29"/>
      <c r="I54" s="29"/>
      <c r="J54" s="101" t="s">
        <v>57</v>
      </c>
      <c r="K54" s="29"/>
      <c r="L54" s="26"/>
    </row>
    <row r="55" spans="2:12" ht="12">
      <c r="B55" s="15"/>
      <c r="L55" s="15"/>
    </row>
    <row r="56" spans="2:12" ht="12">
      <c r="B56" s="15"/>
      <c r="L56" s="15"/>
    </row>
    <row r="57" spans="2:12" ht="12">
      <c r="B57" s="15"/>
      <c r="L57" s="15"/>
    </row>
    <row r="58" spans="2:12" s="27" customFormat="1" ht="13">
      <c r="B58" s="26"/>
      <c r="D58" s="37" t="s">
        <v>58</v>
      </c>
      <c r="E58" s="38"/>
      <c r="F58" s="38"/>
      <c r="G58" s="37" t="s">
        <v>59</v>
      </c>
      <c r="H58" s="38"/>
      <c r="I58" s="38"/>
      <c r="J58" s="38"/>
      <c r="K58" s="38"/>
      <c r="L58" s="26"/>
    </row>
    <row r="59" spans="2:12" ht="12">
      <c r="B59" s="15"/>
      <c r="L59" s="15"/>
    </row>
    <row r="60" spans="2:12" ht="12">
      <c r="B60" s="15"/>
      <c r="L60" s="15"/>
    </row>
    <row r="61" spans="2:12" ht="12">
      <c r="B61" s="15"/>
      <c r="L61" s="15"/>
    </row>
    <row r="62" spans="2:12" ht="12">
      <c r="B62" s="15"/>
      <c r="L62" s="15"/>
    </row>
    <row r="63" spans="2:12" ht="12">
      <c r="B63" s="15"/>
      <c r="L63" s="15"/>
    </row>
    <row r="64" spans="2:12" ht="12">
      <c r="B64" s="15"/>
      <c r="L64" s="15"/>
    </row>
    <row r="65" spans="2:12" ht="12">
      <c r="B65" s="15"/>
      <c r="L65" s="15"/>
    </row>
    <row r="66" spans="2:12" ht="12">
      <c r="B66" s="15"/>
      <c r="L66" s="15"/>
    </row>
    <row r="67" spans="2:12" ht="12">
      <c r="B67" s="15"/>
      <c r="L67" s="15"/>
    </row>
    <row r="68" spans="2:12" ht="12">
      <c r="B68" s="15"/>
      <c r="L68" s="15"/>
    </row>
    <row r="69" spans="2:12" s="27" customFormat="1" ht="12.5">
      <c r="B69" s="26"/>
      <c r="D69" s="39" t="s">
        <v>56</v>
      </c>
      <c r="E69" s="29"/>
      <c r="F69" s="100" t="s">
        <v>57</v>
      </c>
      <c r="G69" s="39" t="s">
        <v>56</v>
      </c>
      <c r="H69" s="29"/>
      <c r="I69" s="29"/>
      <c r="J69" s="101" t="s">
        <v>57</v>
      </c>
      <c r="K69" s="29"/>
      <c r="L69" s="26"/>
    </row>
    <row r="70" spans="2:12" s="27" customFormat="1" ht="14.5" customHeight="1">
      <c r="B70" s="40"/>
      <c r="C70" s="41"/>
      <c r="D70" s="41"/>
      <c r="E70" s="41"/>
      <c r="F70" s="41"/>
      <c r="G70" s="41"/>
      <c r="H70" s="41"/>
      <c r="I70" s="41"/>
      <c r="J70" s="41"/>
      <c r="K70" s="41"/>
      <c r="L70" s="26"/>
    </row>
    <row r="74" spans="2:12" s="27" customFormat="1" ht="7" customHeight="1">
      <c r="B74" s="42"/>
      <c r="C74" s="43"/>
      <c r="D74" s="43"/>
      <c r="E74" s="43"/>
      <c r="F74" s="43"/>
      <c r="G74" s="43"/>
      <c r="H74" s="43"/>
      <c r="I74" s="43"/>
      <c r="J74" s="43"/>
      <c r="K74" s="43"/>
      <c r="L74" s="26"/>
    </row>
    <row r="75" spans="2:12" s="27" customFormat="1" ht="25" customHeight="1">
      <c r="B75" s="26"/>
      <c r="C75" s="16" t="s">
        <v>110</v>
      </c>
      <c r="L75" s="26"/>
    </row>
    <row r="76" spans="2:12" s="27" customFormat="1" ht="7" customHeight="1">
      <c r="B76" s="26"/>
      <c r="L76" s="26"/>
    </row>
    <row r="77" spans="2:12" s="27" customFormat="1" ht="12" customHeight="1">
      <c r="B77" s="26"/>
      <c r="C77" s="21" t="s">
        <v>14</v>
      </c>
      <c r="L77" s="26"/>
    </row>
    <row r="78" spans="2:12" s="27" customFormat="1" ht="16.5" customHeight="1">
      <c r="B78" s="26"/>
      <c r="E78" s="236" t="str">
        <f>E7</f>
        <v>VŠE Coworkingové centrum</v>
      </c>
      <c r="F78" s="237"/>
      <c r="G78" s="237"/>
      <c r="H78" s="237"/>
      <c r="L78" s="26"/>
    </row>
    <row r="79" spans="2:12" s="27" customFormat="1" ht="12" customHeight="1">
      <c r="B79" s="26"/>
      <c r="C79" s="21" t="s">
        <v>108</v>
      </c>
      <c r="L79" s="26"/>
    </row>
    <row r="80" spans="2:12" s="27" customFormat="1" ht="16.5" customHeight="1">
      <c r="B80" s="26"/>
      <c r="E80" s="226" t="str">
        <f>E9</f>
        <v>SO 03 - Elektroinstalace</v>
      </c>
      <c r="F80" s="235"/>
      <c r="G80" s="235"/>
      <c r="H80" s="235"/>
      <c r="L80" s="26"/>
    </row>
    <row r="81" spans="2:12" s="27" customFormat="1" ht="7" customHeight="1">
      <c r="B81" s="26"/>
      <c r="L81" s="26"/>
    </row>
    <row r="82" spans="2:12" s="27" customFormat="1" ht="12" customHeight="1">
      <c r="B82" s="26"/>
      <c r="C82" s="21" t="s">
        <v>20</v>
      </c>
      <c r="F82" s="19" t="str">
        <f>F12</f>
        <v>nám. W. Churchilla 1938/4, 130 67 Praha 3 - Žižkov</v>
      </c>
      <c r="I82" s="21" t="s">
        <v>22</v>
      </c>
      <c r="J82" s="50">
        <f>IF(J12="","",J12)</f>
        <v>45007</v>
      </c>
      <c r="L82" s="26"/>
    </row>
    <row r="83" spans="2:12" s="27" customFormat="1" ht="7" customHeight="1">
      <c r="B83" s="26"/>
      <c r="L83" s="26"/>
    </row>
    <row r="84" spans="2:12" s="27" customFormat="1" ht="25.75" customHeight="1">
      <c r="B84" s="26"/>
      <c r="C84" s="21" t="s">
        <v>27</v>
      </c>
      <c r="F84" s="19" t="str">
        <f>E15</f>
        <v>Vysoká škola ekonomická v Praze</v>
      </c>
      <c r="I84" s="21" t="s">
        <v>34</v>
      </c>
      <c r="J84" s="24" t="str">
        <f>E21</f>
        <v>Studio Atelier AS, s.r.o.</v>
      </c>
      <c r="L84" s="26"/>
    </row>
    <row r="85" spans="2:12" s="27" customFormat="1" ht="25.75" customHeight="1">
      <c r="B85" s="26"/>
      <c r="C85" s="21" t="s">
        <v>33</v>
      </c>
      <c r="F85" s="19" t="str">
        <f>IF(E18="","",E18)</f>
        <v>Vyplňte pole</v>
      </c>
      <c r="I85" s="21" t="s">
        <v>39</v>
      </c>
      <c r="J85" s="24" t="str">
        <f>E24</f>
        <v>Vyplňte pole</v>
      </c>
      <c r="L85" s="26"/>
    </row>
    <row r="86" spans="2:12" s="27" customFormat="1" ht="10.4" customHeight="1">
      <c r="B86" s="26"/>
      <c r="L86" s="26"/>
    </row>
    <row r="87" spans="2:12" s="27" customFormat="1" ht="29.25" customHeight="1">
      <c r="B87" s="26"/>
      <c r="C87" s="102" t="s">
        <v>111</v>
      </c>
      <c r="D87" s="94"/>
      <c r="E87" s="94"/>
      <c r="F87" s="94"/>
      <c r="G87" s="94"/>
      <c r="H87" s="94"/>
      <c r="I87" s="94"/>
      <c r="J87" s="103" t="s">
        <v>112</v>
      </c>
      <c r="K87" s="94"/>
      <c r="L87" s="26"/>
    </row>
    <row r="88" spans="2:12" s="27" customFormat="1" ht="10.4" customHeight="1">
      <c r="B88" s="26"/>
      <c r="L88" s="26"/>
    </row>
    <row r="89" spans="2:47" s="27" customFormat="1" ht="22.9" customHeight="1">
      <c r="B89" s="26"/>
      <c r="C89" s="104" t="s">
        <v>113</v>
      </c>
      <c r="J89" s="65">
        <f>J120</f>
        <v>0</v>
      </c>
      <c r="L89" s="26"/>
      <c r="AU89" s="12" t="s">
        <v>114</v>
      </c>
    </row>
    <row r="90" spans="2:12" s="106" customFormat="1" ht="25" customHeight="1">
      <c r="B90" s="105"/>
      <c r="D90" s="107" t="s">
        <v>1077</v>
      </c>
      <c r="E90" s="108"/>
      <c r="F90" s="108"/>
      <c r="G90" s="108"/>
      <c r="H90" s="108"/>
      <c r="I90" s="108"/>
      <c r="J90" s="109">
        <f>J121</f>
        <v>0</v>
      </c>
      <c r="L90" s="105"/>
    </row>
    <row r="91" spans="2:12" s="111" customFormat="1" ht="19.9" customHeight="1">
      <c r="B91" s="110"/>
      <c r="D91" s="112" t="s">
        <v>1078</v>
      </c>
      <c r="E91" s="113"/>
      <c r="F91" s="113"/>
      <c r="G91" s="113"/>
      <c r="H91" s="113"/>
      <c r="I91" s="113"/>
      <c r="J91" s="114">
        <f>J122</f>
        <v>0</v>
      </c>
      <c r="L91" s="110"/>
    </row>
    <row r="92" spans="2:12" s="111" customFormat="1" ht="14.9" customHeight="1">
      <c r="B92" s="110"/>
      <c r="D92" s="112" t="s">
        <v>1079</v>
      </c>
      <c r="E92" s="113"/>
      <c r="F92" s="113"/>
      <c r="G92" s="113"/>
      <c r="H92" s="113"/>
      <c r="I92" s="113"/>
      <c r="J92" s="114">
        <f>J123</f>
        <v>0</v>
      </c>
      <c r="L92" s="110"/>
    </row>
    <row r="93" spans="2:12" s="111" customFormat="1" ht="14.9" customHeight="1">
      <c r="B93" s="110"/>
      <c r="D93" s="112" t="s">
        <v>1080</v>
      </c>
      <c r="E93" s="113"/>
      <c r="F93" s="113"/>
      <c r="G93" s="113"/>
      <c r="H93" s="113"/>
      <c r="I93" s="113"/>
      <c r="J93" s="114">
        <f>J149</f>
        <v>0</v>
      </c>
      <c r="L93" s="110"/>
    </row>
    <row r="94" spans="2:12" s="111" customFormat="1" ht="14.9" customHeight="1">
      <c r="B94" s="110"/>
      <c r="D94" s="112" t="s">
        <v>1081</v>
      </c>
      <c r="E94" s="113"/>
      <c r="F94" s="113"/>
      <c r="G94" s="113"/>
      <c r="H94" s="113"/>
      <c r="I94" s="113"/>
      <c r="J94" s="114">
        <f>J164</f>
        <v>0</v>
      </c>
      <c r="L94" s="110"/>
    </row>
    <row r="95" spans="2:12" s="111" customFormat="1" ht="14.9" customHeight="1">
      <c r="B95" s="110"/>
      <c r="D95" s="112" t="s">
        <v>1082</v>
      </c>
      <c r="E95" s="113"/>
      <c r="F95" s="113"/>
      <c r="G95" s="113"/>
      <c r="H95" s="113"/>
      <c r="I95" s="113"/>
      <c r="J95" s="114">
        <f>J172</f>
        <v>0</v>
      </c>
      <c r="L95" s="110"/>
    </row>
    <row r="96" spans="2:12" s="111" customFormat="1" ht="14.9" customHeight="1">
      <c r="B96" s="110"/>
      <c r="D96" s="112" t="s">
        <v>1083</v>
      </c>
      <c r="E96" s="113"/>
      <c r="F96" s="113"/>
      <c r="G96" s="113"/>
      <c r="H96" s="113"/>
      <c r="I96" s="113"/>
      <c r="J96" s="114">
        <f>J183</f>
        <v>0</v>
      </c>
      <c r="L96" s="110"/>
    </row>
    <row r="97" spans="2:12" s="111" customFormat="1" ht="19.9" customHeight="1">
      <c r="B97" s="110"/>
      <c r="D97" s="112" t="s">
        <v>1084</v>
      </c>
      <c r="E97" s="113"/>
      <c r="F97" s="113"/>
      <c r="G97" s="113"/>
      <c r="H97" s="113"/>
      <c r="I97" s="113"/>
      <c r="J97" s="114">
        <f>J186</f>
        <v>0</v>
      </c>
      <c r="L97" s="110"/>
    </row>
    <row r="98" spans="2:12" s="111" customFormat="1" ht="14.9" customHeight="1">
      <c r="B98" s="110"/>
      <c r="D98" s="112" t="s">
        <v>1085</v>
      </c>
      <c r="E98" s="113"/>
      <c r="F98" s="113"/>
      <c r="G98" s="113"/>
      <c r="H98" s="113"/>
      <c r="I98" s="113"/>
      <c r="J98" s="114">
        <f>J187</f>
        <v>0</v>
      </c>
      <c r="L98" s="110"/>
    </row>
    <row r="99" spans="2:12" s="111" customFormat="1" ht="14.9" customHeight="1">
      <c r="B99" s="110"/>
      <c r="D99" s="112" t="s">
        <v>1086</v>
      </c>
      <c r="E99" s="113"/>
      <c r="F99" s="113"/>
      <c r="G99" s="113"/>
      <c r="H99" s="113"/>
      <c r="I99" s="113"/>
      <c r="J99" s="114">
        <f>J213</f>
        <v>0</v>
      </c>
      <c r="L99" s="110"/>
    </row>
    <row r="100" spans="2:12" s="111" customFormat="1" ht="19.9" customHeight="1">
      <c r="B100" s="110"/>
      <c r="D100" s="112" t="s">
        <v>1087</v>
      </c>
      <c r="E100" s="113"/>
      <c r="F100" s="113"/>
      <c r="G100" s="113"/>
      <c r="H100" s="113"/>
      <c r="I100" s="113"/>
      <c r="J100" s="114">
        <f>J217</f>
        <v>0</v>
      </c>
      <c r="L100" s="110"/>
    </row>
    <row r="101" spans="2:12" s="27" customFormat="1" ht="21.75" customHeight="1">
      <c r="B101" s="26"/>
      <c r="L101" s="26"/>
    </row>
    <row r="102" spans="2:12" s="27" customFormat="1" ht="7" customHeight="1">
      <c r="B102" s="40"/>
      <c r="C102" s="41"/>
      <c r="D102" s="41"/>
      <c r="E102" s="41"/>
      <c r="F102" s="41"/>
      <c r="G102" s="41"/>
      <c r="H102" s="41"/>
      <c r="I102" s="41"/>
      <c r="J102" s="41"/>
      <c r="K102" s="41"/>
      <c r="L102" s="26"/>
    </row>
    <row r="106" spans="2:12" s="27" customFormat="1" ht="7" customHeight="1">
      <c r="B106" s="42"/>
      <c r="C106" s="43"/>
      <c r="D106" s="43"/>
      <c r="E106" s="43"/>
      <c r="F106" s="43"/>
      <c r="G106" s="43"/>
      <c r="H106" s="43"/>
      <c r="I106" s="43"/>
      <c r="J106" s="43"/>
      <c r="K106" s="43"/>
      <c r="L106" s="26"/>
    </row>
    <row r="107" spans="2:12" s="27" customFormat="1" ht="25" customHeight="1">
      <c r="B107" s="26"/>
      <c r="C107" s="16" t="s">
        <v>137</v>
      </c>
      <c r="L107" s="26"/>
    </row>
    <row r="108" spans="2:12" s="27" customFormat="1" ht="7" customHeight="1">
      <c r="B108" s="26"/>
      <c r="L108" s="26"/>
    </row>
    <row r="109" spans="2:12" s="27" customFormat="1" ht="12" customHeight="1">
      <c r="B109" s="26"/>
      <c r="C109" s="21" t="s">
        <v>14</v>
      </c>
      <c r="L109" s="26"/>
    </row>
    <row r="110" spans="2:12" s="27" customFormat="1" ht="16.5" customHeight="1">
      <c r="B110" s="26"/>
      <c r="E110" s="236" t="str">
        <f>E7</f>
        <v>VŠE Coworkingové centrum</v>
      </c>
      <c r="F110" s="237"/>
      <c r="G110" s="237"/>
      <c r="H110" s="237"/>
      <c r="L110" s="26"/>
    </row>
    <row r="111" spans="2:12" s="27" customFormat="1" ht="12" customHeight="1">
      <c r="B111" s="26"/>
      <c r="C111" s="21" t="s">
        <v>108</v>
      </c>
      <c r="L111" s="26"/>
    </row>
    <row r="112" spans="2:12" s="27" customFormat="1" ht="16.5" customHeight="1">
      <c r="B112" s="26"/>
      <c r="E112" s="226" t="str">
        <f>E9</f>
        <v>SO 03 - Elektroinstalace</v>
      </c>
      <c r="F112" s="235"/>
      <c r="G112" s="235"/>
      <c r="H112" s="235"/>
      <c r="L112" s="26"/>
    </row>
    <row r="113" spans="2:12" s="27" customFormat="1" ht="7" customHeight="1">
      <c r="B113" s="26"/>
      <c r="L113" s="26"/>
    </row>
    <row r="114" spans="2:12" s="27" customFormat="1" ht="12" customHeight="1">
      <c r="B114" s="26"/>
      <c r="C114" s="21" t="s">
        <v>20</v>
      </c>
      <c r="F114" s="19" t="str">
        <f>F12</f>
        <v>nám. W. Churchilla 1938/4, 130 67 Praha 3 - Žižkov</v>
      </c>
      <c r="I114" s="21" t="s">
        <v>22</v>
      </c>
      <c r="J114" s="50">
        <f>IF(J12="","",J12)</f>
        <v>45007</v>
      </c>
      <c r="L114" s="26"/>
    </row>
    <row r="115" spans="2:12" s="27" customFormat="1" ht="7" customHeight="1">
      <c r="B115" s="26"/>
      <c r="L115" s="26"/>
    </row>
    <row r="116" spans="2:12" s="27" customFormat="1" ht="25.75" customHeight="1">
      <c r="B116" s="26"/>
      <c r="C116" s="21" t="s">
        <v>27</v>
      </c>
      <c r="F116" s="19" t="str">
        <f>E15</f>
        <v>Vysoká škola ekonomická v Praze</v>
      </c>
      <c r="I116" s="21" t="s">
        <v>34</v>
      </c>
      <c r="J116" s="24" t="str">
        <f>E21</f>
        <v>Studio Atelier AS, s.r.o.</v>
      </c>
      <c r="L116" s="26"/>
    </row>
    <row r="117" spans="2:12" s="27" customFormat="1" ht="25.75" customHeight="1">
      <c r="B117" s="26"/>
      <c r="C117" s="21" t="s">
        <v>33</v>
      </c>
      <c r="F117" s="19" t="str">
        <f>IF(E18="","",E18)</f>
        <v>Vyplňte pole</v>
      </c>
      <c r="I117" s="21" t="s">
        <v>39</v>
      </c>
      <c r="J117" s="24" t="str">
        <f>E24</f>
        <v>Vyplňte pole</v>
      </c>
      <c r="L117" s="26"/>
    </row>
    <row r="118" spans="2:12" s="27" customFormat="1" ht="10.4" customHeight="1">
      <c r="B118" s="26"/>
      <c r="L118" s="26"/>
    </row>
    <row r="119" spans="2:20" s="119" customFormat="1" ht="29.25" customHeight="1">
      <c r="B119" s="115"/>
      <c r="C119" s="116" t="s">
        <v>138</v>
      </c>
      <c r="D119" s="117" t="s">
        <v>66</v>
      </c>
      <c r="E119" s="117" t="s">
        <v>62</v>
      </c>
      <c r="F119" s="117" t="s">
        <v>63</v>
      </c>
      <c r="G119" s="117" t="s">
        <v>139</v>
      </c>
      <c r="H119" s="117" t="s">
        <v>140</v>
      </c>
      <c r="I119" s="117" t="s">
        <v>141</v>
      </c>
      <c r="J119" s="117" t="s">
        <v>112</v>
      </c>
      <c r="K119" s="118" t="s">
        <v>142</v>
      </c>
      <c r="L119" s="115"/>
      <c r="M119" s="57" t="s">
        <v>1</v>
      </c>
      <c r="N119" s="58" t="s">
        <v>45</v>
      </c>
      <c r="O119" s="58" t="s">
        <v>143</v>
      </c>
      <c r="P119" s="58" t="s">
        <v>144</v>
      </c>
      <c r="Q119" s="58" t="s">
        <v>145</v>
      </c>
      <c r="R119" s="58" t="s">
        <v>146</v>
      </c>
      <c r="S119" s="58" t="s">
        <v>147</v>
      </c>
      <c r="T119" s="59" t="s">
        <v>148</v>
      </c>
    </row>
    <row r="120" spans="2:63" s="27" customFormat="1" ht="22.9" customHeight="1">
      <c r="B120" s="26"/>
      <c r="C120" s="63" t="s">
        <v>149</v>
      </c>
      <c r="J120" s="120">
        <f>BK120</f>
        <v>0</v>
      </c>
      <c r="L120" s="26"/>
      <c r="M120" s="60"/>
      <c r="N120" s="51"/>
      <c r="O120" s="51"/>
      <c r="P120" s="121">
        <f>P121</f>
        <v>0</v>
      </c>
      <c r="Q120" s="51"/>
      <c r="R120" s="121">
        <f>R121</f>
        <v>0</v>
      </c>
      <c r="S120" s="51"/>
      <c r="T120" s="122">
        <f>T121</f>
        <v>0</v>
      </c>
      <c r="AT120" s="12" t="s">
        <v>80</v>
      </c>
      <c r="AU120" s="12" t="s">
        <v>114</v>
      </c>
      <c r="BK120" s="123">
        <f>BK121</f>
        <v>0</v>
      </c>
    </row>
    <row r="121" spans="2:63" s="125" customFormat="1" ht="25.9" customHeight="1">
      <c r="B121" s="124"/>
      <c r="D121" s="126" t="s">
        <v>80</v>
      </c>
      <c r="E121" s="127" t="s">
        <v>1088</v>
      </c>
      <c r="F121" s="127" t="s">
        <v>1089</v>
      </c>
      <c r="J121" s="128">
        <f>BK121</f>
        <v>0</v>
      </c>
      <c r="L121" s="124"/>
      <c r="M121" s="129"/>
      <c r="P121" s="130">
        <f>P122+P186+P217</f>
        <v>0</v>
      </c>
      <c r="R121" s="130">
        <f>R122+R186+R217</f>
        <v>0</v>
      </c>
      <c r="T121" s="131">
        <f>T122+T186+T217</f>
        <v>0</v>
      </c>
      <c r="AR121" s="126" t="s">
        <v>89</v>
      </c>
      <c r="AT121" s="132" t="s">
        <v>80</v>
      </c>
      <c r="AU121" s="132" t="s">
        <v>81</v>
      </c>
      <c r="AY121" s="126" t="s">
        <v>152</v>
      </c>
      <c r="BK121" s="133">
        <f>BK122+BK186+BK217</f>
        <v>0</v>
      </c>
    </row>
    <row r="122" spans="2:63" s="125" customFormat="1" ht="22.9" customHeight="1">
      <c r="B122" s="124"/>
      <c r="D122" s="126" t="s">
        <v>80</v>
      </c>
      <c r="E122" s="134" t="s">
        <v>1090</v>
      </c>
      <c r="F122" s="134" t="s">
        <v>1091</v>
      </c>
      <c r="J122" s="135">
        <f>BK122</f>
        <v>0</v>
      </c>
      <c r="L122" s="124"/>
      <c r="M122" s="129"/>
      <c r="P122" s="130">
        <f>P123+P149+P164+P172+P183</f>
        <v>0</v>
      </c>
      <c r="R122" s="130">
        <f>R123+R149+R164+R172+R183</f>
        <v>0</v>
      </c>
      <c r="T122" s="131">
        <f>T123+T149+T164+T172+T183</f>
        <v>0</v>
      </c>
      <c r="AR122" s="126" t="s">
        <v>89</v>
      </c>
      <c r="AT122" s="132" t="s">
        <v>80</v>
      </c>
      <c r="AU122" s="132" t="s">
        <v>89</v>
      </c>
      <c r="AY122" s="126" t="s">
        <v>152</v>
      </c>
      <c r="BK122" s="133">
        <f>BK123+BK149+BK164+BK172+BK183</f>
        <v>0</v>
      </c>
    </row>
    <row r="123" spans="2:63" s="125" customFormat="1" ht="20.9" customHeight="1">
      <c r="B123" s="124"/>
      <c r="D123" s="126" t="s">
        <v>80</v>
      </c>
      <c r="E123" s="134" t="s">
        <v>1092</v>
      </c>
      <c r="F123" s="134" t="s">
        <v>1093</v>
      </c>
      <c r="J123" s="135">
        <f>BK123</f>
        <v>0</v>
      </c>
      <c r="L123" s="124"/>
      <c r="M123" s="129"/>
      <c r="P123" s="130">
        <f>SUM(P124:P148)</f>
        <v>0</v>
      </c>
      <c r="R123" s="130">
        <f>SUM(R124:R148)</f>
        <v>0</v>
      </c>
      <c r="T123" s="131">
        <f>SUM(T124:T148)</f>
        <v>0</v>
      </c>
      <c r="AR123" s="126" t="s">
        <v>89</v>
      </c>
      <c r="AT123" s="132" t="s">
        <v>80</v>
      </c>
      <c r="AU123" s="132" t="s">
        <v>91</v>
      </c>
      <c r="AY123" s="126" t="s">
        <v>152</v>
      </c>
      <c r="BK123" s="133">
        <f>SUM(BK124:BK148)</f>
        <v>0</v>
      </c>
    </row>
    <row r="124" spans="2:65" s="27" customFormat="1" ht="16.5" customHeight="1">
      <c r="B124" s="26"/>
      <c r="C124" s="136" t="s">
        <v>89</v>
      </c>
      <c r="D124" s="136" t="s">
        <v>155</v>
      </c>
      <c r="E124" s="137" t="s">
        <v>1094</v>
      </c>
      <c r="F124" s="138" t="s">
        <v>1095</v>
      </c>
      <c r="G124" s="139" t="s">
        <v>606</v>
      </c>
      <c r="H124" s="140">
        <v>30</v>
      </c>
      <c r="I124" s="7"/>
      <c r="J124" s="1">
        <f>ROUND(I124*H124,2)</f>
        <v>0</v>
      </c>
      <c r="K124" s="138" t="s">
        <v>1</v>
      </c>
      <c r="L124" s="26"/>
      <c r="M124" s="143" t="s">
        <v>1</v>
      </c>
      <c r="N124" s="144" t="s">
        <v>46</v>
      </c>
      <c r="O124" s="145">
        <v>0</v>
      </c>
      <c r="P124" s="145">
        <f>O124*H124</f>
        <v>0</v>
      </c>
      <c r="Q124" s="145">
        <v>0</v>
      </c>
      <c r="R124" s="145">
        <f>Q124*H124</f>
        <v>0</v>
      </c>
      <c r="S124" s="145">
        <v>0</v>
      </c>
      <c r="T124" s="146">
        <f>S124*H124</f>
        <v>0</v>
      </c>
      <c r="AR124" s="147" t="s">
        <v>160</v>
      </c>
      <c r="AT124" s="147" t="s">
        <v>155</v>
      </c>
      <c r="AU124" s="147" t="s">
        <v>153</v>
      </c>
      <c r="AY124" s="12" t="s">
        <v>152</v>
      </c>
      <c r="BE124" s="148">
        <f>IF(N124="základní",J124,0)</f>
        <v>0</v>
      </c>
      <c r="BF124" s="148">
        <f>IF(N124="snížená",J124,0)</f>
        <v>0</v>
      </c>
      <c r="BG124" s="148">
        <f>IF(N124="zákl. přenesená",J124,0)</f>
        <v>0</v>
      </c>
      <c r="BH124" s="148">
        <f>IF(N124="sníž. přenesená",J124,0)</f>
        <v>0</v>
      </c>
      <c r="BI124" s="148">
        <f>IF(N124="nulová",J124,0)</f>
        <v>0</v>
      </c>
      <c r="BJ124" s="12" t="s">
        <v>89</v>
      </c>
      <c r="BK124" s="148">
        <f>ROUND(I124*H124,2)</f>
        <v>0</v>
      </c>
      <c r="BL124" s="12" t="s">
        <v>160</v>
      </c>
      <c r="BM124" s="147" t="s">
        <v>1096</v>
      </c>
    </row>
    <row r="125" spans="2:65" s="27" customFormat="1" ht="16.5" customHeight="1">
      <c r="B125" s="26"/>
      <c r="C125" s="136" t="s">
        <v>91</v>
      </c>
      <c r="D125" s="136" t="s">
        <v>155</v>
      </c>
      <c r="E125" s="137" t="s">
        <v>1097</v>
      </c>
      <c r="F125" s="138" t="s">
        <v>1098</v>
      </c>
      <c r="G125" s="139" t="s">
        <v>606</v>
      </c>
      <c r="H125" s="140">
        <v>40</v>
      </c>
      <c r="I125" s="7"/>
      <c r="J125" s="1">
        <f>ROUND(I125*H125,2)</f>
        <v>0</v>
      </c>
      <c r="K125" s="138" t="s">
        <v>1</v>
      </c>
      <c r="L125" s="26"/>
      <c r="M125" s="143" t="s">
        <v>1</v>
      </c>
      <c r="N125" s="144" t="s">
        <v>46</v>
      </c>
      <c r="O125" s="145">
        <v>0</v>
      </c>
      <c r="P125" s="145">
        <f>O125*H125</f>
        <v>0</v>
      </c>
      <c r="Q125" s="145">
        <v>0</v>
      </c>
      <c r="R125" s="145">
        <f>Q125*H125</f>
        <v>0</v>
      </c>
      <c r="S125" s="145">
        <v>0</v>
      </c>
      <c r="T125" s="146">
        <f>S125*H125</f>
        <v>0</v>
      </c>
      <c r="AR125" s="147" t="s">
        <v>160</v>
      </c>
      <c r="AT125" s="147" t="s">
        <v>155</v>
      </c>
      <c r="AU125" s="147" t="s">
        <v>153</v>
      </c>
      <c r="AY125" s="12" t="s">
        <v>152</v>
      </c>
      <c r="BE125" s="148">
        <f>IF(N125="základní",J125,0)</f>
        <v>0</v>
      </c>
      <c r="BF125" s="148">
        <f>IF(N125="snížená",J125,0)</f>
        <v>0</v>
      </c>
      <c r="BG125" s="148">
        <f>IF(N125="zákl. přenesená",J125,0)</f>
        <v>0</v>
      </c>
      <c r="BH125" s="148">
        <f>IF(N125="sníž. přenesená",J125,0)</f>
        <v>0</v>
      </c>
      <c r="BI125" s="148">
        <f>IF(N125="nulová",J125,0)</f>
        <v>0</v>
      </c>
      <c r="BJ125" s="12" t="s">
        <v>89</v>
      </c>
      <c r="BK125" s="148">
        <f>ROUND(I125*H125,2)</f>
        <v>0</v>
      </c>
      <c r="BL125" s="12" t="s">
        <v>160</v>
      </c>
      <c r="BM125" s="147" t="s">
        <v>1099</v>
      </c>
    </row>
    <row r="126" spans="2:65" s="27" customFormat="1" ht="16.5" customHeight="1">
      <c r="B126" s="26"/>
      <c r="C126" s="136" t="s">
        <v>153</v>
      </c>
      <c r="D126" s="136" t="s">
        <v>155</v>
      </c>
      <c r="E126" s="137" t="s">
        <v>1100</v>
      </c>
      <c r="F126" s="138" t="s">
        <v>1101</v>
      </c>
      <c r="G126" s="139" t="s">
        <v>606</v>
      </c>
      <c r="H126" s="140">
        <v>325</v>
      </c>
      <c r="I126" s="7"/>
      <c r="J126" s="1">
        <f>ROUND(I126*H126,2)</f>
        <v>0</v>
      </c>
      <c r="K126" s="138" t="s">
        <v>1</v>
      </c>
      <c r="L126" s="26"/>
      <c r="M126" s="143" t="s">
        <v>1</v>
      </c>
      <c r="N126" s="144" t="s">
        <v>46</v>
      </c>
      <c r="O126" s="145">
        <v>0</v>
      </c>
      <c r="P126" s="145">
        <f>O126*H126</f>
        <v>0</v>
      </c>
      <c r="Q126" s="145">
        <v>0</v>
      </c>
      <c r="R126" s="145">
        <f>Q126*H126</f>
        <v>0</v>
      </c>
      <c r="S126" s="145">
        <v>0</v>
      </c>
      <c r="T126" s="146">
        <f>S126*H126</f>
        <v>0</v>
      </c>
      <c r="AR126" s="147" t="s">
        <v>160</v>
      </c>
      <c r="AT126" s="147" t="s">
        <v>155</v>
      </c>
      <c r="AU126" s="147" t="s">
        <v>153</v>
      </c>
      <c r="AY126" s="12" t="s">
        <v>152</v>
      </c>
      <c r="BE126" s="148">
        <f>IF(N126="základní",J126,0)</f>
        <v>0</v>
      </c>
      <c r="BF126" s="148">
        <f>IF(N126="snížená",J126,0)</f>
        <v>0</v>
      </c>
      <c r="BG126" s="148">
        <f>IF(N126="zákl. přenesená",J126,0)</f>
        <v>0</v>
      </c>
      <c r="BH126" s="148">
        <f>IF(N126="sníž. přenesená",J126,0)</f>
        <v>0</v>
      </c>
      <c r="BI126" s="148">
        <f>IF(N126="nulová",J126,0)</f>
        <v>0</v>
      </c>
      <c r="BJ126" s="12" t="s">
        <v>89</v>
      </c>
      <c r="BK126" s="148">
        <f>ROUND(I126*H126,2)</f>
        <v>0</v>
      </c>
      <c r="BL126" s="12" t="s">
        <v>160</v>
      </c>
      <c r="BM126" s="147" t="s">
        <v>1102</v>
      </c>
    </row>
    <row r="127" spans="2:65" s="27" customFormat="1" ht="16.5" customHeight="1">
      <c r="B127" s="26"/>
      <c r="C127" s="136" t="s">
        <v>160</v>
      </c>
      <c r="D127" s="136" t="s">
        <v>155</v>
      </c>
      <c r="E127" s="137" t="s">
        <v>1103</v>
      </c>
      <c r="F127" s="138" t="s">
        <v>1104</v>
      </c>
      <c r="G127" s="139" t="s">
        <v>606</v>
      </c>
      <c r="H127" s="140">
        <v>1610</v>
      </c>
      <c r="I127" s="7"/>
      <c r="J127" s="1">
        <f>ROUND(I127*H127,2)</f>
        <v>0</v>
      </c>
      <c r="K127" s="138" t="s">
        <v>1</v>
      </c>
      <c r="L127" s="26"/>
      <c r="M127" s="143" t="s">
        <v>1</v>
      </c>
      <c r="N127" s="144" t="s">
        <v>46</v>
      </c>
      <c r="O127" s="145">
        <v>0</v>
      </c>
      <c r="P127" s="145">
        <f>O127*H127</f>
        <v>0</v>
      </c>
      <c r="Q127" s="145">
        <v>0</v>
      </c>
      <c r="R127" s="145">
        <f>Q127*H127</f>
        <v>0</v>
      </c>
      <c r="S127" s="145">
        <v>0</v>
      </c>
      <c r="T127" s="146">
        <f>S127*H127</f>
        <v>0</v>
      </c>
      <c r="AR127" s="147" t="s">
        <v>160</v>
      </c>
      <c r="AT127" s="147" t="s">
        <v>155</v>
      </c>
      <c r="AU127" s="147" t="s">
        <v>153</v>
      </c>
      <c r="AY127" s="12" t="s">
        <v>152</v>
      </c>
      <c r="BE127" s="148">
        <f>IF(N127="základní",J127,0)</f>
        <v>0</v>
      </c>
      <c r="BF127" s="148">
        <f>IF(N127="snížená",J127,0)</f>
        <v>0</v>
      </c>
      <c r="BG127" s="148">
        <f>IF(N127="zákl. přenesená",J127,0)</f>
        <v>0</v>
      </c>
      <c r="BH127" s="148">
        <f>IF(N127="sníž. přenesená",J127,0)</f>
        <v>0</v>
      </c>
      <c r="BI127" s="148">
        <f>IF(N127="nulová",J127,0)</f>
        <v>0</v>
      </c>
      <c r="BJ127" s="12" t="s">
        <v>89</v>
      </c>
      <c r="BK127" s="148">
        <f>ROUND(I127*H127,2)</f>
        <v>0</v>
      </c>
      <c r="BL127" s="12" t="s">
        <v>160</v>
      </c>
      <c r="BM127" s="147" t="s">
        <v>1105</v>
      </c>
    </row>
    <row r="128" spans="2:51" s="160" customFormat="1" ht="12">
      <c r="B128" s="159"/>
      <c r="D128" s="154" t="s">
        <v>164</v>
      </c>
      <c r="E128" s="161" t="s">
        <v>1</v>
      </c>
      <c r="F128" s="162" t="s">
        <v>1106</v>
      </c>
      <c r="H128" s="163">
        <v>1560</v>
      </c>
      <c r="L128" s="159"/>
      <c r="M128" s="164"/>
      <c r="T128" s="165"/>
      <c r="AT128" s="161" t="s">
        <v>164</v>
      </c>
      <c r="AU128" s="161" t="s">
        <v>153</v>
      </c>
      <c r="AV128" s="160" t="s">
        <v>91</v>
      </c>
      <c r="AW128" s="160" t="s">
        <v>38</v>
      </c>
      <c r="AX128" s="160" t="s">
        <v>81</v>
      </c>
      <c r="AY128" s="161" t="s">
        <v>152</v>
      </c>
    </row>
    <row r="129" spans="2:51" s="183" customFormat="1" ht="12">
      <c r="B129" s="182"/>
      <c r="D129" s="154" t="s">
        <v>164</v>
      </c>
      <c r="E129" s="184" t="s">
        <v>1</v>
      </c>
      <c r="F129" s="185" t="s">
        <v>215</v>
      </c>
      <c r="H129" s="186">
        <v>1560</v>
      </c>
      <c r="L129" s="182"/>
      <c r="M129" s="187"/>
      <c r="T129" s="188"/>
      <c r="AT129" s="184" t="s">
        <v>164</v>
      </c>
      <c r="AU129" s="184" t="s">
        <v>153</v>
      </c>
      <c r="AV129" s="183" t="s">
        <v>153</v>
      </c>
      <c r="AW129" s="183" t="s">
        <v>38</v>
      </c>
      <c r="AX129" s="183" t="s">
        <v>81</v>
      </c>
      <c r="AY129" s="184" t="s">
        <v>152</v>
      </c>
    </row>
    <row r="130" spans="2:51" s="153" customFormat="1" ht="12">
      <c r="B130" s="152"/>
      <c r="D130" s="154" t="s">
        <v>164</v>
      </c>
      <c r="E130" s="155" t="s">
        <v>1</v>
      </c>
      <c r="F130" s="156" t="s">
        <v>1107</v>
      </c>
      <c r="H130" s="155" t="s">
        <v>1</v>
      </c>
      <c r="L130" s="152"/>
      <c r="M130" s="157"/>
      <c r="T130" s="158"/>
      <c r="AT130" s="155" t="s">
        <v>164</v>
      </c>
      <c r="AU130" s="155" t="s">
        <v>153</v>
      </c>
      <c r="AV130" s="153" t="s">
        <v>89</v>
      </c>
      <c r="AW130" s="153" t="s">
        <v>38</v>
      </c>
      <c r="AX130" s="153" t="s">
        <v>81</v>
      </c>
      <c r="AY130" s="155" t="s">
        <v>152</v>
      </c>
    </row>
    <row r="131" spans="2:51" s="160" customFormat="1" ht="12">
      <c r="B131" s="159"/>
      <c r="D131" s="154" t="s">
        <v>164</v>
      </c>
      <c r="E131" s="161" t="s">
        <v>1</v>
      </c>
      <c r="F131" s="162" t="s">
        <v>444</v>
      </c>
      <c r="H131" s="163">
        <v>50</v>
      </c>
      <c r="L131" s="159"/>
      <c r="M131" s="164"/>
      <c r="T131" s="165"/>
      <c r="AT131" s="161" t="s">
        <v>164</v>
      </c>
      <c r="AU131" s="161" t="s">
        <v>153</v>
      </c>
      <c r="AV131" s="160" t="s">
        <v>91</v>
      </c>
      <c r="AW131" s="160" t="s">
        <v>38</v>
      </c>
      <c r="AX131" s="160" t="s">
        <v>81</v>
      </c>
      <c r="AY131" s="161" t="s">
        <v>152</v>
      </c>
    </row>
    <row r="132" spans="2:51" s="183" customFormat="1" ht="12">
      <c r="B132" s="182"/>
      <c r="D132" s="154" t="s">
        <v>164</v>
      </c>
      <c r="E132" s="184" t="s">
        <v>1</v>
      </c>
      <c r="F132" s="185" t="s">
        <v>215</v>
      </c>
      <c r="H132" s="186">
        <v>50</v>
      </c>
      <c r="L132" s="182"/>
      <c r="M132" s="187"/>
      <c r="T132" s="188"/>
      <c r="AT132" s="184" t="s">
        <v>164</v>
      </c>
      <c r="AU132" s="184" t="s">
        <v>153</v>
      </c>
      <c r="AV132" s="183" t="s">
        <v>153</v>
      </c>
      <c r="AW132" s="183" t="s">
        <v>38</v>
      </c>
      <c r="AX132" s="183" t="s">
        <v>81</v>
      </c>
      <c r="AY132" s="184" t="s">
        <v>152</v>
      </c>
    </row>
    <row r="133" spans="2:51" s="167" customFormat="1" ht="12">
      <c r="B133" s="166"/>
      <c r="D133" s="154" t="s">
        <v>164</v>
      </c>
      <c r="E133" s="168" t="s">
        <v>1</v>
      </c>
      <c r="F133" s="169" t="s">
        <v>168</v>
      </c>
      <c r="H133" s="170">
        <v>1610</v>
      </c>
      <c r="L133" s="166"/>
      <c r="M133" s="171"/>
      <c r="T133" s="172"/>
      <c r="AT133" s="168" t="s">
        <v>164</v>
      </c>
      <c r="AU133" s="168" t="s">
        <v>153</v>
      </c>
      <c r="AV133" s="167" t="s">
        <v>160</v>
      </c>
      <c r="AW133" s="167" t="s">
        <v>38</v>
      </c>
      <c r="AX133" s="167" t="s">
        <v>89</v>
      </c>
      <c r="AY133" s="168" t="s">
        <v>152</v>
      </c>
    </row>
    <row r="134" spans="2:65" s="27" customFormat="1" ht="16.5" customHeight="1">
      <c r="B134" s="26"/>
      <c r="C134" s="136" t="s">
        <v>188</v>
      </c>
      <c r="D134" s="136" t="s">
        <v>155</v>
      </c>
      <c r="E134" s="137" t="s">
        <v>1108</v>
      </c>
      <c r="F134" s="138" t="s">
        <v>1109</v>
      </c>
      <c r="G134" s="139" t="s">
        <v>606</v>
      </c>
      <c r="H134" s="140">
        <v>1300</v>
      </c>
      <c r="I134" s="7"/>
      <c r="J134" s="1">
        <f aca="true" t="shared" si="0" ref="J134:J139">ROUND(I134*H134,2)</f>
        <v>0</v>
      </c>
      <c r="K134" s="138" t="s">
        <v>1</v>
      </c>
      <c r="L134" s="26"/>
      <c r="M134" s="143" t="s">
        <v>1</v>
      </c>
      <c r="N134" s="144" t="s">
        <v>46</v>
      </c>
      <c r="O134" s="145">
        <v>0</v>
      </c>
      <c r="P134" s="145">
        <f aca="true" t="shared" si="1" ref="P134:P139">O134*H134</f>
        <v>0</v>
      </c>
      <c r="Q134" s="145">
        <v>0</v>
      </c>
      <c r="R134" s="145">
        <f aca="true" t="shared" si="2" ref="R134:R139">Q134*H134</f>
        <v>0</v>
      </c>
      <c r="S134" s="145">
        <v>0</v>
      </c>
      <c r="T134" s="146">
        <f aca="true" t="shared" si="3" ref="T134:T139">S134*H134</f>
        <v>0</v>
      </c>
      <c r="AR134" s="147" t="s">
        <v>160</v>
      </c>
      <c r="AT134" s="147" t="s">
        <v>155</v>
      </c>
      <c r="AU134" s="147" t="s">
        <v>153</v>
      </c>
      <c r="AY134" s="12" t="s">
        <v>152</v>
      </c>
      <c r="BE134" s="148">
        <f aca="true" t="shared" si="4" ref="BE134:BE139">IF(N134="základní",J134,0)</f>
        <v>0</v>
      </c>
      <c r="BF134" s="148">
        <f aca="true" t="shared" si="5" ref="BF134:BF139">IF(N134="snížená",J134,0)</f>
        <v>0</v>
      </c>
      <c r="BG134" s="148">
        <f aca="true" t="shared" si="6" ref="BG134:BG139">IF(N134="zákl. přenesená",J134,0)</f>
        <v>0</v>
      </c>
      <c r="BH134" s="148">
        <f aca="true" t="shared" si="7" ref="BH134:BH139">IF(N134="sníž. přenesená",J134,0)</f>
        <v>0</v>
      </c>
      <c r="BI134" s="148">
        <f aca="true" t="shared" si="8" ref="BI134:BI139">IF(N134="nulová",J134,0)</f>
        <v>0</v>
      </c>
      <c r="BJ134" s="12" t="s">
        <v>89</v>
      </c>
      <c r="BK134" s="148">
        <f aca="true" t="shared" si="9" ref="BK134:BK139">ROUND(I134*H134,2)</f>
        <v>0</v>
      </c>
      <c r="BL134" s="12" t="s">
        <v>160</v>
      </c>
      <c r="BM134" s="147" t="s">
        <v>1110</v>
      </c>
    </row>
    <row r="135" spans="2:65" s="27" customFormat="1" ht="16.5" customHeight="1">
      <c r="B135" s="26"/>
      <c r="C135" s="136" t="s">
        <v>193</v>
      </c>
      <c r="D135" s="136" t="s">
        <v>155</v>
      </c>
      <c r="E135" s="137" t="s">
        <v>1111</v>
      </c>
      <c r="F135" s="138" t="s">
        <v>1112</v>
      </c>
      <c r="G135" s="139" t="s">
        <v>606</v>
      </c>
      <c r="H135" s="140">
        <v>60</v>
      </c>
      <c r="I135" s="7"/>
      <c r="J135" s="1">
        <f t="shared" si="0"/>
        <v>0</v>
      </c>
      <c r="K135" s="138" t="s">
        <v>1</v>
      </c>
      <c r="L135" s="26"/>
      <c r="M135" s="143" t="s">
        <v>1</v>
      </c>
      <c r="N135" s="144" t="s">
        <v>46</v>
      </c>
      <c r="O135" s="145">
        <v>0</v>
      </c>
      <c r="P135" s="145">
        <f t="shared" si="1"/>
        <v>0</v>
      </c>
      <c r="Q135" s="145">
        <v>0</v>
      </c>
      <c r="R135" s="145">
        <f t="shared" si="2"/>
        <v>0</v>
      </c>
      <c r="S135" s="145">
        <v>0</v>
      </c>
      <c r="T135" s="146">
        <f t="shared" si="3"/>
        <v>0</v>
      </c>
      <c r="AR135" s="147" t="s">
        <v>160</v>
      </c>
      <c r="AT135" s="147" t="s">
        <v>155</v>
      </c>
      <c r="AU135" s="147" t="s">
        <v>153</v>
      </c>
      <c r="AY135" s="12" t="s">
        <v>152</v>
      </c>
      <c r="BE135" s="148">
        <f t="shared" si="4"/>
        <v>0</v>
      </c>
      <c r="BF135" s="148">
        <f t="shared" si="5"/>
        <v>0</v>
      </c>
      <c r="BG135" s="148">
        <f t="shared" si="6"/>
        <v>0</v>
      </c>
      <c r="BH135" s="148">
        <f t="shared" si="7"/>
        <v>0</v>
      </c>
      <c r="BI135" s="148">
        <f t="shared" si="8"/>
        <v>0</v>
      </c>
      <c r="BJ135" s="12" t="s">
        <v>89</v>
      </c>
      <c r="BK135" s="148">
        <f t="shared" si="9"/>
        <v>0</v>
      </c>
      <c r="BL135" s="12" t="s">
        <v>160</v>
      </c>
      <c r="BM135" s="147" t="s">
        <v>1113</v>
      </c>
    </row>
    <row r="136" spans="2:65" s="27" customFormat="1" ht="16.5" customHeight="1">
      <c r="B136" s="26"/>
      <c r="C136" s="136" t="s">
        <v>200</v>
      </c>
      <c r="D136" s="136" t="s">
        <v>155</v>
      </c>
      <c r="E136" s="137" t="s">
        <v>1114</v>
      </c>
      <c r="F136" s="138" t="s">
        <v>1115</v>
      </c>
      <c r="G136" s="139" t="s">
        <v>606</v>
      </c>
      <c r="H136" s="140">
        <v>455</v>
      </c>
      <c r="I136" s="7"/>
      <c r="J136" s="1">
        <f t="shared" si="0"/>
        <v>0</v>
      </c>
      <c r="K136" s="138" t="s">
        <v>1</v>
      </c>
      <c r="L136" s="26"/>
      <c r="M136" s="143" t="s">
        <v>1</v>
      </c>
      <c r="N136" s="144" t="s">
        <v>46</v>
      </c>
      <c r="O136" s="145">
        <v>0</v>
      </c>
      <c r="P136" s="145">
        <f t="shared" si="1"/>
        <v>0</v>
      </c>
      <c r="Q136" s="145">
        <v>0</v>
      </c>
      <c r="R136" s="145">
        <f t="shared" si="2"/>
        <v>0</v>
      </c>
      <c r="S136" s="145">
        <v>0</v>
      </c>
      <c r="T136" s="146">
        <f t="shared" si="3"/>
        <v>0</v>
      </c>
      <c r="AR136" s="147" t="s">
        <v>160</v>
      </c>
      <c r="AT136" s="147" t="s">
        <v>155</v>
      </c>
      <c r="AU136" s="147" t="s">
        <v>153</v>
      </c>
      <c r="AY136" s="12" t="s">
        <v>152</v>
      </c>
      <c r="BE136" s="148">
        <f t="shared" si="4"/>
        <v>0</v>
      </c>
      <c r="BF136" s="148">
        <f t="shared" si="5"/>
        <v>0</v>
      </c>
      <c r="BG136" s="148">
        <f t="shared" si="6"/>
        <v>0</v>
      </c>
      <c r="BH136" s="148">
        <f t="shared" si="7"/>
        <v>0</v>
      </c>
      <c r="BI136" s="148">
        <f t="shared" si="8"/>
        <v>0</v>
      </c>
      <c r="BJ136" s="12" t="s">
        <v>89</v>
      </c>
      <c r="BK136" s="148">
        <f t="shared" si="9"/>
        <v>0</v>
      </c>
      <c r="BL136" s="12" t="s">
        <v>160</v>
      </c>
      <c r="BM136" s="147" t="s">
        <v>1116</v>
      </c>
    </row>
    <row r="137" spans="2:65" s="27" customFormat="1" ht="16.5" customHeight="1">
      <c r="B137" s="26"/>
      <c r="C137" s="136" t="s">
        <v>197</v>
      </c>
      <c r="D137" s="136" t="s">
        <v>155</v>
      </c>
      <c r="E137" s="137" t="s">
        <v>1117</v>
      </c>
      <c r="F137" s="138" t="s">
        <v>1118</v>
      </c>
      <c r="G137" s="139" t="s">
        <v>606</v>
      </c>
      <c r="H137" s="140">
        <v>100</v>
      </c>
      <c r="I137" s="7"/>
      <c r="J137" s="1">
        <f t="shared" si="0"/>
        <v>0</v>
      </c>
      <c r="K137" s="138" t="s">
        <v>1</v>
      </c>
      <c r="L137" s="26"/>
      <c r="M137" s="143" t="s">
        <v>1</v>
      </c>
      <c r="N137" s="144" t="s">
        <v>46</v>
      </c>
      <c r="O137" s="145">
        <v>0</v>
      </c>
      <c r="P137" s="145">
        <f t="shared" si="1"/>
        <v>0</v>
      </c>
      <c r="Q137" s="145">
        <v>0</v>
      </c>
      <c r="R137" s="145">
        <f t="shared" si="2"/>
        <v>0</v>
      </c>
      <c r="S137" s="145">
        <v>0</v>
      </c>
      <c r="T137" s="146">
        <f t="shared" si="3"/>
        <v>0</v>
      </c>
      <c r="AR137" s="147" t="s">
        <v>160</v>
      </c>
      <c r="AT137" s="147" t="s">
        <v>155</v>
      </c>
      <c r="AU137" s="147" t="s">
        <v>153</v>
      </c>
      <c r="AY137" s="12" t="s">
        <v>152</v>
      </c>
      <c r="BE137" s="148">
        <f t="shared" si="4"/>
        <v>0</v>
      </c>
      <c r="BF137" s="148">
        <f t="shared" si="5"/>
        <v>0</v>
      </c>
      <c r="BG137" s="148">
        <f t="shared" si="6"/>
        <v>0</v>
      </c>
      <c r="BH137" s="148">
        <f t="shared" si="7"/>
        <v>0</v>
      </c>
      <c r="BI137" s="148">
        <f t="shared" si="8"/>
        <v>0</v>
      </c>
      <c r="BJ137" s="12" t="s">
        <v>89</v>
      </c>
      <c r="BK137" s="148">
        <f t="shared" si="9"/>
        <v>0</v>
      </c>
      <c r="BL137" s="12" t="s">
        <v>160</v>
      </c>
      <c r="BM137" s="147" t="s">
        <v>1119</v>
      </c>
    </row>
    <row r="138" spans="2:65" s="27" customFormat="1" ht="16.5" customHeight="1">
      <c r="B138" s="26"/>
      <c r="C138" s="136" t="s">
        <v>218</v>
      </c>
      <c r="D138" s="136" t="s">
        <v>155</v>
      </c>
      <c r="E138" s="137" t="s">
        <v>1120</v>
      </c>
      <c r="F138" s="138" t="s">
        <v>1121</v>
      </c>
      <c r="G138" s="139" t="s">
        <v>606</v>
      </c>
      <c r="H138" s="140">
        <v>20</v>
      </c>
      <c r="I138" s="7"/>
      <c r="J138" s="1">
        <f t="shared" si="0"/>
        <v>0</v>
      </c>
      <c r="K138" s="138" t="s">
        <v>1</v>
      </c>
      <c r="L138" s="26"/>
      <c r="M138" s="143" t="s">
        <v>1</v>
      </c>
      <c r="N138" s="144" t="s">
        <v>46</v>
      </c>
      <c r="O138" s="145">
        <v>0</v>
      </c>
      <c r="P138" s="145">
        <f t="shared" si="1"/>
        <v>0</v>
      </c>
      <c r="Q138" s="145">
        <v>0</v>
      </c>
      <c r="R138" s="145">
        <f t="shared" si="2"/>
        <v>0</v>
      </c>
      <c r="S138" s="145">
        <v>0</v>
      </c>
      <c r="T138" s="146">
        <f t="shared" si="3"/>
        <v>0</v>
      </c>
      <c r="AR138" s="147" t="s">
        <v>160</v>
      </c>
      <c r="AT138" s="147" t="s">
        <v>155</v>
      </c>
      <c r="AU138" s="147" t="s">
        <v>153</v>
      </c>
      <c r="AY138" s="12" t="s">
        <v>152</v>
      </c>
      <c r="BE138" s="148">
        <f t="shared" si="4"/>
        <v>0</v>
      </c>
      <c r="BF138" s="148">
        <f t="shared" si="5"/>
        <v>0</v>
      </c>
      <c r="BG138" s="148">
        <f t="shared" si="6"/>
        <v>0</v>
      </c>
      <c r="BH138" s="148">
        <f t="shared" si="7"/>
        <v>0</v>
      </c>
      <c r="BI138" s="148">
        <f t="shared" si="8"/>
        <v>0</v>
      </c>
      <c r="BJ138" s="12" t="s">
        <v>89</v>
      </c>
      <c r="BK138" s="148">
        <f t="shared" si="9"/>
        <v>0</v>
      </c>
      <c r="BL138" s="12" t="s">
        <v>160</v>
      </c>
      <c r="BM138" s="147" t="s">
        <v>1122</v>
      </c>
    </row>
    <row r="139" spans="2:65" s="27" customFormat="1" ht="24.25" customHeight="1">
      <c r="B139" s="26"/>
      <c r="C139" s="136" t="s">
        <v>223</v>
      </c>
      <c r="D139" s="136" t="s">
        <v>155</v>
      </c>
      <c r="E139" s="137" t="s">
        <v>1123</v>
      </c>
      <c r="F139" s="138" t="s">
        <v>1124</v>
      </c>
      <c r="G139" s="139" t="s">
        <v>606</v>
      </c>
      <c r="H139" s="140">
        <v>50</v>
      </c>
      <c r="I139" s="7"/>
      <c r="J139" s="1">
        <f t="shared" si="0"/>
        <v>0</v>
      </c>
      <c r="K139" s="138" t="s">
        <v>1</v>
      </c>
      <c r="L139" s="26"/>
      <c r="M139" s="143" t="s">
        <v>1</v>
      </c>
      <c r="N139" s="144" t="s">
        <v>46</v>
      </c>
      <c r="O139" s="145">
        <v>0</v>
      </c>
      <c r="P139" s="145">
        <f t="shared" si="1"/>
        <v>0</v>
      </c>
      <c r="Q139" s="145">
        <v>0</v>
      </c>
      <c r="R139" s="145">
        <f t="shared" si="2"/>
        <v>0</v>
      </c>
      <c r="S139" s="145">
        <v>0</v>
      </c>
      <c r="T139" s="146">
        <f t="shared" si="3"/>
        <v>0</v>
      </c>
      <c r="AR139" s="147" t="s">
        <v>160</v>
      </c>
      <c r="AT139" s="147" t="s">
        <v>155</v>
      </c>
      <c r="AU139" s="147" t="s">
        <v>153</v>
      </c>
      <c r="AY139" s="12" t="s">
        <v>152</v>
      </c>
      <c r="BE139" s="148">
        <f t="shared" si="4"/>
        <v>0</v>
      </c>
      <c r="BF139" s="148">
        <f t="shared" si="5"/>
        <v>0</v>
      </c>
      <c r="BG139" s="148">
        <f t="shared" si="6"/>
        <v>0</v>
      </c>
      <c r="BH139" s="148">
        <f t="shared" si="7"/>
        <v>0</v>
      </c>
      <c r="BI139" s="148">
        <f t="shared" si="8"/>
        <v>0</v>
      </c>
      <c r="BJ139" s="12" t="s">
        <v>89</v>
      </c>
      <c r="BK139" s="148">
        <f t="shared" si="9"/>
        <v>0</v>
      </c>
      <c r="BL139" s="12" t="s">
        <v>160</v>
      </c>
      <c r="BM139" s="147" t="s">
        <v>1125</v>
      </c>
    </row>
    <row r="140" spans="2:47" s="27" customFormat="1" ht="18">
      <c r="B140" s="26"/>
      <c r="D140" s="154" t="s">
        <v>212</v>
      </c>
      <c r="F140" s="181" t="s">
        <v>1126</v>
      </c>
      <c r="L140" s="26"/>
      <c r="M140" s="151"/>
      <c r="T140" s="54"/>
      <c r="AT140" s="12" t="s">
        <v>212</v>
      </c>
      <c r="AU140" s="12" t="s">
        <v>153</v>
      </c>
    </row>
    <row r="141" spans="2:65" s="27" customFormat="1" ht="16.5" customHeight="1">
      <c r="B141" s="26"/>
      <c r="C141" s="136" t="s">
        <v>232</v>
      </c>
      <c r="D141" s="136" t="s">
        <v>155</v>
      </c>
      <c r="E141" s="137" t="s">
        <v>1127</v>
      </c>
      <c r="F141" s="138" t="s">
        <v>1128</v>
      </c>
      <c r="G141" s="139" t="s">
        <v>606</v>
      </c>
      <c r="H141" s="140">
        <v>60</v>
      </c>
      <c r="I141" s="7"/>
      <c r="J141" s="1">
        <f aca="true" t="shared" si="10" ref="J141:J148">ROUND(I141*H141,2)</f>
        <v>0</v>
      </c>
      <c r="K141" s="138" t="s">
        <v>1</v>
      </c>
      <c r="L141" s="26"/>
      <c r="M141" s="143" t="s">
        <v>1</v>
      </c>
      <c r="N141" s="144" t="s">
        <v>46</v>
      </c>
      <c r="O141" s="145">
        <v>0</v>
      </c>
      <c r="P141" s="145">
        <f aca="true" t="shared" si="11" ref="P141:P148">O141*H141</f>
        <v>0</v>
      </c>
      <c r="Q141" s="145">
        <v>0</v>
      </c>
      <c r="R141" s="145">
        <f aca="true" t="shared" si="12" ref="R141:R148">Q141*H141</f>
        <v>0</v>
      </c>
      <c r="S141" s="145">
        <v>0</v>
      </c>
      <c r="T141" s="146">
        <f aca="true" t="shared" si="13" ref="T141:T148">S141*H141</f>
        <v>0</v>
      </c>
      <c r="AR141" s="147" t="s">
        <v>160</v>
      </c>
      <c r="AT141" s="147" t="s">
        <v>155</v>
      </c>
      <c r="AU141" s="147" t="s">
        <v>153</v>
      </c>
      <c r="AY141" s="12" t="s">
        <v>152</v>
      </c>
      <c r="BE141" s="148">
        <f aca="true" t="shared" si="14" ref="BE141:BE148">IF(N141="základní",J141,0)</f>
        <v>0</v>
      </c>
      <c r="BF141" s="148">
        <f aca="true" t="shared" si="15" ref="BF141:BF148">IF(N141="snížená",J141,0)</f>
        <v>0</v>
      </c>
      <c r="BG141" s="148">
        <f aca="true" t="shared" si="16" ref="BG141:BG148">IF(N141="zákl. přenesená",J141,0)</f>
        <v>0</v>
      </c>
      <c r="BH141" s="148">
        <f aca="true" t="shared" si="17" ref="BH141:BH148">IF(N141="sníž. přenesená",J141,0)</f>
        <v>0</v>
      </c>
      <c r="BI141" s="148">
        <f aca="true" t="shared" si="18" ref="BI141:BI148">IF(N141="nulová",J141,0)</f>
        <v>0</v>
      </c>
      <c r="BJ141" s="12" t="s">
        <v>89</v>
      </c>
      <c r="BK141" s="148">
        <f aca="true" t="shared" si="19" ref="BK141:BK148">ROUND(I141*H141,2)</f>
        <v>0</v>
      </c>
      <c r="BL141" s="12" t="s">
        <v>160</v>
      </c>
      <c r="BM141" s="147" t="s">
        <v>1129</v>
      </c>
    </row>
    <row r="142" spans="2:65" s="27" customFormat="1" ht="16.5" customHeight="1">
      <c r="B142" s="26"/>
      <c r="C142" s="136" t="s">
        <v>237</v>
      </c>
      <c r="D142" s="136" t="s">
        <v>155</v>
      </c>
      <c r="E142" s="137" t="s">
        <v>1130</v>
      </c>
      <c r="F142" s="138" t="s">
        <v>1131</v>
      </c>
      <c r="G142" s="139" t="s">
        <v>606</v>
      </c>
      <c r="H142" s="140">
        <v>35</v>
      </c>
      <c r="I142" s="7"/>
      <c r="J142" s="1">
        <f t="shared" si="10"/>
        <v>0</v>
      </c>
      <c r="K142" s="138" t="s">
        <v>1</v>
      </c>
      <c r="L142" s="26"/>
      <c r="M142" s="143" t="s">
        <v>1</v>
      </c>
      <c r="N142" s="144" t="s">
        <v>46</v>
      </c>
      <c r="O142" s="145">
        <v>0</v>
      </c>
      <c r="P142" s="145">
        <f t="shared" si="11"/>
        <v>0</v>
      </c>
      <c r="Q142" s="145">
        <v>0</v>
      </c>
      <c r="R142" s="145">
        <f t="shared" si="12"/>
        <v>0</v>
      </c>
      <c r="S142" s="145">
        <v>0</v>
      </c>
      <c r="T142" s="146">
        <f t="shared" si="13"/>
        <v>0</v>
      </c>
      <c r="AR142" s="147" t="s">
        <v>160</v>
      </c>
      <c r="AT142" s="147" t="s">
        <v>155</v>
      </c>
      <c r="AU142" s="147" t="s">
        <v>153</v>
      </c>
      <c r="AY142" s="12" t="s">
        <v>152</v>
      </c>
      <c r="BE142" s="148">
        <f t="shared" si="14"/>
        <v>0</v>
      </c>
      <c r="BF142" s="148">
        <f t="shared" si="15"/>
        <v>0</v>
      </c>
      <c r="BG142" s="148">
        <f t="shared" si="16"/>
        <v>0</v>
      </c>
      <c r="BH142" s="148">
        <f t="shared" si="17"/>
        <v>0</v>
      </c>
      <c r="BI142" s="148">
        <f t="shared" si="18"/>
        <v>0</v>
      </c>
      <c r="BJ142" s="12" t="s">
        <v>89</v>
      </c>
      <c r="BK142" s="148">
        <f t="shared" si="19"/>
        <v>0</v>
      </c>
      <c r="BL142" s="12" t="s">
        <v>160</v>
      </c>
      <c r="BM142" s="147" t="s">
        <v>1132</v>
      </c>
    </row>
    <row r="143" spans="2:65" s="27" customFormat="1" ht="16.5" customHeight="1">
      <c r="B143" s="26"/>
      <c r="C143" s="136" t="s">
        <v>242</v>
      </c>
      <c r="D143" s="136" t="s">
        <v>155</v>
      </c>
      <c r="E143" s="137" t="s">
        <v>1133</v>
      </c>
      <c r="F143" s="138" t="s">
        <v>1134</v>
      </c>
      <c r="G143" s="139" t="s">
        <v>352</v>
      </c>
      <c r="H143" s="140">
        <v>1</v>
      </c>
      <c r="I143" s="7"/>
      <c r="J143" s="1">
        <f t="shared" si="10"/>
        <v>0</v>
      </c>
      <c r="K143" s="138" t="s">
        <v>1</v>
      </c>
      <c r="L143" s="26"/>
      <c r="M143" s="143" t="s">
        <v>1</v>
      </c>
      <c r="N143" s="144" t="s">
        <v>46</v>
      </c>
      <c r="O143" s="145">
        <v>0</v>
      </c>
      <c r="P143" s="145">
        <f t="shared" si="11"/>
        <v>0</v>
      </c>
      <c r="Q143" s="145">
        <v>0</v>
      </c>
      <c r="R143" s="145">
        <f t="shared" si="12"/>
        <v>0</v>
      </c>
      <c r="S143" s="145">
        <v>0</v>
      </c>
      <c r="T143" s="146">
        <f t="shared" si="13"/>
        <v>0</v>
      </c>
      <c r="AR143" s="147" t="s">
        <v>160</v>
      </c>
      <c r="AT143" s="147" t="s">
        <v>155</v>
      </c>
      <c r="AU143" s="147" t="s">
        <v>153</v>
      </c>
      <c r="AY143" s="12" t="s">
        <v>152</v>
      </c>
      <c r="BE143" s="148">
        <f t="shared" si="14"/>
        <v>0</v>
      </c>
      <c r="BF143" s="148">
        <f t="shared" si="15"/>
        <v>0</v>
      </c>
      <c r="BG143" s="148">
        <f t="shared" si="16"/>
        <v>0</v>
      </c>
      <c r="BH143" s="148">
        <f t="shared" si="17"/>
        <v>0</v>
      </c>
      <c r="BI143" s="148">
        <f t="shared" si="18"/>
        <v>0</v>
      </c>
      <c r="BJ143" s="12" t="s">
        <v>89</v>
      </c>
      <c r="BK143" s="148">
        <f t="shared" si="19"/>
        <v>0</v>
      </c>
      <c r="BL143" s="12" t="s">
        <v>160</v>
      </c>
      <c r="BM143" s="147" t="s">
        <v>1135</v>
      </c>
    </row>
    <row r="144" spans="2:65" s="27" customFormat="1" ht="16.5" customHeight="1">
      <c r="B144" s="26"/>
      <c r="C144" s="136" t="s">
        <v>247</v>
      </c>
      <c r="D144" s="136" t="s">
        <v>155</v>
      </c>
      <c r="E144" s="137" t="s">
        <v>1136</v>
      </c>
      <c r="F144" s="138" t="s">
        <v>1137</v>
      </c>
      <c r="G144" s="139" t="s">
        <v>352</v>
      </c>
      <c r="H144" s="140">
        <v>150</v>
      </c>
      <c r="I144" s="7"/>
      <c r="J144" s="1">
        <f t="shared" si="10"/>
        <v>0</v>
      </c>
      <c r="K144" s="138" t="s">
        <v>1</v>
      </c>
      <c r="L144" s="26"/>
      <c r="M144" s="143" t="s">
        <v>1</v>
      </c>
      <c r="N144" s="144" t="s">
        <v>46</v>
      </c>
      <c r="O144" s="145">
        <v>0</v>
      </c>
      <c r="P144" s="145">
        <f t="shared" si="11"/>
        <v>0</v>
      </c>
      <c r="Q144" s="145">
        <v>0</v>
      </c>
      <c r="R144" s="145">
        <f t="shared" si="12"/>
        <v>0</v>
      </c>
      <c r="S144" s="145">
        <v>0</v>
      </c>
      <c r="T144" s="146">
        <f t="shared" si="13"/>
        <v>0</v>
      </c>
      <c r="AR144" s="147" t="s">
        <v>160</v>
      </c>
      <c r="AT144" s="147" t="s">
        <v>155</v>
      </c>
      <c r="AU144" s="147" t="s">
        <v>153</v>
      </c>
      <c r="AY144" s="12" t="s">
        <v>152</v>
      </c>
      <c r="BE144" s="148">
        <f t="shared" si="14"/>
        <v>0</v>
      </c>
      <c r="BF144" s="148">
        <f t="shared" si="15"/>
        <v>0</v>
      </c>
      <c r="BG144" s="148">
        <f t="shared" si="16"/>
        <v>0</v>
      </c>
      <c r="BH144" s="148">
        <f t="shared" si="17"/>
        <v>0</v>
      </c>
      <c r="BI144" s="148">
        <f t="shared" si="18"/>
        <v>0</v>
      </c>
      <c r="BJ144" s="12" t="s">
        <v>89</v>
      </c>
      <c r="BK144" s="148">
        <f t="shared" si="19"/>
        <v>0</v>
      </c>
      <c r="BL144" s="12" t="s">
        <v>160</v>
      </c>
      <c r="BM144" s="147" t="s">
        <v>1138</v>
      </c>
    </row>
    <row r="145" spans="2:65" s="27" customFormat="1" ht="21.75" customHeight="1">
      <c r="B145" s="26"/>
      <c r="C145" s="136" t="s">
        <v>8</v>
      </c>
      <c r="D145" s="136" t="s">
        <v>155</v>
      </c>
      <c r="E145" s="137" t="s">
        <v>1139</v>
      </c>
      <c r="F145" s="138" t="s">
        <v>1140</v>
      </c>
      <c r="G145" s="139" t="s">
        <v>352</v>
      </c>
      <c r="H145" s="140">
        <v>90</v>
      </c>
      <c r="I145" s="7"/>
      <c r="J145" s="1">
        <f t="shared" si="10"/>
        <v>0</v>
      </c>
      <c r="K145" s="138" t="s">
        <v>1</v>
      </c>
      <c r="L145" s="26"/>
      <c r="M145" s="143" t="s">
        <v>1</v>
      </c>
      <c r="N145" s="144" t="s">
        <v>46</v>
      </c>
      <c r="O145" s="145">
        <v>0</v>
      </c>
      <c r="P145" s="145">
        <f t="shared" si="11"/>
        <v>0</v>
      </c>
      <c r="Q145" s="145">
        <v>0</v>
      </c>
      <c r="R145" s="145">
        <f t="shared" si="12"/>
        <v>0</v>
      </c>
      <c r="S145" s="145">
        <v>0</v>
      </c>
      <c r="T145" s="146">
        <f t="shared" si="13"/>
        <v>0</v>
      </c>
      <c r="AR145" s="147" t="s">
        <v>160</v>
      </c>
      <c r="AT145" s="147" t="s">
        <v>155</v>
      </c>
      <c r="AU145" s="147" t="s">
        <v>153</v>
      </c>
      <c r="AY145" s="12" t="s">
        <v>152</v>
      </c>
      <c r="BE145" s="148">
        <f t="shared" si="14"/>
        <v>0</v>
      </c>
      <c r="BF145" s="148">
        <f t="shared" si="15"/>
        <v>0</v>
      </c>
      <c r="BG145" s="148">
        <f t="shared" si="16"/>
        <v>0</v>
      </c>
      <c r="BH145" s="148">
        <f t="shared" si="17"/>
        <v>0</v>
      </c>
      <c r="BI145" s="148">
        <f t="shared" si="18"/>
        <v>0</v>
      </c>
      <c r="BJ145" s="12" t="s">
        <v>89</v>
      </c>
      <c r="BK145" s="148">
        <f t="shared" si="19"/>
        <v>0</v>
      </c>
      <c r="BL145" s="12" t="s">
        <v>160</v>
      </c>
      <c r="BM145" s="147" t="s">
        <v>1141</v>
      </c>
    </row>
    <row r="146" spans="2:65" s="27" customFormat="1" ht="33" customHeight="1">
      <c r="B146" s="26"/>
      <c r="C146" s="136" t="s">
        <v>203</v>
      </c>
      <c r="D146" s="136" t="s">
        <v>155</v>
      </c>
      <c r="E146" s="137" t="s">
        <v>1142</v>
      </c>
      <c r="F146" s="138" t="s">
        <v>1143</v>
      </c>
      <c r="G146" s="139" t="s">
        <v>279</v>
      </c>
      <c r="H146" s="140">
        <v>1</v>
      </c>
      <c r="I146" s="7"/>
      <c r="J146" s="1">
        <f t="shared" si="10"/>
        <v>0</v>
      </c>
      <c r="K146" s="138" t="s">
        <v>1</v>
      </c>
      <c r="L146" s="26"/>
      <c r="M146" s="143" t="s">
        <v>1</v>
      </c>
      <c r="N146" s="144" t="s">
        <v>46</v>
      </c>
      <c r="O146" s="145">
        <v>0</v>
      </c>
      <c r="P146" s="145">
        <f t="shared" si="11"/>
        <v>0</v>
      </c>
      <c r="Q146" s="145">
        <v>0</v>
      </c>
      <c r="R146" s="145">
        <f t="shared" si="12"/>
        <v>0</v>
      </c>
      <c r="S146" s="145">
        <v>0</v>
      </c>
      <c r="T146" s="146">
        <f t="shared" si="13"/>
        <v>0</v>
      </c>
      <c r="AR146" s="147" t="s">
        <v>160</v>
      </c>
      <c r="AT146" s="147" t="s">
        <v>155</v>
      </c>
      <c r="AU146" s="147" t="s">
        <v>153</v>
      </c>
      <c r="AY146" s="12" t="s">
        <v>152</v>
      </c>
      <c r="BE146" s="148">
        <f t="shared" si="14"/>
        <v>0</v>
      </c>
      <c r="BF146" s="148">
        <f t="shared" si="15"/>
        <v>0</v>
      </c>
      <c r="BG146" s="148">
        <f t="shared" si="16"/>
        <v>0</v>
      </c>
      <c r="BH146" s="148">
        <f t="shared" si="17"/>
        <v>0</v>
      </c>
      <c r="BI146" s="148">
        <f t="shared" si="18"/>
        <v>0</v>
      </c>
      <c r="BJ146" s="12" t="s">
        <v>89</v>
      </c>
      <c r="BK146" s="148">
        <f t="shared" si="19"/>
        <v>0</v>
      </c>
      <c r="BL146" s="12" t="s">
        <v>160</v>
      </c>
      <c r="BM146" s="147" t="s">
        <v>1144</v>
      </c>
    </row>
    <row r="147" spans="2:65" s="27" customFormat="1" ht="24.25" customHeight="1">
      <c r="B147" s="26"/>
      <c r="C147" s="136" t="s">
        <v>262</v>
      </c>
      <c r="D147" s="136" t="s">
        <v>155</v>
      </c>
      <c r="E147" s="137" t="s">
        <v>1145</v>
      </c>
      <c r="F147" s="138" t="s">
        <v>1146</v>
      </c>
      <c r="G147" s="139" t="s">
        <v>606</v>
      </c>
      <c r="H147" s="140">
        <v>800</v>
      </c>
      <c r="I147" s="7"/>
      <c r="J147" s="1">
        <f t="shared" si="10"/>
        <v>0</v>
      </c>
      <c r="K147" s="138" t="s">
        <v>1</v>
      </c>
      <c r="L147" s="26"/>
      <c r="M147" s="143" t="s">
        <v>1</v>
      </c>
      <c r="N147" s="144" t="s">
        <v>46</v>
      </c>
      <c r="O147" s="145">
        <v>0</v>
      </c>
      <c r="P147" s="145">
        <f t="shared" si="11"/>
        <v>0</v>
      </c>
      <c r="Q147" s="145">
        <v>0</v>
      </c>
      <c r="R147" s="145">
        <f t="shared" si="12"/>
        <v>0</v>
      </c>
      <c r="S147" s="145">
        <v>0</v>
      </c>
      <c r="T147" s="146">
        <f t="shared" si="13"/>
        <v>0</v>
      </c>
      <c r="AR147" s="147" t="s">
        <v>160</v>
      </c>
      <c r="AT147" s="147" t="s">
        <v>155</v>
      </c>
      <c r="AU147" s="147" t="s">
        <v>153</v>
      </c>
      <c r="AY147" s="12" t="s">
        <v>152</v>
      </c>
      <c r="BE147" s="148">
        <f t="shared" si="14"/>
        <v>0</v>
      </c>
      <c r="BF147" s="148">
        <f t="shared" si="15"/>
        <v>0</v>
      </c>
      <c r="BG147" s="148">
        <f t="shared" si="16"/>
        <v>0</v>
      </c>
      <c r="BH147" s="148">
        <f t="shared" si="17"/>
        <v>0</v>
      </c>
      <c r="BI147" s="148">
        <f t="shared" si="18"/>
        <v>0</v>
      </c>
      <c r="BJ147" s="12" t="s">
        <v>89</v>
      </c>
      <c r="BK147" s="148">
        <f t="shared" si="19"/>
        <v>0</v>
      </c>
      <c r="BL147" s="12" t="s">
        <v>160</v>
      </c>
      <c r="BM147" s="147" t="s">
        <v>1147</v>
      </c>
    </row>
    <row r="148" spans="2:65" s="27" customFormat="1" ht="24.25" customHeight="1">
      <c r="B148" s="26"/>
      <c r="C148" s="136" t="s">
        <v>269</v>
      </c>
      <c r="D148" s="136" t="s">
        <v>155</v>
      </c>
      <c r="E148" s="137" t="s">
        <v>1148</v>
      </c>
      <c r="F148" s="138" t="s">
        <v>1149</v>
      </c>
      <c r="G148" s="139" t="s">
        <v>606</v>
      </c>
      <c r="H148" s="140">
        <v>1400</v>
      </c>
      <c r="I148" s="7"/>
      <c r="J148" s="1">
        <f t="shared" si="10"/>
        <v>0</v>
      </c>
      <c r="K148" s="138" t="s">
        <v>1</v>
      </c>
      <c r="L148" s="26"/>
      <c r="M148" s="143" t="s">
        <v>1</v>
      </c>
      <c r="N148" s="144" t="s">
        <v>46</v>
      </c>
      <c r="O148" s="145">
        <v>0</v>
      </c>
      <c r="P148" s="145">
        <f t="shared" si="11"/>
        <v>0</v>
      </c>
      <c r="Q148" s="145">
        <v>0</v>
      </c>
      <c r="R148" s="145">
        <f t="shared" si="12"/>
        <v>0</v>
      </c>
      <c r="S148" s="145">
        <v>0</v>
      </c>
      <c r="T148" s="146">
        <f t="shared" si="13"/>
        <v>0</v>
      </c>
      <c r="AR148" s="147" t="s">
        <v>160</v>
      </c>
      <c r="AT148" s="147" t="s">
        <v>155</v>
      </c>
      <c r="AU148" s="147" t="s">
        <v>153</v>
      </c>
      <c r="AY148" s="12" t="s">
        <v>152</v>
      </c>
      <c r="BE148" s="148">
        <f t="shared" si="14"/>
        <v>0</v>
      </c>
      <c r="BF148" s="148">
        <f t="shared" si="15"/>
        <v>0</v>
      </c>
      <c r="BG148" s="148">
        <f t="shared" si="16"/>
        <v>0</v>
      </c>
      <c r="BH148" s="148">
        <f t="shared" si="17"/>
        <v>0</v>
      </c>
      <c r="BI148" s="148">
        <f t="shared" si="18"/>
        <v>0</v>
      </c>
      <c r="BJ148" s="12" t="s">
        <v>89</v>
      </c>
      <c r="BK148" s="148">
        <f t="shared" si="19"/>
        <v>0</v>
      </c>
      <c r="BL148" s="12" t="s">
        <v>160</v>
      </c>
      <c r="BM148" s="147" t="s">
        <v>1150</v>
      </c>
    </row>
    <row r="149" spans="2:63" s="125" customFormat="1" ht="20.9" customHeight="1">
      <c r="B149" s="124"/>
      <c r="D149" s="126" t="s">
        <v>80</v>
      </c>
      <c r="E149" s="134" t="s">
        <v>1151</v>
      </c>
      <c r="F149" s="134" t="s">
        <v>1152</v>
      </c>
      <c r="J149" s="135">
        <f>BK149</f>
        <v>0</v>
      </c>
      <c r="L149" s="124"/>
      <c r="M149" s="129"/>
      <c r="P149" s="130">
        <f>SUM(P150:P163)</f>
        <v>0</v>
      </c>
      <c r="R149" s="130">
        <f>SUM(R150:R163)</f>
        <v>0</v>
      </c>
      <c r="T149" s="131">
        <f>SUM(T150:T163)</f>
        <v>0</v>
      </c>
      <c r="AR149" s="126" t="s">
        <v>89</v>
      </c>
      <c r="AT149" s="132" t="s">
        <v>80</v>
      </c>
      <c r="AU149" s="132" t="s">
        <v>91</v>
      </c>
      <c r="AY149" s="126" t="s">
        <v>152</v>
      </c>
      <c r="BK149" s="133">
        <f>SUM(BK150:BK163)</f>
        <v>0</v>
      </c>
    </row>
    <row r="150" spans="2:65" s="27" customFormat="1" ht="16.5" customHeight="1">
      <c r="B150" s="26"/>
      <c r="C150" s="136" t="s">
        <v>276</v>
      </c>
      <c r="D150" s="136" t="s">
        <v>155</v>
      </c>
      <c r="E150" s="137" t="s">
        <v>1153</v>
      </c>
      <c r="F150" s="138" t="s">
        <v>1154</v>
      </c>
      <c r="G150" s="139" t="s">
        <v>352</v>
      </c>
      <c r="H150" s="140">
        <v>1</v>
      </c>
      <c r="I150" s="7"/>
      <c r="J150" s="1">
        <f aca="true" t="shared" si="20" ref="J150:J155">ROUND(I150*H150,2)</f>
        <v>0</v>
      </c>
      <c r="K150" s="138" t="s">
        <v>1</v>
      </c>
      <c r="L150" s="26"/>
      <c r="M150" s="143" t="s">
        <v>1</v>
      </c>
      <c r="N150" s="144" t="s">
        <v>46</v>
      </c>
      <c r="O150" s="145">
        <v>0</v>
      </c>
      <c r="P150" s="145">
        <f aca="true" t="shared" si="21" ref="P150:P155">O150*H150</f>
        <v>0</v>
      </c>
      <c r="Q150" s="145">
        <v>0</v>
      </c>
      <c r="R150" s="145">
        <f aca="true" t="shared" si="22" ref="R150:R155">Q150*H150</f>
        <v>0</v>
      </c>
      <c r="S150" s="145">
        <v>0</v>
      </c>
      <c r="T150" s="146">
        <f aca="true" t="shared" si="23" ref="T150:T155">S150*H150</f>
        <v>0</v>
      </c>
      <c r="AR150" s="147" t="s">
        <v>160</v>
      </c>
      <c r="AT150" s="147" t="s">
        <v>155</v>
      </c>
      <c r="AU150" s="147" t="s">
        <v>153</v>
      </c>
      <c r="AY150" s="12" t="s">
        <v>152</v>
      </c>
      <c r="BE150" s="148">
        <f aca="true" t="shared" si="24" ref="BE150:BE155">IF(N150="základní",J150,0)</f>
        <v>0</v>
      </c>
      <c r="BF150" s="148">
        <f aca="true" t="shared" si="25" ref="BF150:BF155">IF(N150="snížená",J150,0)</f>
        <v>0</v>
      </c>
      <c r="BG150" s="148">
        <f aca="true" t="shared" si="26" ref="BG150:BG155">IF(N150="zákl. přenesená",J150,0)</f>
        <v>0</v>
      </c>
      <c r="BH150" s="148">
        <f aca="true" t="shared" si="27" ref="BH150:BH155">IF(N150="sníž. přenesená",J150,0)</f>
        <v>0</v>
      </c>
      <c r="BI150" s="148">
        <f aca="true" t="shared" si="28" ref="BI150:BI155">IF(N150="nulová",J150,0)</f>
        <v>0</v>
      </c>
      <c r="BJ150" s="12" t="s">
        <v>89</v>
      </c>
      <c r="BK150" s="148">
        <f aca="true" t="shared" si="29" ref="BK150:BK155">ROUND(I150*H150,2)</f>
        <v>0</v>
      </c>
      <c r="BL150" s="12" t="s">
        <v>160</v>
      </c>
      <c r="BM150" s="147" t="s">
        <v>1155</v>
      </c>
    </row>
    <row r="151" spans="2:65" s="27" customFormat="1" ht="16.5" customHeight="1">
      <c r="B151" s="26"/>
      <c r="C151" s="136" t="s">
        <v>282</v>
      </c>
      <c r="D151" s="136" t="s">
        <v>155</v>
      </c>
      <c r="E151" s="137" t="s">
        <v>1156</v>
      </c>
      <c r="F151" s="138" t="s">
        <v>1157</v>
      </c>
      <c r="G151" s="139" t="s">
        <v>352</v>
      </c>
      <c r="H151" s="140">
        <v>1</v>
      </c>
      <c r="I151" s="7"/>
      <c r="J151" s="1">
        <f t="shared" si="20"/>
        <v>0</v>
      </c>
      <c r="K151" s="138" t="s">
        <v>1</v>
      </c>
      <c r="L151" s="26"/>
      <c r="M151" s="143" t="s">
        <v>1</v>
      </c>
      <c r="N151" s="144" t="s">
        <v>46</v>
      </c>
      <c r="O151" s="145">
        <v>0</v>
      </c>
      <c r="P151" s="145">
        <f t="shared" si="21"/>
        <v>0</v>
      </c>
      <c r="Q151" s="145">
        <v>0</v>
      </c>
      <c r="R151" s="145">
        <f t="shared" si="22"/>
        <v>0</v>
      </c>
      <c r="S151" s="145">
        <v>0</v>
      </c>
      <c r="T151" s="146">
        <f t="shared" si="23"/>
        <v>0</v>
      </c>
      <c r="AR151" s="147" t="s">
        <v>160</v>
      </c>
      <c r="AT151" s="147" t="s">
        <v>155</v>
      </c>
      <c r="AU151" s="147" t="s">
        <v>153</v>
      </c>
      <c r="AY151" s="12" t="s">
        <v>152</v>
      </c>
      <c r="BE151" s="148">
        <f t="shared" si="24"/>
        <v>0</v>
      </c>
      <c r="BF151" s="148">
        <f t="shared" si="25"/>
        <v>0</v>
      </c>
      <c r="BG151" s="148">
        <f t="shared" si="26"/>
        <v>0</v>
      </c>
      <c r="BH151" s="148">
        <f t="shared" si="27"/>
        <v>0</v>
      </c>
      <c r="BI151" s="148">
        <f t="shared" si="28"/>
        <v>0</v>
      </c>
      <c r="BJ151" s="12" t="s">
        <v>89</v>
      </c>
      <c r="BK151" s="148">
        <f t="shared" si="29"/>
        <v>0</v>
      </c>
      <c r="BL151" s="12" t="s">
        <v>160</v>
      </c>
      <c r="BM151" s="147" t="s">
        <v>1158</v>
      </c>
    </row>
    <row r="152" spans="2:65" s="27" customFormat="1" ht="16.5" customHeight="1">
      <c r="B152" s="26"/>
      <c r="C152" s="136" t="s">
        <v>7</v>
      </c>
      <c r="D152" s="136" t="s">
        <v>155</v>
      </c>
      <c r="E152" s="137" t="s">
        <v>1159</v>
      </c>
      <c r="F152" s="138" t="s">
        <v>1160</v>
      </c>
      <c r="G152" s="139" t="s">
        <v>352</v>
      </c>
      <c r="H152" s="140">
        <v>1</v>
      </c>
      <c r="I152" s="7"/>
      <c r="J152" s="1">
        <f t="shared" si="20"/>
        <v>0</v>
      </c>
      <c r="K152" s="138" t="s">
        <v>1</v>
      </c>
      <c r="L152" s="26"/>
      <c r="M152" s="143" t="s">
        <v>1</v>
      </c>
      <c r="N152" s="144" t="s">
        <v>46</v>
      </c>
      <c r="O152" s="145">
        <v>0</v>
      </c>
      <c r="P152" s="145">
        <f t="shared" si="21"/>
        <v>0</v>
      </c>
      <c r="Q152" s="145">
        <v>0</v>
      </c>
      <c r="R152" s="145">
        <f t="shared" si="22"/>
        <v>0</v>
      </c>
      <c r="S152" s="145">
        <v>0</v>
      </c>
      <c r="T152" s="146">
        <f t="shared" si="23"/>
        <v>0</v>
      </c>
      <c r="AR152" s="147" t="s">
        <v>160</v>
      </c>
      <c r="AT152" s="147" t="s">
        <v>155</v>
      </c>
      <c r="AU152" s="147" t="s">
        <v>153</v>
      </c>
      <c r="AY152" s="12" t="s">
        <v>152</v>
      </c>
      <c r="BE152" s="148">
        <f t="shared" si="24"/>
        <v>0</v>
      </c>
      <c r="BF152" s="148">
        <f t="shared" si="25"/>
        <v>0</v>
      </c>
      <c r="BG152" s="148">
        <f t="shared" si="26"/>
        <v>0</v>
      </c>
      <c r="BH152" s="148">
        <f t="shared" si="27"/>
        <v>0</v>
      </c>
      <c r="BI152" s="148">
        <f t="shared" si="28"/>
        <v>0</v>
      </c>
      <c r="BJ152" s="12" t="s">
        <v>89</v>
      </c>
      <c r="BK152" s="148">
        <f t="shared" si="29"/>
        <v>0</v>
      </c>
      <c r="BL152" s="12" t="s">
        <v>160</v>
      </c>
      <c r="BM152" s="147" t="s">
        <v>1161</v>
      </c>
    </row>
    <row r="153" spans="2:65" s="27" customFormat="1" ht="16.5" customHeight="1">
      <c r="B153" s="26"/>
      <c r="C153" s="136" t="s">
        <v>292</v>
      </c>
      <c r="D153" s="136" t="s">
        <v>155</v>
      </c>
      <c r="E153" s="137" t="s">
        <v>1162</v>
      </c>
      <c r="F153" s="138" t="s">
        <v>1163</v>
      </c>
      <c r="G153" s="139" t="s">
        <v>352</v>
      </c>
      <c r="H153" s="140">
        <v>6</v>
      </c>
      <c r="I153" s="7"/>
      <c r="J153" s="1">
        <f t="shared" si="20"/>
        <v>0</v>
      </c>
      <c r="K153" s="138" t="s">
        <v>1</v>
      </c>
      <c r="L153" s="26"/>
      <c r="M153" s="143" t="s">
        <v>1</v>
      </c>
      <c r="N153" s="144" t="s">
        <v>46</v>
      </c>
      <c r="O153" s="145">
        <v>0</v>
      </c>
      <c r="P153" s="145">
        <f t="shared" si="21"/>
        <v>0</v>
      </c>
      <c r="Q153" s="145">
        <v>0</v>
      </c>
      <c r="R153" s="145">
        <f t="shared" si="22"/>
        <v>0</v>
      </c>
      <c r="S153" s="145">
        <v>0</v>
      </c>
      <c r="T153" s="146">
        <f t="shared" si="23"/>
        <v>0</v>
      </c>
      <c r="AR153" s="147" t="s">
        <v>160</v>
      </c>
      <c r="AT153" s="147" t="s">
        <v>155</v>
      </c>
      <c r="AU153" s="147" t="s">
        <v>153</v>
      </c>
      <c r="AY153" s="12" t="s">
        <v>152</v>
      </c>
      <c r="BE153" s="148">
        <f t="shared" si="24"/>
        <v>0</v>
      </c>
      <c r="BF153" s="148">
        <f t="shared" si="25"/>
        <v>0</v>
      </c>
      <c r="BG153" s="148">
        <f t="shared" si="26"/>
        <v>0</v>
      </c>
      <c r="BH153" s="148">
        <f t="shared" si="27"/>
        <v>0</v>
      </c>
      <c r="BI153" s="148">
        <f t="shared" si="28"/>
        <v>0</v>
      </c>
      <c r="BJ153" s="12" t="s">
        <v>89</v>
      </c>
      <c r="BK153" s="148">
        <f t="shared" si="29"/>
        <v>0</v>
      </c>
      <c r="BL153" s="12" t="s">
        <v>160</v>
      </c>
      <c r="BM153" s="147" t="s">
        <v>1164</v>
      </c>
    </row>
    <row r="154" spans="2:65" s="27" customFormat="1" ht="16.5" customHeight="1">
      <c r="B154" s="26"/>
      <c r="C154" s="136" t="s">
        <v>299</v>
      </c>
      <c r="D154" s="136" t="s">
        <v>155</v>
      </c>
      <c r="E154" s="137" t="s">
        <v>1165</v>
      </c>
      <c r="F154" s="138" t="s">
        <v>1166</v>
      </c>
      <c r="G154" s="139" t="s">
        <v>352</v>
      </c>
      <c r="H154" s="140">
        <v>6</v>
      </c>
      <c r="I154" s="7"/>
      <c r="J154" s="1">
        <f t="shared" si="20"/>
        <v>0</v>
      </c>
      <c r="K154" s="138" t="s">
        <v>1</v>
      </c>
      <c r="L154" s="26"/>
      <c r="M154" s="143" t="s">
        <v>1</v>
      </c>
      <c r="N154" s="144" t="s">
        <v>46</v>
      </c>
      <c r="O154" s="145">
        <v>0</v>
      </c>
      <c r="P154" s="145">
        <f t="shared" si="21"/>
        <v>0</v>
      </c>
      <c r="Q154" s="145">
        <v>0</v>
      </c>
      <c r="R154" s="145">
        <f t="shared" si="22"/>
        <v>0</v>
      </c>
      <c r="S154" s="145">
        <v>0</v>
      </c>
      <c r="T154" s="146">
        <f t="shared" si="23"/>
        <v>0</v>
      </c>
      <c r="AR154" s="147" t="s">
        <v>160</v>
      </c>
      <c r="AT154" s="147" t="s">
        <v>155</v>
      </c>
      <c r="AU154" s="147" t="s">
        <v>153</v>
      </c>
      <c r="AY154" s="12" t="s">
        <v>152</v>
      </c>
      <c r="BE154" s="148">
        <f t="shared" si="24"/>
        <v>0</v>
      </c>
      <c r="BF154" s="148">
        <f t="shared" si="25"/>
        <v>0</v>
      </c>
      <c r="BG154" s="148">
        <f t="shared" si="26"/>
        <v>0</v>
      </c>
      <c r="BH154" s="148">
        <f t="shared" si="27"/>
        <v>0</v>
      </c>
      <c r="BI154" s="148">
        <f t="shared" si="28"/>
        <v>0</v>
      </c>
      <c r="BJ154" s="12" t="s">
        <v>89</v>
      </c>
      <c r="BK154" s="148">
        <f t="shared" si="29"/>
        <v>0</v>
      </c>
      <c r="BL154" s="12" t="s">
        <v>160</v>
      </c>
      <c r="BM154" s="147" t="s">
        <v>1167</v>
      </c>
    </row>
    <row r="155" spans="2:65" s="27" customFormat="1" ht="16.5" customHeight="1">
      <c r="B155" s="26"/>
      <c r="C155" s="136" t="s">
        <v>305</v>
      </c>
      <c r="D155" s="136" t="s">
        <v>155</v>
      </c>
      <c r="E155" s="137" t="s">
        <v>1168</v>
      </c>
      <c r="F155" s="138" t="s">
        <v>1169</v>
      </c>
      <c r="G155" s="139" t="s">
        <v>352</v>
      </c>
      <c r="H155" s="140">
        <v>34</v>
      </c>
      <c r="I155" s="7"/>
      <c r="J155" s="1">
        <f t="shared" si="20"/>
        <v>0</v>
      </c>
      <c r="K155" s="138" t="s">
        <v>1</v>
      </c>
      <c r="L155" s="26"/>
      <c r="M155" s="143" t="s">
        <v>1</v>
      </c>
      <c r="N155" s="144" t="s">
        <v>46</v>
      </c>
      <c r="O155" s="145">
        <v>0</v>
      </c>
      <c r="P155" s="145">
        <f t="shared" si="21"/>
        <v>0</v>
      </c>
      <c r="Q155" s="145">
        <v>0</v>
      </c>
      <c r="R155" s="145">
        <f t="shared" si="22"/>
        <v>0</v>
      </c>
      <c r="S155" s="145">
        <v>0</v>
      </c>
      <c r="T155" s="146">
        <f t="shared" si="23"/>
        <v>0</v>
      </c>
      <c r="AR155" s="147" t="s">
        <v>160</v>
      </c>
      <c r="AT155" s="147" t="s">
        <v>155</v>
      </c>
      <c r="AU155" s="147" t="s">
        <v>153</v>
      </c>
      <c r="AY155" s="12" t="s">
        <v>152</v>
      </c>
      <c r="BE155" s="148">
        <f t="shared" si="24"/>
        <v>0</v>
      </c>
      <c r="BF155" s="148">
        <f t="shared" si="25"/>
        <v>0</v>
      </c>
      <c r="BG155" s="148">
        <f t="shared" si="26"/>
        <v>0</v>
      </c>
      <c r="BH155" s="148">
        <f t="shared" si="27"/>
        <v>0</v>
      </c>
      <c r="BI155" s="148">
        <f t="shared" si="28"/>
        <v>0</v>
      </c>
      <c r="BJ155" s="12" t="s">
        <v>89</v>
      </c>
      <c r="BK155" s="148">
        <f t="shared" si="29"/>
        <v>0</v>
      </c>
      <c r="BL155" s="12" t="s">
        <v>160</v>
      </c>
      <c r="BM155" s="147" t="s">
        <v>1170</v>
      </c>
    </row>
    <row r="156" spans="2:51" s="160" customFormat="1" ht="12">
      <c r="B156" s="159"/>
      <c r="D156" s="154" t="s">
        <v>164</v>
      </c>
      <c r="E156" s="161" t="s">
        <v>1</v>
      </c>
      <c r="F156" s="162" t="s">
        <v>345</v>
      </c>
      <c r="H156" s="163">
        <v>32</v>
      </c>
      <c r="L156" s="159"/>
      <c r="M156" s="164"/>
      <c r="T156" s="165"/>
      <c r="AT156" s="161" t="s">
        <v>164</v>
      </c>
      <c r="AU156" s="161" t="s">
        <v>153</v>
      </c>
      <c r="AV156" s="160" t="s">
        <v>91</v>
      </c>
      <c r="AW156" s="160" t="s">
        <v>38</v>
      </c>
      <c r="AX156" s="160" t="s">
        <v>81</v>
      </c>
      <c r="AY156" s="161" t="s">
        <v>152</v>
      </c>
    </row>
    <row r="157" spans="2:51" s="183" customFormat="1" ht="12">
      <c r="B157" s="182"/>
      <c r="D157" s="154" t="s">
        <v>164</v>
      </c>
      <c r="E157" s="184" t="s">
        <v>1</v>
      </c>
      <c r="F157" s="185" t="s">
        <v>215</v>
      </c>
      <c r="H157" s="186">
        <v>32</v>
      </c>
      <c r="L157" s="182"/>
      <c r="M157" s="187"/>
      <c r="T157" s="188"/>
      <c r="AT157" s="184" t="s">
        <v>164</v>
      </c>
      <c r="AU157" s="184" t="s">
        <v>153</v>
      </c>
      <c r="AV157" s="183" t="s">
        <v>153</v>
      </c>
      <c r="AW157" s="183" t="s">
        <v>38</v>
      </c>
      <c r="AX157" s="183" t="s">
        <v>81</v>
      </c>
      <c r="AY157" s="184" t="s">
        <v>152</v>
      </c>
    </row>
    <row r="158" spans="2:51" s="153" customFormat="1" ht="12">
      <c r="B158" s="152"/>
      <c r="D158" s="154" t="s">
        <v>164</v>
      </c>
      <c r="E158" s="155" t="s">
        <v>1</v>
      </c>
      <c r="F158" s="156" t="s">
        <v>1171</v>
      </c>
      <c r="H158" s="155" t="s">
        <v>1</v>
      </c>
      <c r="L158" s="152"/>
      <c r="M158" s="157"/>
      <c r="T158" s="158"/>
      <c r="AT158" s="155" t="s">
        <v>164</v>
      </c>
      <c r="AU158" s="155" t="s">
        <v>153</v>
      </c>
      <c r="AV158" s="153" t="s">
        <v>89</v>
      </c>
      <c r="AW158" s="153" t="s">
        <v>38</v>
      </c>
      <c r="AX158" s="153" t="s">
        <v>81</v>
      </c>
      <c r="AY158" s="155" t="s">
        <v>152</v>
      </c>
    </row>
    <row r="159" spans="2:51" s="160" customFormat="1" ht="12">
      <c r="B159" s="159"/>
      <c r="D159" s="154" t="s">
        <v>164</v>
      </c>
      <c r="E159" s="161" t="s">
        <v>1</v>
      </c>
      <c r="F159" s="162" t="s">
        <v>91</v>
      </c>
      <c r="H159" s="163">
        <v>2</v>
      </c>
      <c r="L159" s="159"/>
      <c r="M159" s="164"/>
      <c r="T159" s="165"/>
      <c r="AT159" s="161" t="s">
        <v>164</v>
      </c>
      <c r="AU159" s="161" t="s">
        <v>153</v>
      </c>
      <c r="AV159" s="160" t="s">
        <v>91</v>
      </c>
      <c r="AW159" s="160" t="s">
        <v>38</v>
      </c>
      <c r="AX159" s="160" t="s">
        <v>81</v>
      </c>
      <c r="AY159" s="161" t="s">
        <v>152</v>
      </c>
    </row>
    <row r="160" spans="2:51" s="167" customFormat="1" ht="12">
      <c r="B160" s="166"/>
      <c r="D160" s="154" t="s">
        <v>164</v>
      </c>
      <c r="E160" s="168" t="s">
        <v>1</v>
      </c>
      <c r="F160" s="169" t="s">
        <v>168</v>
      </c>
      <c r="H160" s="170">
        <v>34</v>
      </c>
      <c r="L160" s="166"/>
      <c r="M160" s="171"/>
      <c r="T160" s="172"/>
      <c r="AT160" s="168" t="s">
        <v>164</v>
      </c>
      <c r="AU160" s="168" t="s">
        <v>153</v>
      </c>
      <c r="AV160" s="167" t="s">
        <v>160</v>
      </c>
      <c r="AW160" s="167" t="s">
        <v>38</v>
      </c>
      <c r="AX160" s="167" t="s">
        <v>89</v>
      </c>
      <c r="AY160" s="168" t="s">
        <v>152</v>
      </c>
    </row>
    <row r="161" spans="2:65" s="27" customFormat="1" ht="16.5" customHeight="1">
      <c r="B161" s="26"/>
      <c r="C161" s="136" t="s">
        <v>311</v>
      </c>
      <c r="D161" s="136" t="s">
        <v>155</v>
      </c>
      <c r="E161" s="137" t="s">
        <v>1172</v>
      </c>
      <c r="F161" s="138" t="s">
        <v>1173</v>
      </c>
      <c r="G161" s="139" t="s">
        <v>352</v>
      </c>
      <c r="H161" s="140">
        <v>10</v>
      </c>
      <c r="I161" s="7"/>
      <c r="J161" s="1">
        <f>ROUND(I161*H161,2)</f>
        <v>0</v>
      </c>
      <c r="K161" s="138" t="s">
        <v>1</v>
      </c>
      <c r="L161" s="26"/>
      <c r="M161" s="143" t="s">
        <v>1</v>
      </c>
      <c r="N161" s="144" t="s">
        <v>46</v>
      </c>
      <c r="O161" s="145">
        <v>0</v>
      </c>
      <c r="P161" s="145">
        <f>O161*H161</f>
        <v>0</v>
      </c>
      <c r="Q161" s="145">
        <v>0</v>
      </c>
      <c r="R161" s="145">
        <f>Q161*H161</f>
        <v>0</v>
      </c>
      <c r="S161" s="145">
        <v>0</v>
      </c>
      <c r="T161" s="146">
        <f>S161*H161</f>
        <v>0</v>
      </c>
      <c r="AR161" s="147" t="s">
        <v>160</v>
      </c>
      <c r="AT161" s="147" t="s">
        <v>155</v>
      </c>
      <c r="AU161" s="147" t="s">
        <v>153</v>
      </c>
      <c r="AY161" s="12" t="s">
        <v>152</v>
      </c>
      <c r="BE161" s="148">
        <f>IF(N161="základní",J161,0)</f>
        <v>0</v>
      </c>
      <c r="BF161" s="148">
        <f>IF(N161="snížená",J161,0)</f>
        <v>0</v>
      </c>
      <c r="BG161" s="148">
        <f>IF(N161="zákl. přenesená",J161,0)</f>
        <v>0</v>
      </c>
      <c r="BH161" s="148">
        <f>IF(N161="sníž. přenesená",J161,0)</f>
        <v>0</v>
      </c>
      <c r="BI161" s="148">
        <f>IF(N161="nulová",J161,0)</f>
        <v>0</v>
      </c>
      <c r="BJ161" s="12" t="s">
        <v>89</v>
      </c>
      <c r="BK161" s="148">
        <f>ROUND(I161*H161,2)</f>
        <v>0</v>
      </c>
      <c r="BL161" s="12" t="s">
        <v>160</v>
      </c>
      <c r="BM161" s="147" t="s">
        <v>1174</v>
      </c>
    </row>
    <row r="162" spans="2:65" s="27" customFormat="1" ht="16.5" customHeight="1">
      <c r="B162" s="26"/>
      <c r="C162" s="136" t="s">
        <v>315</v>
      </c>
      <c r="D162" s="136" t="s">
        <v>155</v>
      </c>
      <c r="E162" s="137" t="s">
        <v>1175</v>
      </c>
      <c r="F162" s="138" t="s">
        <v>1176</v>
      </c>
      <c r="G162" s="139" t="s">
        <v>352</v>
      </c>
      <c r="H162" s="140">
        <v>1</v>
      </c>
      <c r="I162" s="7"/>
      <c r="J162" s="1">
        <f>ROUND(I162*H162,2)</f>
        <v>0</v>
      </c>
      <c r="K162" s="138" t="s">
        <v>1</v>
      </c>
      <c r="L162" s="26"/>
      <c r="M162" s="143" t="s">
        <v>1</v>
      </c>
      <c r="N162" s="144" t="s">
        <v>46</v>
      </c>
      <c r="O162" s="145">
        <v>0</v>
      </c>
      <c r="P162" s="145">
        <f>O162*H162</f>
        <v>0</v>
      </c>
      <c r="Q162" s="145">
        <v>0</v>
      </c>
      <c r="R162" s="145">
        <f>Q162*H162</f>
        <v>0</v>
      </c>
      <c r="S162" s="145">
        <v>0</v>
      </c>
      <c r="T162" s="146">
        <f>S162*H162</f>
        <v>0</v>
      </c>
      <c r="AR162" s="147" t="s">
        <v>160</v>
      </c>
      <c r="AT162" s="147" t="s">
        <v>155</v>
      </c>
      <c r="AU162" s="147" t="s">
        <v>153</v>
      </c>
      <c r="AY162" s="12" t="s">
        <v>152</v>
      </c>
      <c r="BE162" s="148">
        <f>IF(N162="základní",J162,0)</f>
        <v>0</v>
      </c>
      <c r="BF162" s="148">
        <f>IF(N162="snížená",J162,0)</f>
        <v>0</v>
      </c>
      <c r="BG162" s="148">
        <f>IF(N162="zákl. přenesená",J162,0)</f>
        <v>0</v>
      </c>
      <c r="BH162" s="148">
        <f>IF(N162="sníž. přenesená",J162,0)</f>
        <v>0</v>
      </c>
      <c r="BI162" s="148">
        <f>IF(N162="nulová",J162,0)</f>
        <v>0</v>
      </c>
      <c r="BJ162" s="12" t="s">
        <v>89</v>
      </c>
      <c r="BK162" s="148">
        <f>ROUND(I162*H162,2)</f>
        <v>0</v>
      </c>
      <c r="BL162" s="12" t="s">
        <v>160</v>
      </c>
      <c r="BM162" s="147" t="s">
        <v>1177</v>
      </c>
    </row>
    <row r="163" spans="2:65" s="27" customFormat="1" ht="24.25" customHeight="1">
      <c r="B163" s="26"/>
      <c r="C163" s="136" t="s">
        <v>321</v>
      </c>
      <c r="D163" s="136" t="s">
        <v>155</v>
      </c>
      <c r="E163" s="137" t="s">
        <v>1178</v>
      </c>
      <c r="F163" s="138" t="s">
        <v>1179</v>
      </c>
      <c r="G163" s="139" t="s">
        <v>279</v>
      </c>
      <c r="H163" s="140">
        <v>1</v>
      </c>
      <c r="I163" s="7"/>
      <c r="J163" s="1">
        <f>ROUND(I163*H163,2)</f>
        <v>0</v>
      </c>
      <c r="K163" s="138" t="s">
        <v>1</v>
      </c>
      <c r="L163" s="26"/>
      <c r="M163" s="143" t="s">
        <v>1</v>
      </c>
      <c r="N163" s="144" t="s">
        <v>46</v>
      </c>
      <c r="O163" s="145">
        <v>0</v>
      </c>
      <c r="P163" s="145">
        <f>O163*H163</f>
        <v>0</v>
      </c>
      <c r="Q163" s="145">
        <v>0</v>
      </c>
      <c r="R163" s="145">
        <f>Q163*H163</f>
        <v>0</v>
      </c>
      <c r="S163" s="145">
        <v>0</v>
      </c>
      <c r="T163" s="146">
        <f>S163*H163</f>
        <v>0</v>
      </c>
      <c r="AR163" s="147" t="s">
        <v>160</v>
      </c>
      <c r="AT163" s="147" t="s">
        <v>155</v>
      </c>
      <c r="AU163" s="147" t="s">
        <v>153</v>
      </c>
      <c r="AY163" s="12" t="s">
        <v>152</v>
      </c>
      <c r="BE163" s="148">
        <f>IF(N163="základní",J163,0)</f>
        <v>0</v>
      </c>
      <c r="BF163" s="148">
        <f>IF(N163="snížená",J163,0)</f>
        <v>0</v>
      </c>
      <c r="BG163" s="148">
        <f>IF(N163="zákl. přenesená",J163,0)</f>
        <v>0</v>
      </c>
      <c r="BH163" s="148">
        <f>IF(N163="sníž. přenesená",J163,0)</f>
        <v>0</v>
      </c>
      <c r="BI163" s="148">
        <f>IF(N163="nulová",J163,0)</f>
        <v>0</v>
      </c>
      <c r="BJ163" s="12" t="s">
        <v>89</v>
      </c>
      <c r="BK163" s="148">
        <f>ROUND(I163*H163,2)</f>
        <v>0</v>
      </c>
      <c r="BL163" s="12" t="s">
        <v>160</v>
      </c>
      <c r="BM163" s="147" t="s">
        <v>1180</v>
      </c>
    </row>
    <row r="164" spans="2:63" s="125" customFormat="1" ht="20.9" customHeight="1">
      <c r="B164" s="124"/>
      <c r="D164" s="126" t="s">
        <v>80</v>
      </c>
      <c r="E164" s="134" t="s">
        <v>1181</v>
      </c>
      <c r="F164" s="134" t="s">
        <v>1182</v>
      </c>
      <c r="J164" s="135">
        <f>BK164</f>
        <v>0</v>
      </c>
      <c r="L164" s="124"/>
      <c r="M164" s="129"/>
      <c r="P164" s="130">
        <f>SUM(P165:P171)</f>
        <v>0</v>
      </c>
      <c r="R164" s="130">
        <f>SUM(R165:R171)</f>
        <v>0</v>
      </c>
      <c r="T164" s="131">
        <f>SUM(T165:T171)</f>
        <v>0</v>
      </c>
      <c r="AR164" s="126" t="s">
        <v>89</v>
      </c>
      <c r="AT164" s="132" t="s">
        <v>80</v>
      </c>
      <c r="AU164" s="132" t="s">
        <v>91</v>
      </c>
      <c r="AY164" s="126" t="s">
        <v>152</v>
      </c>
      <c r="BK164" s="133">
        <f>SUM(BK165:BK171)</f>
        <v>0</v>
      </c>
    </row>
    <row r="165" spans="2:65" s="27" customFormat="1" ht="21.75" customHeight="1">
      <c r="B165" s="26"/>
      <c r="C165" s="136" t="s">
        <v>327</v>
      </c>
      <c r="D165" s="136" t="s">
        <v>155</v>
      </c>
      <c r="E165" s="137" t="s">
        <v>1183</v>
      </c>
      <c r="F165" s="138" t="s">
        <v>1184</v>
      </c>
      <c r="G165" s="139" t="s">
        <v>352</v>
      </c>
      <c r="H165" s="140">
        <v>31</v>
      </c>
      <c r="I165" s="7"/>
      <c r="J165" s="1">
        <f aca="true" t="shared" si="30" ref="J165:J171">ROUND(I165*H165,2)</f>
        <v>0</v>
      </c>
      <c r="K165" s="138" t="s">
        <v>1</v>
      </c>
      <c r="L165" s="26"/>
      <c r="M165" s="143" t="s">
        <v>1</v>
      </c>
      <c r="N165" s="144" t="s">
        <v>46</v>
      </c>
      <c r="O165" s="145">
        <v>0</v>
      </c>
      <c r="P165" s="145">
        <f aca="true" t="shared" si="31" ref="P165:P171">O165*H165</f>
        <v>0</v>
      </c>
      <c r="Q165" s="145">
        <v>0</v>
      </c>
      <c r="R165" s="145">
        <f aca="true" t="shared" si="32" ref="R165:R171">Q165*H165</f>
        <v>0</v>
      </c>
      <c r="S165" s="145">
        <v>0</v>
      </c>
      <c r="T165" s="146">
        <f aca="true" t="shared" si="33" ref="T165:T171">S165*H165</f>
        <v>0</v>
      </c>
      <c r="AR165" s="147" t="s">
        <v>160</v>
      </c>
      <c r="AT165" s="147" t="s">
        <v>155</v>
      </c>
      <c r="AU165" s="147" t="s">
        <v>153</v>
      </c>
      <c r="AY165" s="12" t="s">
        <v>152</v>
      </c>
      <c r="BE165" s="148">
        <f aca="true" t="shared" si="34" ref="BE165:BE171">IF(N165="základní",J165,0)</f>
        <v>0</v>
      </c>
      <c r="BF165" s="148">
        <f aca="true" t="shared" si="35" ref="BF165:BF171">IF(N165="snížená",J165,0)</f>
        <v>0</v>
      </c>
      <c r="BG165" s="148">
        <f aca="true" t="shared" si="36" ref="BG165:BG171">IF(N165="zákl. přenesená",J165,0)</f>
        <v>0</v>
      </c>
      <c r="BH165" s="148">
        <f aca="true" t="shared" si="37" ref="BH165:BH171">IF(N165="sníž. přenesená",J165,0)</f>
        <v>0</v>
      </c>
      <c r="BI165" s="148">
        <f aca="true" t="shared" si="38" ref="BI165:BI171">IF(N165="nulová",J165,0)</f>
        <v>0</v>
      </c>
      <c r="BJ165" s="12" t="s">
        <v>89</v>
      </c>
      <c r="BK165" s="148">
        <f aca="true" t="shared" si="39" ref="BK165:BK171">ROUND(I165*H165,2)</f>
        <v>0</v>
      </c>
      <c r="BL165" s="12" t="s">
        <v>160</v>
      </c>
      <c r="BM165" s="147" t="s">
        <v>1185</v>
      </c>
    </row>
    <row r="166" spans="2:65" s="27" customFormat="1" ht="21.75" customHeight="1">
      <c r="B166" s="26"/>
      <c r="C166" s="136" t="s">
        <v>332</v>
      </c>
      <c r="D166" s="136" t="s">
        <v>155</v>
      </c>
      <c r="E166" s="137" t="s">
        <v>1186</v>
      </c>
      <c r="F166" s="138" t="s">
        <v>1187</v>
      </c>
      <c r="G166" s="139" t="s">
        <v>352</v>
      </c>
      <c r="H166" s="140">
        <v>2</v>
      </c>
      <c r="I166" s="7"/>
      <c r="J166" s="1">
        <f t="shared" si="30"/>
        <v>0</v>
      </c>
      <c r="K166" s="138" t="s">
        <v>1</v>
      </c>
      <c r="L166" s="26"/>
      <c r="M166" s="143" t="s">
        <v>1</v>
      </c>
      <c r="N166" s="144" t="s">
        <v>46</v>
      </c>
      <c r="O166" s="145">
        <v>0</v>
      </c>
      <c r="P166" s="145">
        <f t="shared" si="31"/>
        <v>0</v>
      </c>
      <c r="Q166" s="145">
        <v>0</v>
      </c>
      <c r="R166" s="145">
        <f t="shared" si="32"/>
        <v>0</v>
      </c>
      <c r="S166" s="145">
        <v>0</v>
      </c>
      <c r="T166" s="146">
        <f t="shared" si="33"/>
        <v>0</v>
      </c>
      <c r="AR166" s="147" t="s">
        <v>160</v>
      </c>
      <c r="AT166" s="147" t="s">
        <v>155</v>
      </c>
      <c r="AU166" s="147" t="s">
        <v>153</v>
      </c>
      <c r="AY166" s="12" t="s">
        <v>152</v>
      </c>
      <c r="BE166" s="148">
        <f t="shared" si="34"/>
        <v>0</v>
      </c>
      <c r="BF166" s="148">
        <f t="shared" si="35"/>
        <v>0</v>
      </c>
      <c r="BG166" s="148">
        <f t="shared" si="36"/>
        <v>0</v>
      </c>
      <c r="BH166" s="148">
        <f t="shared" si="37"/>
        <v>0</v>
      </c>
      <c r="BI166" s="148">
        <f t="shared" si="38"/>
        <v>0</v>
      </c>
      <c r="BJ166" s="12" t="s">
        <v>89</v>
      </c>
      <c r="BK166" s="148">
        <f t="shared" si="39"/>
        <v>0</v>
      </c>
      <c r="BL166" s="12" t="s">
        <v>160</v>
      </c>
      <c r="BM166" s="147" t="s">
        <v>1188</v>
      </c>
    </row>
    <row r="167" spans="2:65" s="27" customFormat="1" ht="16.5" customHeight="1">
      <c r="B167" s="26"/>
      <c r="C167" s="136" t="s">
        <v>336</v>
      </c>
      <c r="D167" s="136" t="s">
        <v>155</v>
      </c>
      <c r="E167" s="137" t="s">
        <v>1189</v>
      </c>
      <c r="F167" s="138" t="s">
        <v>1190</v>
      </c>
      <c r="G167" s="139" t="s">
        <v>352</v>
      </c>
      <c r="H167" s="140">
        <v>200</v>
      </c>
      <c r="I167" s="7"/>
      <c r="J167" s="1">
        <f t="shared" si="30"/>
        <v>0</v>
      </c>
      <c r="K167" s="138" t="s">
        <v>1</v>
      </c>
      <c r="L167" s="26"/>
      <c r="M167" s="143" t="s">
        <v>1</v>
      </c>
      <c r="N167" s="144" t="s">
        <v>46</v>
      </c>
      <c r="O167" s="145">
        <v>0</v>
      </c>
      <c r="P167" s="145">
        <f t="shared" si="31"/>
        <v>0</v>
      </c>
      <c r="Q167" s="145">
        <v>0</v>
      </c>
      <c r="R167" s="145">
        <f t="shared" si="32"/>
        <v>0</v>
      </c>
      <c r="S167" s="145">
        <v>0</v>
      </c>
      <c r="T167" s="146">
        <f t="shared" si="33"/>
        <v>0</v>
      </c>
      <c r="AR167" s="147" t="s">
        <v>160</v>
      </c>
      <c r="AT167" s="147" t="s">
        <v>155</v>
      </c>
      <c r="AU167" s="147" t="s">
        <v>153</v>
      </c>
      <c r="AY167" s="12" t="s">
        <v>152</v>
      </c>
      <c r="BE167" s="148">
        <f t="shared" si="34"/>
        <v>0</v>
      </c>
      <c r="BF167" s="148">
        <f t="shared" si="35"/>
        <v>0</v>
      </c>
      <c r="BG167" s="148">
        <f t="shared" si="36"/>
        <v>0</v>
      </c>
      <c r="BH167" s="148">
        <f t="shared" si="37"/>
        <v>0</v>
      </c>
      <c r="BI167" s="148">
        <f t="shared" si="38"/>
        <v>0</v>
      </c>
      <c r="BJ167" s="12" t="s">
        <v>89</v>
      </c>
      <c r="BK167" s="148">
        <f t="shared" si="39"/>
        <v>0</v>
      </c>
      <c r="BL167" s="12" t="s">
        <v>160</v>
      </c>
      <c r="BM167" s="147" t="s">
        <v>1191</v>
      </c>
    </row>
    <row r="168" spans="2:65" s="27" customFormat="1" ht="21.75" customHeight="1">
      <c r="B168" s="26"/>
      <c r="C168" s="136" t="s">
        <v>340</v>
      </c>
      <c r="D168" s="136" t="s">
        <v>155</v>
      </c>
      <c r="E168" s="137" t="s">
        <v>1192</v>
      </c>
      <c r="F168" s="138" t="s">
        <v>1193</v>
      </c>
      <c r="G168" s="139" t="s">
        <v>352</v>
      </c>
      <c r="H168" s="140">
        <v>86</v>
      </c>
      <c r="I168" s="7"/>
      <c r="J168" s="1">
        <f t="shared" si="30"/>
        <v>0</v>
      </c>
      <c r="K168" s="138" t="s">
        <v>1</v>
      </c>
      <c r="L168" s="26"/>
      <c r="M168" s="143" t="s">
        <v>1</v>
      </c>
      <c r="N168" s="144" t="s">
        <v>46</v>
      </c>
      <c r="O168" s="145">
        <v>0</v>
      </c>
      <c r="P168" s="145">
        <f t="shared" si="31"/>
        <v>0</v>
      </c>
      <c r="Q168" s="145">
        <v>0</v>
      </c>
      <c r="R168" s="145">
        <f t="shared" si="32"/>
        <v>0</v>
      </c>
      <c r="S168" s="145">
        <v>0</v>
      </c>
      <c r="T168" s="146">
        <f t="shared" si="33"/>
        <v>0</v>
      </c>
      <c r="AR168" s="147" t="s">
        <v>160</v>
      </c>
      <c r="AT168" s="147" t="s">
        <v>155</v>
      </c>
      <c r="AU168" s="147" t="s">
        <v>153</v>
      </c>
      <c r="AY168" s="12" t="s">
        <v>152</v>
      </c>
      <c r="BE168" s="148">
        <f t="shared" si="34"/>
        <v>0</v>
      </c>
      <c r="BF168" s="148">
        <f t="shared" si="35"/>
        <v>0</v>
      </c>
      <c r="BG168" s="148">
        <f t="shared" si="36"/>
        <v>0</v>
      </c>
      <c r="BH168" s="148">
        <f t="shared" si="37"/>
        <v>0</v>
      </c>
      <c r="BI168" s="148">
        <f t="shared" si="38"/>
        <v>0</v>
      </c>
      <c r="BJ168" s="12" t="s">
        <v>89</v>
      </c>
      <c r="BK168" s="148">
        <f t="shared" si="39"/>
        <v>0</v>
      </c>
      <c r="BL168" s="12" t="s">
        <v>160</v>
      </c>
      <c r="BM168" s="147" t="s">
        <v>1194</v>
      </c>
    </row>
    <row r="169" spans="2:65" s="27" customFormat="1" ht="24.25" customHeight="1">
      <c r="B169" s="26"/>
      <c r="C169" s="136" t="s">
        <v>345</v>
      </c>
      <c r="D169" s="136" t="s">
        <v>155</v>
      </c>
      <c r="E169" s="137" t="s">
        <v>1195</v>
      </c>
      <c r="F169" s="138" t="s">
        <v>1196</v>
      </c>
      <c r="G169" s="139" t="s">
        <v>352</v>
      </c>
      <c r="H169" s="140">
        <v>17</v>
      </c>
      <c r="I169" s="7"/>
      <c r="J169" s="1">
        <f t="shared" si="30"/>
        <v>0</v>
      </c>
      <c r="K169" s="138" t="s">
        <v>1</v>
      </c>
      <c r="L169" s="26"/>
      <c r="M169" s="143" t="s">
        <v>1</v>
      </c>
      <c r="N169" s="144" t="s">
        <v>46</v>
      </c>
      <c r="O169" s="145">
        <v>0</v>
      </c>
      <c r="P169" s="145">
        <f t="shared" si="31"/>
        <v>0</v>
      </c>
      <c r="Q169" s="145">
        <v>0</v>
      </c>
      <c r="R169" s="145">
        <f t="shared" si="32"/>
        <v>0</v>
      </c>
      <c r="S169" s="145">
        <v>0</v>
      </c>
      <c r="T169" s="146">
        <f t="shared" si="33"/>
        <v>0</v>
      </c>
      <c r="AR169" s="147" t="s">
        <v>160</v>
      </c>
      <c r="AT169" s="147" t="s">
        <v>155</v>
      </c>
      <c r="AU169" s="147" t="s">
        <v>153</v>
      </c>
      <c r="AY169" s="12" t="s">
        <v>152</v>
      </c>
      <c r="BE169" s="148">
        <f t="shared" si="34"/>
        <v>0</v>
      </c>
      <c r="BF169" s="148">
        <f t="shared" si="35"/>
        <v>0</v>
      </c>
      <c r="BG169" s="148">
        <f t="shared" si="36"/>
        <v>0</v>
      </c>
      <c r="BH169" s="148">
        <f t="shared" si="37"/>
        <v>0</v>
      </c>
      <c r="BI169" s="148">
        <f t="shared" si="38"/>
        <v>0</v>
      </c>
      <c r="BJ169" s="12" t="s">
        <v>89</v>
      </c>
      <c r="BK169" s="148">
        <f t="shared" si="39"/>
        <v>0</v>
      </c>
      <c r="BL169" s="12" t="s">
        <v>160</v>
      </c>
      <c r="BM169" s="147" t="s">
        <v>1197</v>
      </c>
    </row>
    <row r="170" spans="2:65" s="27" customFormat="1" ht="24.25" customHeight="1">
      <c r="B170" s="26"/>
      <c r="C170" s="136" t="s">
        <v>349</v>
      </c>
      <c r="D170" s="136" t="s">
        <v>155</v>
      </c>
      <c r="E170" s="137" t="s">
        <v>1198</v>
      </c>
      <c r="F170" s="138" t="s">
        <v>1199</v>
      </c>
      <c r="G170" s="139" t="s">
        <v>352</v>
      </c>
      <c r="H170" s="140">
        <v>16</v>
      </c>
      <c r="I170" s="7"/>
      <c r="J170" s="1">
        <f t="shared" si="30"/>
        <v>0</v>
      </c>
      <c r="K170" s="138" t="s">
        <v>1</v>
      </c>
      <c r="L170" s="26"/>
      <c r="M170" s="143" t="s">
        <v>1</v>
      </c>
      <c r="N170" s="144" t="s">
        <v>46</v>
      </c>
      <c r="O170" s="145">
        <v>0</v>
      </c>
      <c r="P170" s="145">
        <f t="shared" si="31"/>
        <v>0</v>
      </c>
      <c r="Q170" s="145">
        <v>0</v>
      </c>
      <c r="R170" s="145">
        <f t="shared" si="32"/>
        <v>0</v>
      </c>
      <c r="S170" s="145">
        <v>0</v>
      </c>
      <c r="T170" s="146">
        <f t="shared" si="33"/>
        <v>0</v>
      </c>
      <c r="AR170" s="147" t="s">
        <v>160</v>
      </c>
      <c r="AT170" s="147" t="s">
        <v>155</v>
      </c>
      <c r="AU170" s="147" t="s">
        <v>153</v>
      </c>
      <c r="AY170" s="12" t="s">
        <v>152</v>
      </c>
      <c r="BE170" s="148">
        <f t="shared" si="34"/>
        <v>0</v>
      </c>
      <c r="BF170" s="148">
        <f t="shared" si="35"/>
        <v>0</v>
      </c>
      <c r="BG170" s="148">
        <f t="shared" si="36"/>
        <v>0</v>
      </c>
      <c r="BH170" s="148">
        <f t="shared" si="37"/>
        <v>0</v>
      </c>
      <c r="BI170" s="148">
        <f t="shared" si="38"/>
        <v>0</v>
      </c>
      <c r="BJ170" s="12" t="s">
        <v>89</v>
      </c>
      <c r="BK170" s="148">
        <f t="shared" si="39"/>
        <v>0</v>
      </c>
      <c r="BL170" s="12" t="s">
        <v>160</v>
      </c>
      <c r="BM170" s="147" t="s">
        <v>1200</v>
      </c>
    </row>
    <row r="171" spans="2:65" s="27" customFormat="1" ht="16.5" customHeight="1">
      <c r="B171" s="26"/>
      <c r="C171" s="136" t="s">
        <v>354</v>
      </c>
      <c r="D171" s="136" t="s">
        <v>155</v>
      </c>
      <c r="E171" s="137" t="s">
        <v>1201</v>
      </c>
      <c r="F171" s="138" t="s">
        <v>1202</v>
      </c>
      <c r="G171" s="139" t="s">
        <v>279</v>
      </c>
      <c r="H171" s="140">
        <v>1</v>
      </c>
      <c r="I171" s="7"/>
      <c r="J171" s="1">
        <f t="shared" si="30"/>
        <v>0</v>
      </c>
      <c r="K171" s="138" t="s">
        <v>1</v>
      </c>
      <c r="L171" s="26"/>
      <c r="M171" s="143" t="s">
        <v>1</v>
      </c>
      <c r="N171" s="144" t="s">
        <v>46</v>
      </c>
      <c r="O171" s="145">
        <v>0</v>
      </c>
      <c r="P171" s="145">
        <f t="shared" si="31"/>
        <v>0</v>
      </c>
      <c r="Q171" s="145">
        <v>0</v>
      </c>
      <c r="R171" s="145">
        <f t="shared" si="32"/>
        <v>0</v>
      </c>
      <c r="S171" s="145">
        <v>0</v>
      </c>
      <c r="T171" s="146">
        <f t="shared" si="33"/>
        <v>0</v>
      </c>
      <c r="AR171" s="147" t="s">
        <v>160</v>
      </c>
      <c r="AT171" s="147" t="s">
        <v>155</v>
      </c>
      <c r="AU171" s="147" t="s">
        <v>153</v>
      </c>
      <c r="AY171" s="12" t="s">
        <v>152</v>
      </c>
      <c r="BE171" s="148">
        <f t="shared" si="34"/>
        <v>0</v>
      </c>
      <c r="BF171" s="148">
        <f t="shared" si="35"/>
        <v>0</v>
      </c>
      <c r="BG171" s="148">
        <f t="shared" si="36"/>
        <v>0</v>
      </c>
      <c r="BH171" s="148">
        <f t="shared" si="37"/>
        <v>0</v>
      </c>
      <c r="BI171" s="148">
        <f t="shared" si="38"/>
        <v>0</v>
      </c>
      <c r="BJ171" s="12" t="s">
        <v>89</v>
      </c>
      <c r="BK171" s="148">
        <f t="shared" si="39"/>
        <v>0</v>
      </c>
      <c r="BL171" s="12" t="s">
        <v>160</v>
      </c>
      <c r="BM171" s="147" t="s">
        <v>1203</v>
      </c>
    </row>
    <row r="172" spans="2:63" s="125" customFormat="1" ht="20.9" customHeight="1">
      <c r="B172" s="124"/>
      <c r="D172" s="126" t="s">
        <v>80</v>
      </c>
      <c r="E172" s="134" t="s">
        <v>1204</v>
      </c>
      <c r="F172" s="134" t="s">
        <v>1205</v>
      </c>
      <c r="J172" s="135">
        <f>BK172</f>
        <v>0</v>
      </c>
      <c r="L172" s="124"/>
      <c r="M172" s="129"/>
      <c r="P172" s="130">
        <f>SUM(P173:P182)</f>
        <v>0</v>
      </c>
      <c r="R172" s="130">
        <f>SUM(R173:R182)</f>
        <v>0</v>
      </c>
      <c r="T172" s="131">
        <f>SUM(T173:T182)</f>
        <v>0</v>
      </c>
      <c r="AR172" s="126" t="s">
        <v>89</v>
      </c>
      <c r="AT172" s="132" t="s">
        <v>80</v>
      </c>
      <c r="AU172" s="132" t="s">
        <v>91</v>
      </c>
      <c r="AY172" s="126" t="s">
        <v>152</v>
      </c>
      <c r="BK172" s="133">
        <f>SUM(BK173:BK182)</f>
        <v>0</v>
      </c>
    </row>
    <row r="173" spans="2:65" s="27" customFormat="1" ht="16.5" customHeight="1">
      <c r="B173" s="26"/>
      <c r="C173" s="136" t="s">
        <v>358</v>
      </c>
      <c r="D173" s="136" t="s">
        <v>155</v>
      </c>
      <c r="E173" s="137" t="s">
        <v>1206</v>
      </c>
      <c r="F173" s="138" t="s">
        <v>1207</v>
      </c>
      <c r="G173" s="139" t="s">
        <v>352</v>
      </c>
      <c r="H173" s="140">
        <v>5</v>
      </c>
      <c r="I173" s="7"/>
      <c r="J173" s="1">
        <f aca="true" t="shared" si="40" ref="J173:J182">ROUND(I173*H173,2)</f>
        <v>0</v>
      </c>
      <c r="K173" s="138" t="s">
        <v>1</v>
      </c>
      <c r="L173" s="26"/>
      <c r="M173" s="143" t="s">
        <v>1</v>
      </c>
      <c r="N173" s="144" t="s">
        <v>46</v>
      </c>
      <c r="O173" s="145">
        <v>0</v>
      </c>
      <c r="P173" s="145">
        <f aca="true" t="shared" si="41" ref="P173:P182">O173*H173</f>
        <v>0</v>
      </c>
      <c r="Q173" s="145">
        <v>0</v>
      </c>
      <c r="R173" s="145">
        <f aca="true" t="shared" si="42" ref="R173:R182">Q173*H173</f>
        <v>0</v>
      </c>
      <c r="S173" s="145">
        <v>0</v>
      </c>
      <c r="T173" s="146">
        <f aca="true" t="shared" si="43" ref="T173:T182">S173*H173</f>
        <v>0</v>
      </c>
      <c r="AR173" s="147" t="s">
        <v>160</v>
      </c>
      <c r="AT173" s="147" t="s">
        <v>155</v>
      </c>
      <c r="AU173" s="147" t="s">
        <v>153</v>
      </c>
      <c r="AY173" s="12" t="s">
        <v>152</v>
      </c>
      <c r="BE173" s="148">
        <f aca="true" t="shared" si="44" ref="BE173:BE182">IF(N173="základní",J173,0)</f>
        <v>0</v>
      </c>
      <c r="BF173" s="148">
        <f aca="true" t="shared" si="45" ref="BF173:BF182">IF(N173="snížená",J173,0)</f>
        <v>0</v>
      </c>
      <c r="BG173" s="148">
        <f aca="true" t="shared" si="46" ref="BG173:BG182">IF(N173="zákl. přenesená",J173,0)</f>
        <v>0</v>
      </c>
      <c r="BH173" s="148">
        <f aca="true" t="shared" si="47" ref="BH173:BH182">IF(N173="sníž. přenesená",J173,0)</f>
        <v>0</v>
      </c>
      <c r="BI173" s="148">
        <f aca="true" t="shared" si="48" ref="BI173:BI182">IF(N173="nulová",J173,0)</f>
        <v>0</v>
      </c>
      <c r="BJ173" s="12" t="s">
        <v>89</v>
      </c>
      <c r="BK173" s="148">
        <f aca="true" t="shared" si="49" ref="BK173:BK182">ROUND(I173*H173,2)</f>
        <v>0</v>
      </c>
      <c r="BL173" s="12" t="s">
        <v>160</v>
      </c>
      <c r="BM173" s="147" t="s">
        <v>1208</v>
      </c>
    </row>
    <row r="174" spans="2:65" s="27" customFormat="1" ht="16.5" customHeight="1">
      <c r="B174" s="26"/>
      <c r="C174" s="136" t="s">
        <v>362</v>
      </c>
      <c r="D174" s="136" t="s">
        <v>155</v>
      </c>
      <c r="E174" s="137" t="s">
        <v>1209</v>
      </c>
      <c r="F174" s="138" t="s">
        <v>1210</v>
      </c>
      <c r="G174" s="139" t="s">
        <v>352</v>
      </c>
      <c r="H174" s="140">
        <v>1</v>
      </c>
      <c r="I174" s="7"/>
      <c r="J174" s="1">
        <f t="shared" si="40"/>
        <v>0</v>
      </c>
      <c r="K174" s="138" t="s">
        <v>1</v>
      </c>
      <c r="L174" s="26"/>
      <c r="M174" s="143" t="s">
        <v>1</v>
      </c>
      <c r="N174" s="144" t="s">
        <v>46</v>
      </c>
      <c r="O174" s="145">
        <v>0</v>
      </c>
      <c r="P174" s="145">
        <f t="shared" si="41"/>
        <v>0</v>
      </c>
      <c r="Q174" s="145">
        <v>0</v>
      </c>
      <c r="R174" s="145">
        <f t="shared" si="42"/>
        <v>0</v>
      </c>
      <c r="S174" s="145">
        <v>0</v>
      </c>
      <c r="T174" s="146">
        <f t="shared" si="43"/>
        <v>0</v>
      </c>
      <c r="AR174" s="147" t="s">
        <v>160</v>
      </c>
      <c r="AT174" s="147" t="s">
        <v>155</v>
      </c>
      <c r="AU174" s="147" t="s">
        <v>153</v>
      </c>
      <c r="AY174" s="12" t="s">
        <v>152</v>
      </c>
      <c r="BE174" s="148">
        <f t="shared" si="44"/>
        <v>0</v>
      </c>
      <c r="BF174" s="148">
        <f t="shared" si="45"/>
        <v>0</v>
      </c>
      <c r="BG174" s="148">
        <f t="shared" si="46"/>
        <v>0</v>
      </c>
      <c r="BH174" s="148">
        <f t="shared" si="47"/>
        <v>0</v>
      </c>
      <c r="BI174" s="148">
        <f t="shared" si="48"/>
        <v>0</v>
      </c>
      <c r="BJ174" s="12" t="s">
        <v>89</v>
      </c>
      <c r="BK174" s="148">
        <f t="shared" si="49"/>
        <v>0</v>
      </c>
      <c r="BL174" s="12" t="s">
        <v>160</v>
      </c>
      <c r="BM174" s="147" t="s">
        <v>1211</v>
      </c>
    </row>
    <row r="175" spans="2:65" s="27" customFormat="1" ht="16.5" customHeight="1">
      <c r="B175" s="26"/>
      <c r="C175" s="136" t="s">
        <v>368</v>
      </c>
      <c r="D175" s="136" t="s">
        <v>155</v>
      </c>
      <c r="E175" s="137" t="s">
        <v>1212</v>
      </c>
      <c r="F175" s="138" t="s">
        <v>1213</v>
      </c>
      <c r="G175" s="139" t="s">
        <v>352</v>
      </c>
      <c r="H175" s="140">
        <v>6</v>
      </c>
      <c r="I175" s="7"/>
      <c r="J175" s="1">
        <f t="shared" si="40"/>
        <v>0</v>
      </c>
      <c r="K175" s="138" t="s">
        <v>1</v>
      </c>
      <c r="L175" s="26"/>
      <c r="M175" s="143" t="s">
        <v>1</v>
      </c>
      <c r="N175" s="144" t="s">
        <v>46</v>
      </c>
      <c r="O175" s="145">
        <v>0</v>
      </c>
      <c r="P175" s="145">
        <f t="shared" si="41"/>
        <v>0</v>
      </c>
      <c r="Q175" s="145">
        <v>0</v>
      </c>
      <c r="R175" s="145">
        <f t="shared" si="42"/>
        <v>0</v>
      </c>
      <c r="S175" s="145">
        <v>0</v>
      </c>
      <c r="T175" s="146">
        <f t="shared" si="43"/>
        <v>0</v>
      </c>
      <c r="AR175" s="147" t="s">
        <v>160</v>
      </c>
      <c r="AT175" s="147" t="s">
        <v>155</v>
      </c>
      <c r="AU175" s="147" t="s">
        <v>153</v>
      </c>
      <c r="AY175" s="12" t="s">
        <v>152</v>
      </c>
      <c r="BE175" s="148">
        <f t="shared" si="44"/>
        <v>0</v>
      </c>
      <c r="BF175" s="148">
        <f t="shared" si="45"/>
        <v>0</v>
      </c>
      <c r="BG175" s="148">
        <f t="shared" si="46"/>
        <v>0</v>
      </c>
      <c r="BH175" s="148">
        <f t="shared" si="47"/>
        <v>0</v>
      </c>
      <c r="BI175" s="148">
        <f t="shared" si="48"/>
        <v>0</v>
      </c>
      <c r="BJ175" s="12" t="s">
        <v>89</v>
      </c>
      <c r="BK175" s="148">
        <f t="shared" si="49"/>
        <v>0</v>
      </c>
      <c r="BL175" s="12" t="s">
        <v>160</v>
      </c>
      <c r="BM175" s="147" t="s">
        <v>1214</v>
      </c>
    </row>
    <row r="176" spans="2:65" s="27" customFormat="1" ht="16.5" customHeight="1">
      <c r="B176" s="26"/>
      <c r="C176" s="136" t="s">
        <v>373</v>
      </c>
      <c r="D176" s="136" t="s">
        <v>155</v>
      </c>
      <c r="E176" s="137" t="s">
        <v>1215</v>
      </c>
      <c r="F176" s="138" t="s">
        <v>1216</v>
      </c>
      <c r="G176" s="139" t="s">
        <v>352</v>
      </c>
      <c r="H176" s="140">
        <v>10</v>
      </c>
      <c r="I176" s="7"/>
      <c r="J176" s="1">
        <f t="shared" si="40"/>
        <v>0</v>
      </c>
      <c r="K176" s="138" t="s">
        <v>1</v>
      </c>
      <c r="L176" s="26"/>
      <c r="M176" s="143" t="s">
        <v>1</v>
      </c>
      <c r="N176" s="144" t="s">
        <v>46</v>
      </c>
      <c r="O176" s="145">
        <v>0</v>
      </c>
      <c r="P176" s="145">
        <f t="shared" si="41"/>
        <v>0</v>
      </c>
      <c r="Q176" s="145">
        <v>0</v>
      </c>
      <c r="R176" s="145">
        <f t="shared" si="42"/>
        <v>0</v>
      </c>
      <c r="S176" s="145">
        <v>0</v>
      </c>
      <c r="T176" s="146">
        <f t="shared" si="43"/>
        <v>0</v>
      </c>
      <c r="AR176" s="147" t="s">
        <v>160</v>
      </c>
      <c r="AT176" s="147" t="s">
        <v>155</v>
      </c>
      <c r="AU176" s="147" t="s">
        <v>153</v>
      </c>
      <c r="AY176" s="12" t="s">
        <v>152</v>
      </c>
      <c r="BE176" s="148">
        <f t="shared" si="44"/>
        <v>0</v>
      </c>
      <c r="BF176" s="148">
        <f t="shared" si="45"/>
        <v>0</v>
      </c>
      <c r="BG176" s="148">
        <f t="shared" si="46"/>
        <v>0</v>
      </c>
      <c r="BH176" s="148">
        <f t="shared" si="47"/>
        <v>0</v>
      </c>
      <c r="BI176" s="148">
        <f t="shared" si="48"/>
        <v>0</v>
      </c>
      <c r="BJ176" s="12" t="s">
        <v>89</v>
      </c>
      <c r="BK176" s="148">
        <f t="shared" si="49"/>
        <v>0</v>
      </c>
      <c r="BL176" s="12" t="s">
        <v>160</v>
      </c>
      <c r="BM176" s="147" t="s">
        <v>1217</v>
      </c>
    </row>
    <row r="177" spans="2:65" s="27" customFormat="1" ht="16.5" customHeight="1">
      <c r="B177" s="26"/>
      <c r="C177" s="136" t="s">
        <v>380</v>
      </c>
      <c r="D177" s="136" t="s">
        <v>155</v>
      </c>
      <c r="E177" s="137" t="s">
        <v>1218</v>
      </c>
      <c r="F177" s="138" t="s">
        <v>1202</v>
      </c>
      <c r="G177" s="139" t="s">
        <v>279</v>
      </c>
      <c r="H177" s="140">
        <v>1</v>
      </c>
      <c r="I177" s="7"/>
      <c r="J177" s="1">
        <f t="shared" si="40"/>
        <v>0</v>
      </c>
      <c r="K177" s="138" t="s">
        <v>1</v>
      </c>
      <c r="L177" s="26"/>
      <c r="M177" s="143" t="s">
        <v>1</v>
      </c>
      <c r="N177" s="144" t="s">
        <v>46</v>
      </c>
      <c r="O177" s="145">
        <v>0</v>
      </c>
      <c r="P177" s="145">
        <f t="shared" si="41"/>
        <v>0</v>
      </c>
      <c r="Q177" s="145">
        <v>0</v>
      </c>
      <c r="R177" s="145">
        <f t="shared" si="42"/>
        <v>0</v>
      </c>
      <c r="S177" s="145">
        <v>0</v>
      </c>
      <c r="T177" s="146">
        <f t="shared" si="43"/>
        <v>0</v>
      </c>
      <c r="AR177" s="147" t="s">
        <v>160</v>
      </c>
      <c r="AT177" s="147" t="s">
        <v>155</v>
      </c>
      <c r="AU177" s="147" t="s">
        <v>153</v>
      </c>
      <c r="AY177" s="12" t="s">
        <v>152</v>
      </c>
      <c r="BE177" s="148">
        <f t="shared" si="44"/>
        <v>0</v>
      </c>
      <c r="BF177" s="148">
        <f t="shared" si="45"/>
        <v>0</v>
      </c>
      <c r="BG177" s="148">
        <f t="shared" si="46"/>
        <v>0</v>
      </c>
      <c r="BH177" s="148">
        <f t="shared" si="47"/>
        <v>0</v>
      </c>
      <c r="BI177" s="148">
        <f t="shared" si="48"/>
        <v>0</v>
      </c>
      <c r="BJ177" s="12" t="s">
        <v>89</v>
      </c>
      <c r="BK177" s="148">
        <f t="shared" si="49"/>
        <v>0</v>
      </c>
      <c r="BL177" s="12" t="s">
        <v>160</v>
      </c>
      <c r="BM177" s="147" t="s">
        <v>1219</v>
      </c>
    </row>
    <row r="178" spans="2:65" s="27" customFormat="1" ht="16.5" customHeight="1">
      <c r="B178" s="26"/>
      <c r="C178" s="136" t="s">
        <v>385</v>
      </c>
      <c r="D178" s="136" t="s">
        <v>155</v>
      </c>
      <c r="E178" s="137" t="s">
        <v>1220</v>
      </c>
      <c r="F178" s="138" t="s">
        <v>1221</v>
      </c>
      <c r="G178" s="139" t="s">
        <v>352</v>
      </c>
      <c r="H178" s="140">
        <v>12</v>
      </c>
      <c r="I178" s="7"/>
      <c r="J178" s="1">
        <f t="shared" si="40"/>
        <v>0</v>
      </c>
      <c r="K178" s="138" t="s">
        <v>1</v>
      </c>
      <c r="L178" s="26"/>
      <c r="M178" s="143" t="s">
        <v>1</v>
      </c>
      <c r="N178" s="144" t="s">
        <v>46</v>
      </c>
      <c r="O178" s="145">
        <v>0</v>
      </c>
      <c r="P178" s="145">
        <f t="shared" si="41"/>
        <v>0</v>
      </c>
      <c r="Q178" s="145">
        <v>0</v>
      </c>
      <c r="R178" s="145">
        <f t="shared" si="42"/>
        <v>0</v>
      </c>
      <c r="S178" s="145">
        <v>0</v>
      </c>
      <c r="T178" s="146">
        <f t="shared" si="43"/>
        <v>0</v>
      </c>
      <c r="AR178" s="147" t="s">
        <v>160</v>
      </c>
      <c r="AT178" s="147" t="s">
        <v>155</v>
      </c>
      <c r="AU178" s="147" t="s">
        <v>153</v>
      </c>
      <c r="AY178" s="12" t="s">
        <v>152</v>
      </c>
      <c r="BE178" s="148">
        <f t="shared" si="44"/>
        <v>0</v>
      </c>
      <c r="BF178" s="148">
        <f t="shared" si="45"/>
        <v>0</v>
      </c>
      <c r="BG178" s="148">
        <f t="shared" si="46"/>
        <v>0</v>
      </c>
      <c r="BH178" s="148">
        <f t="shared" si="47"/>
        <v>0</v>
      </c>
      <c r="BI178" s="148">
        <f t="shared" si="48"/>
        <v>0</v>
      </c>
      <c r="BJ178" s="12" t="s">
        <v>89</v>
      </c>
      <c r="BK178" s="148">
        <f t="shared" si="49"/>
        <v>0</v>
      </c>
      <c r="BL178" s="12" t="s">
        <v>160</v>
      </c>
      <c r="BM178" s="147" t="s">
        <v>1222</v>
      </c>
    </row>
    <row r="179" spans="2:65" s="27" customFormat="1" ht="16.5" customHeight="1">
      <c r="B179" s="26"/>
      <c r="C179" s="136" t="s">
        <v>391</v>
      </c>
      <c r="D179" s="136" t="s">
        <v>155</v>
      </c>
      <c r="E179" s="137" t="s">
        <v>1223</v>
      </c>
      <c r="F179" s="138" t="s">
        <v>1224</v>
      </c>
      <c r="G179" s="139" t="s">
        <v>352</v>
      </c>
      <c r="H179" s="140">
        <v>13</v>
      </c>
      <c r="I179" s="7"/>
      <c r="J179" s="1">
        <f t="shared" si="40"/>
        <v>0</v>
      </c>
      <c r="K179" s="138" t="s">
        <v>1</v>
      </c>
      <c r="L179" s="26"/>
      <c r="M179" s="143" t="s">
        <v>1</v>
      </c>
      <c r="N179" s="144" t="s">
        <v>46</v>
      </c>
      <c r="O179" s="145">
        <v>0</v>
      </c>
      <c r="P179" s="145">
        <f t="shared" si="41"/>
        <v>0</v>
      </c>
      <c r="Q179" s="145">
        <v>0</v>
      </c>
      <c r="R179" s="145">
        <f t="shared" si="42"/>
        <v>0</v>
      </c>
      <c r="S179" s="145">
        <v>0</v>
      </c>
      <c r="T179" s="146">
        <f t="shared" si="43"/>
        <v>0</v>
      </c>
      <c r="AR179" s="147" t="s">
        <v>160</v>
      </c>
      <c r="AT179" s="147" t="s">
        <v>155</v>
      </c>
      <c r="AU179" s="147" t="s">
        <v>153</v>
      </c>
      <c r="AY179" s="12" t="s">
        <v>152</v>
      </c>
      <c r="BE179" s="148">
        <f t="shared" si="44"/>
        <v>0</v>
      </c>
      <c r="BF179" s="148">
        <f t="shared" si="45"/>
        <v>0</v>
      </c>
      <c r="BG179" s="148">
        <f t="shared" si="46"/>
        <v>0</v>
      </c>
      <c r="BH179" s="148">
        <f t="shared" si="47"/>
        <v>0</v>
      </c>
      <c r="BI179" s="148">
        <f t="shared" si="48"/>
        <v>0</v>
      </c>
      <c r="BJ179" s="12" t="s">
        <v>89</v>
      </c>
      <c r="BK179" s="148">
        <f t="shared" si="49"/>
        <v>0</v>
      </c>
      <c r="BL179" s="12" t="s">
        <v>160</v>
      </c>
      <c r="BM179" s="147" t="s">
        <v>1225</v>
      </c>
    </row>
    <row r="180" spans="2:65" s="27" customFormat="1" ht="16.5" customHeight="1">
      <c r="B180" s="26"/>
      <c r="C180" s="136" t="s">
        <v>396</v>
      </c>
      <c r="D180" s="136" t="s">
        <v>155</v>
      </c>
      <c r="E180" s="137" t="s">
        <v>1226</v>
      </c>
      <c r="F180" s="138" t="s">
        <v>1227</v>
      </c>
      <c r="G180" s="139" t="s">
        <v>279</v>
      </c>
      <c r="H180" s="140">
        <v>1</v>
      </c>
      <c r="I180" s="7"/>
      <c r="J180" s="1">
        <f t="shared" si="40"/>
        <v>0</v>
      </c>
      <c r="K180" s="138" t="s">
        <v>1</v>
      </c>
      <c r="L180" s="26"/>
      <c r="M180" s="143" t="s">
        <v>1</v>
      </c>
      <c r="N180" s="144" t="s">
        <v>46</v>
      </c>
      <c r="O180" s="145">
        <v>0</v>
      </c>
      <c r="P180" s="145">
        <f t="shared" si="41"/>
        <v>0</v>
      </c>
      <c r="Q180" s="145">
        <v>0</v>
      </c>
      <c r="R180" s="145">
        <f t="shared" si="42"/>
        <v>0</v>
      </c>
      <c r="S180" s="145">
        <v>0</v>
      </c>
      <c r="T180" s="146">
        <f t="shared" si="43"/>
        <v>0</v>
      </c>
      <c r="AR180" s="147" t="s">
        <v>160</v>
      </c>
      <c r="AT180" s="147" t="s">
        <v>155</v>
      </c>
      <c r="AU180" s="147" t="s">
        <v>153</v>
      </c>
      <c r="AY180" s="12" t="s">
        <v>152</v>
      </c>
      <c r="BE180" s="148">
        <f t="shared" si="44"/>
        <v>0</v>
      </c>
      <c r="BF180" s="148">
        <f t="shared" si="45"/>
        <v>0</v>
      </c>
      <c r="BG180" s="148">
        <f t="shared" si="46"/>
        <v>0</v>
      </c>
      <c r="BH180" s="148">
        <f t="shared" si="47"/>
        <v>0</v>
      </c>
      <c r="BI180" s="148">
        <f t="shared" si="48"/>
        <v>0</v>
      </c>
      <c r="BJ180" s="12" t="s">
        <v>89</v>
      </c>
      <c r="BK180" s="148">
        <f t="shared" si="49"/>
        <v>0</v>
      </c>
      <c r="BL180" s="12" t="s">
        <v>160</v>
      </c>
      <c r="BM180" s="147" t="s">
        <v>1228</v>
      </c>
    </row>
    <row r="181" spans="2:65" s="27" customFormat="1" ht="16.5" customHeight="1">
      <c r="B181" s="26"/>
      <c r="C181" s="136" t="s">
        <v>402</v>
      </c>
      <c r="D181" s="136" t="s">
        <v>155</v>
      </c>
      <c r="E181" s="137" t="s">
        <v>1229</v>
      </c>
      <c r="F181" s="138" t="s">
        <v>1230</v>
      </c>
      <c r="G181" s="139" t="s">
        <v>352</v>
      </c>
      <c r="H181" s="140">
        <v>36</v>
      </c>
      <c r="I181" s="7"/>
      <c r="J181" s="1">
        <f t="shared" si="40"/>
        <v>0</v>
      </c>
      <c r="K181" s="138" t="s">
        <v>1</v>
      </c>
      <c r="L181" s="26"/>
      <c r="M181" s="143" t="s">
        <v>1</v>
      </c>
      <c r="N181" s="144" t="s">
        <v>46</v>
      </c>
      <c r="O181" s="145">
        <v>0</v>
      </c>
      <c r="P181" s="145">
        <f t="shared" si="41"/>
        <v>0</v>
      </c>
      <c r="Q181" s="145">
        <v>0</v>
      </c>
      <c r="R181" s="145">
        <f t="shared" si="42"/>
        <v>0</v>
      </c>
      <c r="S181" s="145">
        <v>0</v>
      </c>
      <c r="T181" s="146">
        <f t="shared" si="43"/>
        <v>0</v>
      </c>
      <c r="AR181" s="147" t="s">
        <v>160</v>
      </c>
      <c r="AT181" s="147" t="s">
        <v>155</v>
      </c>
      <c r="AU181" s="147" t="s">
        <v>153</v>
      </c>
      <c r="AY181" s="12" t="s">
        <v>152</v>
      </c>
      <c r="BE181" s="148">
        <f t="shared" si="44"/>
        <v>0</v>
      </c>
      <c r="BF181" s="148">
        <f t="shared" si="45"/>
        <v>0</v>
      </c>
      <c r="BG181" s="148">
        <f t="shared" si="46"/>
        <v>0</v>
      </c>
      <c r="BH181" s="148">
        <f t="shared" si="47"/>
        <v>0</v>
      </c>
      <c r="BI181" s="148">
        <f t="shared" si="48"/>
        <v>0</v>
      </c>
      <c r="BJ181" s="12" t="s">
        <v>89</v>
      </c>
      <c r="BK181" s="148">
        <f t="shared" si="49"/>
        <v>0</v>
      </c>
      <c r="BL181" s="12" t="s">
        <v>160</v>
      </c>
      <c r="BM181" s="147" t="s">
        <v>1231</v>
      </c>
    </row>
    <row r="182" spans="2:65" s="27" customFormat="1" ht="16.5" customHeight="1">
      <c r="B182" s="26"/>
      <c r="C182" s="136" t="s">
        <v>407</v>
      </c>
      <c r="D182" s="136" t="s">
        <v>155</v>
      </c>
      <c r="E182" s="137" t="s">
        <v>1232</v>
      </c>
      <c r="F182" s="138" t="s">
        <v>1233</v>
      </c>
      <c r="G182" s="139" t="s">
        <v>352</v>
      </c>
      <c r="H182" s="140">
        <v>6</v>
      </c>
      <c r="I182" s="7"/>
      <c r="J182" s="1">
        <f t="shared" si="40"/>
        <v>0</v>
      </c>
      <c r="K182" s="138" t="s">
        <v>1</v>
      </c>
      <c r="L182" s="26"/>
      <c r="M182" s="143" t="s">
        <v>1</v>
      </c>
      <c r="N182" s="144" t="s">
        <v>46</v>
      </c>
      <c r="O182" s="145">
        <v>0</v>
      </c>
      <c r="P182" s="145">
        <f t="shared" si="41"/>
        <v>0</v>
      </c>
      <c r="Q182" s="145">
        <v>0</v>
      </c>
      <c r="R182" s="145">
        <f t="shared" si="42"/>
        <v>0</v>
      </c>
      <c r="S182" s="145">
        <v>0</v>
      </c>
      <c r="T182" s="146">
        <f t="shared" si="43"/>
        <v>0</v>
      </c>
      <c r="AR182" s="147" t="s">
        <v>160</v>
      </c>
      <c r="AT182" s="147" t="s">
        <v>155</v>
      </c>
      <c r="AU182" s="147" t="s">
        <v>153</v>
      </c>
      <c r="AY182" s="12" t="s">
        <v>152</v>
      </c>
      <c r="BE182" s="148">
        <f t="shared" si="44"/>
        <v>0</v>
      </c>
      <c r="BF182" s="148">
        <f t="shared" si="45"/>
        <v>0</v>
      </c>
      <c r="BG182" s="148">
        <f t="shared" si="46"/>
        <v>0</v>
      </c>
      <c r="BH182" s="148">
        <f t="shared" si="47"/>
        <v>0</v>
      </c>
      <c r="BI182" s="148">
        <f t="shared" si="48"/>
        <v>0</v>
      </c>
      <c r="BJ182" s="12" t="s">
        <v>89</v>
      </c>
      <c r="BK182" s="148">
        <f t="shared" si="49"/>
        <v>0</v>
      </c>
      <c r="BL182" s="12" t="s">
        <v>160</v>
      </c>
      <c r="BM182" s="147" t="s">
        <v>1234</v>
      </c>
    </row>
    <row r="183" spans="2:63" s="125" customFormat="1" ht="20.9" customHeight="1">
      <c r="B183" s="124"/>
      <c r="D183" s="126" t="s">
        <v>80</v>
      </c>
      <c r="E183" s="134" t="s">
        <v>1235</v>
      </c>
      <c r="F183" s="134" t="s">
        <v>1236</v>
      </c>
      <c r="J183" s="135">
        <f>BK183</f>
        <v>0</v>
      </c>
      <c r="L183" s="124"/>
      <c r="M183" s="129"/>
      <c r="P183" s="130">
        <f>SUM(P184:P185)</f>
        <v>0</v>
      </c>
      <c r="R183" s="130">
        <f>SUM(R184:R185)</f>
        <v>0</v>
      </c>
      <c r="T183" s="131">
        <f>SUM(T184:T185)</f>
        <v>0</v>
      </c>
      <c r="AR183" s="126" t="s">
        <v>89</v>
      </c>
      <c r="AT183" s="132" t="s">
        <v>80</v>
      </c>
      <c r="AU183" s="132" t="s">
        <v>91</v>
      </c>
      <c r="AY183" s="126" t="s">
        <v>152</v>
      </c>
      <c r="BK183" s="133">
        <f>SUM(BK184:BK185)</f>
        <v>0</v>
      </c>
    </row>
    <row r="184" spans="2:65" s="27" customFormat="1" ht="16.5" customHeight="1">
      <c r="B184" s="26"/>
      <c r="C184" s="136" t="s">
        <v>414</v>
      </c>
      <c r="D184" s="136" t="s">
        <v>155</v>
      </c>
      <c r="E184" s="137" t="s">
        <v>1237</v>
      </c>
      <c r="F184" s="138" t="s">
        <v>1238</v>
      </c>
      <c r="G184" s="139" t="s">
        <v>279</v>
      </c>
      <c r="H184" s="140">
        <v>1</v>
      </c>
      <c r="I184" s="7"/>
      <c r="J184" s="1">
        <f>ROUND(I184*H184,2)</f>
        <v>0</v>
      </c>
      <c r="K184" s="138" t="s">
        <v>1</v>
      </c>
      <c r="L184" s="26"/>
      <c r="M184" s="143" t="s">
        <v>1</v>
      </c>
      <c r="N184" s="144" t="s">
        <v>46</v>
      </c>
      <c r="O184" s="145">
        <v>0</v>
      </c>
      <c r="P184" s="145">
        <f>O184*H184</f>
        <v>0</v>
      </c>
      <c r="Q184" s="145">
        <v>0</v>
      </c>
      <c r="R184" s="145">
        <f>Q184*H184</f>
        <v>0</v>
      </c>
      <c r="S184" s="145">
        <v>0</v>
      </c>
      <c r="T184" s="146">
        <f>S184*H184</f>
        <v>0</v>
      </c>
      <c r="AR184" s="147" t="s">
        <v>160</v>
      </c>
      <c r="AT184" s="147" t="s">
        <v>155</v>
      </c>
      <c r="AU184" s="147" t="s">
        <v>153</v>
      </c>
      <c r="AY184" s="12" t="s">
        <v>152</v>
      </c>
      <c r="BE184" s="148">
        <f>IF(N184="základní",J184,0)</f>
        <v>0</v>
      </c>
      <c r="BF184" s="148">
        <f>IF(N184="snížená",J184,0)</f>
        <v>0</v>
      </c>
      <c r="BG184" s="148">
        <f>IF(N184="zákl. přenesená",J184,0)</f>
        <v>0</v>
      </c>
      <c r="BH184" s="148">
        <f>IF(N184="sníž. přenesená",J184,0)</f>
        <v>0</v>
      </c>
      <c r="BI184" s="148">
        <f>IF(N184="nulová",J184,0)</f>
        <v>0</v>
      </c>
      <c r="BJ184" s="12" t="s">
        <v>89</v>
      </c>
      <c r="BK184" s="148">
        <f>ROUND(I184*H184,2)</f>
        <v>0</v>
      </c>
      <c r="BL184" s="12" t="s">
        <v>160</v>
      </c>
      <c r="BM184" s="147" t="s">
        <v>1239</v>
      </c>
    </row>
    <row r="185" spans="2:65" s="27" customFormat="1" ht="24.25" customHeight="1">
      <c r="B185" s="26"/>
      <c r="C185" s="136" t="s">
        <v>419</v>
      </c>
      <c r="D185" s="136" t="s">
        <v>155</v>
      </c>
      <c r="E185" s="137" t="s">
        <v>1240</v>
      </c>
      <c r="F185" s="138" t="s">
        <v>1241</v>
      </c>
      <c r="G185" s="139" t="s">
        <v>279</v>
      </c>
      <c r="H185" s="140">
        <v>1</v>
      </c>
      <c r="I185" s="7"/>
      <c r="J185" s="1">
        <f>ROUND(I185*H185,2)</f>
        <v>0</v>
      </c>
      <c r="K185" s="138" t="s">
        <v>1</v>
      </c>
      <c r="L185" s="26"/>
      <c r="M185" s="143" t="s">
        <v>1</v>
      </c>
      <c r="N185" s="144" t="s">
        <v>46</v>
      </c>
      <c r="O185" s="145">
        <v>0</v>
      </c>
      <c r="P185" s="145">
        <f>O185*H185</f>
        <v>0</v>
      </c>
      <c r="Q185" s="145">
        <v>0</v>
      </c>
      <c r="R185" s="145">
        <f>Q185*H185</f>
        <v>0</v>
      </c>
      <c r="S185" s="145">
        <v>0</v>
      </c>
      <c r="T185" s="146">
        <f>S185*H185</f>
        <v>0</v>
      </c>
      <c r="AR185" s="147" t="s">
        <v>160</v>
      </c>
      <c r="AT185" s="147" t="s">
        <v>155</v>
      </c>
      <c r="AU185" s="147" t="s">
        <v>153</v>
      </c>
      <c r="AY185" s="12" t="s">
        <v>152</v>
      </c>
      <c r="BE185" s="148">
        <f>IF(N185="základní",J185,0)</f>
        <v>0</v>
      </c>
      <c r="BF185" s="148">
        <f>IF(N185="snížená",J185,0)</f>
        <v>0</v>
      </c>
      <c r="BG185" s="148">
        <f>IF(N185="zákl. přenesená",J185,0)</f>
        <v>0</v>
      </c>
      <c r="BH185" s="148">
        <f>IF(N185="sníž. přenesená",J185,0)</f>
        <v>0</v>
      </c>
      <c r="BI185" s="148">
        <f>IF(N185="nulová",J185,0)</f>
        <v>0</v>
      </c>
      <c r="BJ185" s="12" t="s">
        <v>89</v>
      </c>
      <c r="BK185" s="148">
        <f>ROUND(I185*H185,2)</f>
        <v>0</v>
      </c>
      <c r="BL185" s="12" t="s">
        <v>160</v>
      </c>
      <c r="BM185" s="147" t="s">
        <v>1242</v>
      </c>
    </row>
    <row r="186" spans="2:63" s="125" customFormat="1" ht="22.9" customHeight="1">
      <c r="B186" s="124"/>
      <c r="D186" s="126" t="s">
        <v>80</v>
      </c>
      <c r="E186" s="134" t="s">
        <v>1243</v>
      </c>
      <c r="F186" s="134" t="s">
        <v>1244</v>
      </c>
      <c r="J186" s="135">
        <f>BK186</f>
        <v>0</v>
      </c>
      <c r="L186" s="124"/>
      <c r="M186" s="129"/>
      <c r="P186" s="130">
        <f>P187+P213</f>
        <v>0</v>
      </c>
      <c r="R186" s="130">
        <f>R187+R213</f>
        <v>0</v>
      </c>
      <c r="T186" s="131">
        <f>T187+T213</f>
        <v>0</v>
      </c>
      <c r="AR186" s="126" t="s">
        <v>89</v>
      </c>
      <c r="AT186" s="132" t="s">
        <v>80</v>
      </c>
      <c r="AU186" s="132" t="s">
        <v>89</v>
      </c>
      <c r="AY186" s="126" t="s">
        <v>152</v>
      </c>
      <c r="BK186" s="133">
        <f>BK187+BK213</f>
        <v>0</v>
      </c>
    </row>
    <row r="187" spans="2:63" s="125" customFormat="1" ht="20.9" customHeight="1">
      <c r="B187" s="124"/>
      <c r="D187" s="126" t="s">
        <v>80</v>
      </c>
      <c r="E187" s="134" t="s">
        <v>1245</v>
      </c>
      <c r="F187" s="134" t="s">
        <v>1246</v>
      </c>
      <c r="J187" s="135">
        <f>BK187</f>
        <v>0</v>
      </c>
      <c r="L187" s="124"/>
      <c r="M187" s="129"/>
      <c r="P187" s="130">
        <f>SUM(P188:P212)</f>
        <v>0</v>
      </c>
      <c r="R187" s="130">
        <f>SUM(R188:R212)</f>
        <v>0</v>
      </c>
      <c r="T187" s="131">
        <f>SUM(T188:T212)</f>
        <v>0</v>
      </c>
      <c r="AR187" s="126" t="s">
        <v>89</v>
      </c>
      <c r="AT187" s="132" t="s">
        <v>80</v>
      </c>
      <c r="AU187" s="132" t="s">
        <v>91</v>
      </c>
      <c r="AY187" s="126" t="s">
        <v>152</v>
      </c>
      <c r="BK187" s="133">
        <f>SUM(BK188:BK212)</f>
        <v>0</v>
      </c>
    </row>
    <row r="188" spans="2:65" s="27" customFormat="1" ht="24.25" customHeight="1">
      <c r="B188" s="26"/>
      <c r="C188" s="136" t="s">
        <v>428</v>
      </c>
      <c r="D188" s="136" t="s">
        <v>155</v>
      </c>
      <c r="E188" s="137" t="s">
        <v>1247</v>
      </c>
      <c r="F188" s="138" t="s">
        <v>1248</v>
      </c>
      <c r="G188" s="139" t="s">
        <v>352</v>
      </c>
      <c r="H188" s="140">
        <v>6</v>
      </c>
      <c r="I188" s="7"/>
      <c r="J188" s="1">
        <f aca="true" t="shared" si="50" ref="J188:J212">ROUND(I188*H188,2)</f>
        <v>0</v>
      </c>
      <c r="K188" s="138" t="s">
        <v>1</v>
      </c>
      <c r="L188" s="26"/>
      <c r="M188" s="143" t="s">
        <v>1</v>
      </c>
      <c r="N188" s="144" t="s">
        <v>46</v>
      </c>
      <c r="O188" s="145">
        <v>0</v>
      </c>
      <c r="P188" s="145">
        <f aca="true" t="shared" si="51" ref="P188:P212">O188*H188</f>
        <v>0</v>
      </c>
      <c r="Q188" s="145">
        <v>0</v>
      </c>
      <c r="R188" s="145">
        <f aca="true" t="shared" si="52" ref="R188:R212">Q188*H188</f>
        <v>0</v>
      </c>
      <c r="S188" s="145">
        <v>0</v>
      </c>
      <c r="T188" s="146">
        <f aca="true" t="shared" si="53" ref="T188:T212">S188*H188</f>
        <v>0</v>
      </c>
      <c r="AR188" s="147" t="s">
        <v>160</v>
      </c>
      <c r="AT188" s="147" t="s">
        <v>155</v>
      </c>
      <c r="AU188" s="147" t="s">
        <v>153</v>
      </c>
      <c r="AY188" s="12" t="s">
        <v>152</v>
      </c>
      <c r="BE188" s="148">
        <f aca="true" t="shared" si="54" ref="BE188:BE212">IF(N188="základní",J188,0)</f>
        <v>0</v>
      </c>
      <c r="BF188" s="148">
        <f aca="true" t="shared" si="55" ref="BF188:BF212">IF(N188="snížená",J188,0)</f>
        <v>0</v>
      </c>
      <c r="BG188" s="148">
        <f aca="true" t="shared" si="56" ref="BG188:BG212">IF(N188="zákl. přenesená",J188,0)</f>
        <v>0</v>
      </c>
      <c r="BH188" s="148">
        <f aca="true" t="shared" si="57" ref="BH188:BH212">IF(N188="sníž. přenesená",J188,0)</f>
        <v>0</v>
      </c>
      <c r="BI188" s="148">
        <f aca="true" t="shared" si="58" ref="BI188:BI212">IF(N188="nulová",J188,0)</f>
        <v>0</v>
      </c>
      <c r="BJ188" s="12" t="s">
        <v>89</v>
      </c>
      <c r="BK188" s="148">
        <f aca="true" t="shared" si="59" ref="BK188:BK212">ROUND(I188*H188,2)</f>
        <v>0</v>
      </c>
      <c r="BL188" s="12" t="s">
        <v>160</v>
      </c>
      <c r="BM188" s="147" t="s">
        <v>1249</v>
      </c>
    </row>
    <row r="189" spans="2:65" s="27" customFormat="1" ht="24.25" customHeight="1">
      <c r="B189" s="26"/>
      <c r="C189" s="136" t="s">
        <v>434</v>
      </c>
      <c r="D189" s="136" t="s">
        <v>155</v>
      </c>
      <c r="E189" s="137" t="s">
        <v>1250</v>
      </c>
      <c r="F189" s="138" t="s">
        <v>1251</v>
      </c>
      <c r="G189" s="139" t="s">
        <v>352</v>
      </c>
      <c r="H189" s="140">
        <v>4</v>
      </c>
      <c r="I189" s="7"/>
      <c r="J189" s="1">
        <f t="shared" si="50"/>
        <v>0</v>
      </c>
      <c r="K189" s="138" t="s">
        <v>1</v>
      </c>
      <c r="L189" s="26"/>
      <c r="M189" s="143" t="s">
        <v>1</v>
      </c>
      <c r="N189" s="144" t="s">
        <v>46</v>
      </c>
      <c r="O189" s="145">
        <v>0</v>
      </c>
      <c r="P189" s="145">
        <f t="shared" si="51"/>
        <v>0</v>
      </c>
      <c r="Q189" s="145">
        <v>0</v>
      </c>
      <c r="R189" s="145">
        <f t="shared" si="52"/>
        <v>0</v>
      </c>
      <c r="S189" s="145">
        <v>0</v>
      </c>
      <c r="T189" s="146">
        <f t="shared" si="53"/>
        <v>0</v>
      </c>
      <c r="AR189" s="147" t="s">
        <v>160</v>
      </c>
      <c r="AT189" s="147" t="s">
        <v>155</v>
      </c>
      <c r="AU189" s="147" t="s">
        <v>153</v>
      </c>
      <c r="AY189" s="12" t="s">
        <v>152</v>
      </c>
      <c r="BE189" s="148">
        <f t="shared" si="54"/>
        <v>0</v>
      </c>
      <c r="BF189" s="148">
        <f t="shared" si="55"/>
        <v>0</v>
      </c>
      <c r="BG189" s="148">
        <f t="shared" si="56"/>
        <v>0</v>
      </c>
      <c r="BH189" s="148">
        <f t="shared" si="57"/>
        <v>0</v>
      </c>
      <c r="BI189" s="148">
        <f t="shared" si="58"/>
        <v>0</v>
      </c>
      <c r="BJ189" s="12" t="s">
        <v>89</v>
      </c>
      <c r="BK189" s="148">
        <f t="shared" si="59"/>
        <v>0</v>
      </c>
      <c r="BL189" s="12" t="s">
        <v>160</v>
      </c>
      <c r="BM189" s="147" t="s">
        <v>1252</v>
      </c>
    </row>
    <row r="190" spans="2:65" s="27" customFormat="1" ht="24.25" customHeight="1">
      <c r="B190" s="26"/>
      <c r="C190" s="136" t="s">
        <v>439</v>
      </c>
      <c r="D190" s="136" t="s">
        <v>155</v>
      </c>
      <c r="E190" s="137" t="s">
        <v>1253</v>
      </c>
      <c r="F190" s="138" t="s">
        <v>1254</v>
      </c>
      <c r="G190" s="139" t="s">
        <v>352</v>
      </c>
      <c r="H190" s="140">
        <v>61</v>
      </c>
      <c r="I190" s="7"/>
      <c r="J190" s="1">
        <f t="shared" si="50"/>
        <v>0</v>
      </c>
      <c r="K190" s="138" t="s">
        <v>1</v>
      </c>
      <c r="L190" s="26"/>
      <c r="M190" s="143" t="s">
        <v>1</v>
      </c>
      <c r="N190" s="144" t="s">
        <v>46</v>
      </c>
      <c r="O190" s="145">
        <v>0</v>
      </c>
      <c r="P190" s="145">
        <f t="shared" si="51"/>
        <v>0</v>
      </c>
      <c r="Q190" s="145">
        <v>0</v>
      </c>
      <c r="R190" s="145">
        <f t="shared" si="52"/>
        <v>0</v>
      </c>
      <c r="S190" s="145">
        <v>0</v>
      </c>
      <c r="T190" s="146">
        <f t="shared" si="53"/>
        <v>0</v>
      </c>
      <c r="AR190" s="147" t="s">
        <v>160</v>
      </c>
      <c r="AT190" s="147" t="s">
        <v>155</v>
      </c>
      <c r="AU190" s="147" t="s">
        <v>153</v>
      </c>
      <c r="AY190" s="12" t="s">
        <v>152</v>
      </c>
      <c r="BE190" s="148">
        <f t="shared" si="54"/>
        <v>0</v>
      </c>
      <c r="BF190" s="148">
        <f t="shared" si="55"/>
        <v>0</v>
      </c>
      <c r="BG190" s="148">
        <f t="shared" si="56"/>
        <v>0</v>
      </c>
      <c r="BH190" s="148">
        <f t="shared" si="57"/>
        <v>0</v>
      </c>
      <c r="BI190" s="148">
        <f t="shared" si="58"/>
        <v>0</v>
      </c>
      <c r="BJ190" s="12" t="s">
        <v>89</v>
      </c>
      <c r="BK190" s="148">
        <f t="shared" si="59"/>
        <v>0</v>
      </c>
      <c r="BL190" s="12" t="s">
        <v>160</v>
      </c>
      <c r="BM190" s="147" t="s">
        <v>1255</v>
      </c>
    </row>
    <row r="191" spans="2:65" s="27" customFormat="1" ht="24.25" customHeight="1">
      <c r="B191" s="26"/>
      <c r="C191" s="136" t="s">
        <v>444</v>
      </c>
      <c r="D191" s="136" t="s">
        <v>155</v>
      </c>
      <c r="E191" s="137" t="s">
        <v>1256</v>
      </c>
      <c r="F191" s="138" t="s">
        <v>1830</v>
      </c>
      <c r="G191" s="139" t="s">
        <v>352</v>
      </c>
      <c r="H191" s="140">
        <v>1</v>
      </c>
      <c r="I191" s="7"/>
      <c r="J191" s="1">
        <f t="shared" si="50"/>
        <v>0</v>
      </c>
      <c r="K191" s="138" t="s">
        <v>1</v>
      </c>
      <c r="L191" s="26"/>
      <c r="M191" s="143" t="s">
        <v>1</v>
      </c>
      <c r="N191" s="144" t="s">
        <v>46</v>
      </c>
      <c r="O191" s="145">
        <v>0</v>
      </c>
      <c r="P191" s="145">
        <f t="shared" si="51"/>
        <v>0</v>
      </c>
      <c r="Q191" s="145">
        <v>0</v>
      </c>
      <c r="R191" s="145">
        <f t="shared" si="52"/>
        <v>0</v>
      </c>
      <c r="S191" s="145">
        <v>0</v>
      </c>
      <c r="T191" s="146">
        <f t="shared" si="53"/>
        <v>0</v>
      </c>
      <c r="AR191" s="147" t="s">
        <v>160</v>
      </c>
      <c r="AT191" s="147" t="s">
        <v>155</v>
      </c>
      <c r="AU191" s="147" t="s">
        <v>153</v>
      </c>
      <c r="AY191" s="12" t="s">
        <v>152</v>
      </c>
      <c r="BE191" s="148">
        <f t="shared" si="54"/>
        <v>0</v>
      </c>
      <c r="BF191" s="148">
        <f t="shared" si="55"/>
        <v>0</v>
      </c>
      <c r="BG191" s="148">
        <f t="shared" si="56"/>
        <v>0</v>
      </c>
      <c r="BH191" s="148">
        <f t="shared" si="57"/>
        <v>0</v>
      </c>
      <c r="BI191" s="148">
        <f t="shared" si="58"/>
        <v>0</v>
      </c>
      <c r="BJ191" s="12" t="s">
        <v>89</v>
      </c>
      <c r="BK191" s="148">
        <f t="shared" si="59"/>
        <v>0</v>
      </c>
      <c r="BL191" s="12" t="s">
        <v>160</v>
      </c>
      <c r="BM191" s="147" t="s">
        <v>1257</v>
      </c>
    </row>
    <row r="192" spans="2:65" s="27" customFormat="1" ht="24.25" customHeight="1">
      <c r="B192" s="26"/>
      <c r="C192" s="136" t="s">
        <v>449</v>
      </c>
      <c r="D192" s="136" t="s">
        <v>155</v>
      </c>
      <c r="E192" s="137" t="s">
        <v>1258</v>
      </c>
      <c r="F192" s="138" t="s">
        <v>1259</v>
      </c>
      <c r="G192" s="139" t="s">
        <v>352</v>
      </c>
      <c r="H192" s="140">
        <v>1</v>
      </c>
      <c r="I192" s="7"/>
      <c r="J192" s="1">
        <f t="shared" si="50"/>
        <v>0</v>
      </c>
      <c r="K192" s="138" t="s">
        <v>1</v>
      </c>
      <c r="L192" s="26"/>
      <c r="M192" s="143" t="s">
        <v>1</v>
      </c>
      <c r="N192" s="144" t="s">
        <v>46</v>
      </c>
      <c r="O192" s="145">
        <v>0</v>
      </c>
      <c r="P192" s="145">
        <f t="shared" si="51"/>
        <v>0</v>
      </c>
      <c r="Q192" s="145">
        <v>0</v>
      </c>
      <c r="R192" s="145">
        <f t="shared" si="52"/>
        <v>0</v>
      </c>
      <c r="S192" s="145">
        <v>0</v>
      </c>
      <c r="T192" s="146">
        <f t="shared" si="53"/>
        <v>0</v>
      </c>
      <c r="AR192" s="147" t="s">
        <v>160</v>
      </c>
      <c r="AT192" s="147" t="s">
        <v>155</v>
      </c>
      <c r="AU192" s="147" t="s">
        <v>153</v>
      </c>
      <c r="AY192" s="12" t="s">
        <v>152</v>
      </c>
      <c r="BE192" s="148">
        <f t="shared" si="54"/>
        <v>0</v>
      </c>
      <c r="BF192" s="148">
        <f t="shared" si="55"/>
        <v>0</v>
      </c>
      <c r="BG192" s="148">
        <f t="shared" si="56"/>
        <v>0</v>
      </c>
      <c r="BH192" s="148">
        <f t="shared" si="57"/>
        <v>0</v>
      </c>
      <c r="BI192" s="148">
        <f t="shared" si="58"/>
        <v>0</v>
      </c>
      <c r="BJ192" s="12" t="s">
        <v>89</v>
      </c>
      <c r="BK192" s="148">
        <f t="shared" si="59"/>
        <v>0</v>
      </c>
      <c r="BL192" s="12" t="s">
        <v>160</v>
      </c>
      <c r="BM192" s="147" t="s">
        <v>1260</v>
      </c>
    </row>
    <row r="193" spans="2:65" s="27" customFormat="1" ht="21.75" customHeight="1">
      <c r="B193" s="26"/>
      <c r="C193" s="136" t="s">
        <v>453</v>
      </c>
      <c r="D193" s="136" t="s">
        <v>155</v>
      </c>
      <c r="E193" s="137" t="s">
        <v>1261</v>
      </c>
      <c r="F193" s="138" t="s">
        <v>1262</v>
      </c>
      <c r="G193" s="139" t="s">
        <v>606</v>
      </c>
      <c r="H193" s="140">
        <v>100</v>
      </c>
      <c r="I193" s="7"/>
      <c r="J193" s="1">
        <f t="shared" si="50"/>
        <v>0</v>
      </c>
      <c r="K193" s="138" t="s">
        <v>1</v>
      </c>
      <c r="L193" s="26"/>
      <c r="M193" s="143" t="s">
        <v>1</v>
      </c>
      <c r="N193" s="144" t="s">
        <v>46</v>
      </c>
      <c r="O193" s="145">
        <v>0</v>
      </c>
      <c r="P193" s="145">
        <f t="shared" si="51"/>
        <v>0</v>
      </c>
      <c r="Q193" s="145">
        <v>0</v>
      </c>
      <c r="R193" s="145">
        <f t="shared" si="52"/>
        <v>0</v>
      </c>
      <c r="S193" s="145">
        <v>0</v>
      </c>
      <c r="T193" s="146">
        <f t="shared" si="53"/>
        <v>0</v>
      </c>
      <c r="AR193" s="147" t="s">
        <v>160</v>
      </c>
      <c r="AT193" s="147" t="s">
        <v>155</v>
      </c>
      <c r="AU193" s="147" t="s">
        <v>153</v>
      </c>
      <c r="AY193" s="12" t="s">
        <v>152</v>
      </c>
      <c r="BE193" s="148">
        <f t="shared" si="54"/>
        <v>0</v>
      </c>
      <c r="BF193" s="148">
        <f t="shared" si="55"/>
        <v>0</v>
      </c>
      <c r="BG193" s="148">
        <f t="shared" si="56"/>
        <v>0</v>
      </c>
      <c r="BH193" s="148">
        <f t="shared" si="57"/>
        <v>0</v>
      </c>
      <c r="BI193" s="148">
        <f t="shared" si="58"/>
        <v>0</v>
      </c>
      <c r="BJ193" s="12" t="s">
        <v>89</v>
      </c>
      <c r="BK193" s="148">
        <f t="shared" si="59"/>
        <v>0</v>
      </c>
      <c r="BL193" s="12" t="s">
        <v>160</v>
      </c>
      <c r="BM193" s="147" t="s">
        <v>1263</v>
      </c>
    </row>
    <row r="194" spans="2:65" s="27" customFormat="1" ht="16.5" customHeight="1">
      <c r="B194" s="26"/>
      <c r="C194" s="136" t="s">
        <v>458</v>
      </c>
      <c r="D194" s="136" t="s">
        <v>155</v>
      </c>
      <c r="E194" s="137" t="s">
        <v>1264</v>
      </c>
      <c r="F194" s="138" t="s">
        <v>1265</v>
      </c>
      <c r="G194" s="139" t="s">
        <v>606</v>
      </c>
      <c r="H194" s="140">
        <v>3050</v>
      </c>
      <c r="I194" s="7"/>
      <c r="J194" s="1">
        <f t="shared" si="50"/>
        <v>0</v>
      </c>
      <c r="K194" s="138" t="s">
        <v>1</v>
      </c>
      <c r="L194" s="26"/>
      <c r="M194" s="143" t="s">
        <v>1</v>
      </c>
      <c r="N194" s="144" t="s">
        <v>46</v>
      </c>
      <c r="O194" s="145">
        <v>0</v>
      </c>
      <c r="P194" s="145">
        <f t="shared" si="51"/>
        <v>0</v>
      </c>
      <c r="Q194" s="145">
        <v>0</v>
      </c>
      <c r="R194" s="145">
        <f t="shared" si="52"/>
        <v>0</v>
      </c>
      <c r="S194" s="145">
        <v>0</v>
      </c>
      <c r="T194" s="146">
        <f t="shared" si="53"/>
        <v>0</v>
      </c>
      <c r="AR194" s="147" t="s">
        <v>160</v>
      </c>
      <c r="AT194" s="147" t="s">
        <v>155</v>
      </c>
      <c r="AU194" s="147" t="s">
        <v>153</v>
      </c>
      <c r="AY194" s="12" t="s">
        <v>152</v>
      </c>
      <c r="BE194" s="148">
        <f t="shared" si="54"/>
        <v>0</v>
      </c>
      <c r="BF194" s="148">
        <f t="shared" si="55"/>
        <v>0</v>
      </c>
      <c r="BG194" s="148">
        <f t="shared" si="56"/>
        <v>0</v>
      </c>
      <c r="BH194" s="148">
        <f t="shared" si="57"/>
        <v>0</v>
      </c>
      <c r="BI194" s="148">
        <f t="shared" si="58"/>
        <v>0</v>
      </c>
      <c r="BJ194" s="12" t="s">
        <v>89</v>
      </c>
      <c r="BK194" s="148">
        <f t="shared" si="59"/>
        <v>0</v>
      </c>
      <c r="BL194" s="12" t="s">
        <v>160</v>
      </c>
      <c r="BM194" s="147" t="s">
        <v>1266</v>
      </c>
    </row>
    <row r="195" spans="2:65" s="27" customFormat="1" ht="16.5" customHeight="1">
      <c r="B195" s="26"/>
      <c r="C195" s="136" t="s">
        <v>478</v>
      </c>
      <c r="D195" s="136" t="s">
        <v>155</v>
      </c>
      <c r="E195" s="137" t="s">
        <v>1267</v>
      </c>
      <c r="F195" s="138" t="s">
        <v>1268</v>
      </c>
      <c r="G195" s="139" t="s">
        <v>352</v>
      </c>
      <c r="H195" s="140">
        <v>12</v>
      </c>
      <c r="I195" s="7"/>
      <c r="J195" s="1">
        <f t="shared" si="50"/>
        <v>0</v>
      </c>
      <c r="K195" s="138" t="s">
        <v>1</v>
      </c>
      <c r="L195" s="26"/>
      <c r="M195" s="143" t="s">
        <v>1</v>
      </c>
      <c r="N195" s="144" t="s">
        <v>46</v>
      </c>
      <c r="O195" s="145">
        <v>0</v>
      </c>
      <c r="P195" s="145">
        <f t="shared" si="51"/>
        <v>0</v>
      </c>
      <c r="Q195" s="145">
        <v>0</v>
      </c>
      <c r="R195" s="145">
        <f t="shared" si="52"/>
        <v>0</v>
      </c>
      <c r="S195" s="145">
        <v>0</v>
      </c>
      <c r="T195" s="146">
        <f t="shared" si="53"/>
        <v>0</v>
      </c>
      <c r="AR195" s="147" t="s">
        <v>160</v>
      </c>
      <c r="AT195" s="147" t="s">
        <v>155</v>
      </c>
      <c r="AU195" s="147" t="s">
        <v>153</v>
      </c>
      <c r="AY195" s="12" t="s">
        <v>152</v>
      </c>
      <c r="BE195" s="148">
        <f t="shared" si="54"/>
        <v>0</v>
      </c>
      <c r="BF195" s="148">
        <f t="shared" si="55"/>
        <v>0</v>
      </c>
      <c r="BG195" s="148">
        <f t="shared" si="56"/>
        <v>0</v>
      </c>
      <c r="BH195" s="148">
        <f t="shared" si="57"/>
        <v>0</v>
      </c>
      <c r="BI195" s="148">
        <f t="shared" si="58"/>
        <v>0</v>
      </c>
      <c r="BJ195" s="12" t="s">
        <v>89</v>
      </c>
      <c r="BK195" s="148">
        <f t="shared" si="59"/>
        <v>0</v>
      </c>
      <c r="BL195" s="12" t="s">
        <v>160</v>
      </c>
      <c r="BM195" s="147" t="s">
        <v>1269</v>
      </c>
    </row>
    <row r="196" spans="2:65" s="27" customFormat="1" ht="16.5" customHeight="1">
      <c r="B196" s="26"/>
      <c r="C196" s="136" t="s">
        <v>496</v>
      </c>
      <c r="D196" s="136" t="s">
        <v>155</v>
      </c>
      <c r="E196" s="137" t="s">
        <v>1270</v>
      </c>
      <c r="F196" s="138" t="s">
        <v>1833</v>
      </c>
      <c r="G196" s="139" t="s">
        <v>352</v>
      </c>
      <c r="H196" s="140">
        <v>1</v>
      </c>
      <c r="I196" s="7"/>
      <c r="J196" s="1">
        <f t="shared" si="50"/>
        <v>0</v>
      </c>
      <c r="K196" s="138" t="s">
        <v>1</v>
      </c>
      <c r="L196" s="26"/>
      <c r="M196" s="143" t="s">
        <v>1</v>
      </c>
      <c r="N196" s="144" t="s">
        <v>46</v>
      </c>
      <c r="O196" s="145">
        <v>0</v>
      </c>
      <c r="P196" s="145">
        <f t="shared" si="51"/>
        <v>0</v>
      </c>
      <c r="Q196" s="145">
        <v>0</v>
      </c>
      <c r="R196" s="145">
        <f t="shared" si="52"/>
        <v>0</v>
      </c>
      <c r="S196" s="145">
        <v>0</v>
      </c>
      <c r="T196" s="146">
        <f t="shared" si="53"/>
        <v>0</v>
      </c>
      <c r="AR196" s="147" t="s">
        <v>160</v>
      </c>
      <c r="AT196" s="147" t="s">
        <v>155</v>
      </c>
      <c r="AU196" s="147" t="s">
        <v>153</v>
      </c>
      <c r="AY196" s="12" t="s">
        <v>152</v>
      </c>
      <c r="BE196" s="148">
        <f t="shared" si="54"/>
        <v>0</v>
      </c>
      <c r="BF196" s="148">
        <f t="shared" si="55"/>
        <v>0</v>
      </c>
      <c r="BG196" s="148">
        <f t="shared" si="56"/>
        <v>0</v>
      </c>
      <c r="BH196" s="148">
        <f t="shared" si="57"/>
        <v>0</v>
      </c>
      <c r="BI196" s="148">
        <f t="shared" si="58"/>
        <v>0</v>
      </c>
      <c r="BJ196" s="12" t="s">
        <v>89</v>
      </c>
      <c r="BK196" s="148">
        <f t="shared" si="59"/>
        <v>0</v>
      </c>
      <c r="BL196" s="12" t="s">
        <v>160</v>
      </c>
      <c r="BM196" s="147" t="s">
        <v>1271</v>
      </c>
    </row>
    <row r="197" spans="2:65" s="27" customFormat="1" ht="16.5" customHeight="1">
      <c r="B197" s="26"/>
      <c r="C197" s="136" t="s">
        <v>501</v>
      </c>
      <c r="D197" s="136" t="s">
        <v>155</v>
      </c>
      <c r="E197" s="137" t="s">
        <v>1272</v>
      </c>
      <c r="F197" s="138" t="s">
        <v>1834</v>
      </c>
      <c r="G197" s="139" t="s">
        <v>352</v>
      </c>
      <c r="H197" s="140">
        <v>2</v>
      </c>
      <c r="I197" s="7"/>
      <c r="J197" s="1">
        <f t="shared" si="50"/>
        <v>0</v>
      </c>
      <c r="K197" s="138" t="s">
        <v>1</v>
      </c>
      <c r="L197" s="26"/>
      <c r="M197" s="143" t="s">
        <v>1</v>
      </c>
      <c r="N197" s="144" t="s">
        <v>46</v>
      </c>
      <c r="O197" s="145">
        <v>0</v>
      </c>
      <c r="P197" s="145">
        <f t="shared" si="51"/>
        <v>0</v>
      </c>
      <c r="Q197" s="145">
        <v>0</v>
      </c>
      <c r="R197" s="145">
        <f t="shared" si="52"/>
        <v>0</v>
      </c>
      <c r="S197" s="145">
        <v>0</v>
      </c>
      <c r="T197" s="146">
        <f t="shared" si="53"/>
        <v>0</v>
      </c>
      <c r="AR197" s="147" t="s">
        <v>160</v>
      </c>
      <c r="AT197" s="147" t="s">
        <v>155</v>
      </c>
      <c r="AU197" s="147" t="s">
        <v>153</v>
      </c>
      <c r="AY197" s="12" t="s">
        <v>152</v>
      </c>
      <c r="BE197" s="148">
        <f t="shared" si="54"/>
        <v>0</v>
      </c>
      <c r="BF197" s="148">
        <f t="shared" si="55"/>
        <v>0</v>
      </c>
      <c r="BG197" s="148">
        <f t="shared" si="56"/>
        <v>0</v>
      </c>
      <c r="BH197" s="148">
        <f t="shared" si="57"/>
        <v>0</v>
      </c>
      <c r="BI197" s="148">
        <f t="shared" si="58"/>
        <v>0</v>
      </c>
      <c r="BJ197" s="12" t="s">
        <v>89</v>
      </c>
      <c r="BK197" s="148">
        <f t="shared" si="59"/>
        <v>0</v>
      </c>
      <c r="BL197" s="12" t="s">
        <v>160</v>
      </c>
      <c r="BM197" s="147" t="s">
        <v>1273</v>
      </c>
    </row>
    <row r="198" spans="2:65" s="27" customFormat="1" ht="24.25" customHeight="1">
      <c r="B198" s="26"/>
      <c r="C198" s="136" t="s">
        <v>511</v>
      </c>
      <c r="D198" s="136" t="s">
        <v>155</v>
      </c>
      <c r="E198" s="137" t="s">
        <v>1274</v>
      </c>
      <c r="F198" s="138" t="s">
        <v>1828</v>
      </c>
      <c r="G198" s="139" t="s">
        <v>279</v>
      </c>
      <c r="H198" s="140">
        <v>1</v>
      </c>
      <c r="I198" s="7"/>
      <c r="J198" s="1">
        <f t="shared" si="50"/>
        <v>0</v>
      </c>
      <c r="K198" s="138" t="s">
        <v>1</v>
      </c>
      <c r="L198" s="26"/>
      <c r="M198" s="143" t="s">
        <v>1</v>
      </c>
      <c r="N198" s="144" t="s">
        <v>46</v>
      </c>
      <c r="O198" s="145">
        <v>0</v>
      </c>
      <c r="P198" s="145">
        <f t="shared" si="51"/>
        <v>0</v>
      </c>
      <c r="Q198" s="145">
        <v>0</v>
      </c>
      <c r="R198" s="145">
        <f t="shared" si="52"/>
        <v>0</v>
      </c>
      <c r="S198" s="145">
        <v>0</v>
      </c>
      <c r="T198" s="146">
        <f t="shared" si="53"/>
        <v>0</v>
      </c>
      <c r="AR198" s="147" t="s">
        <v>160</v>
      </c>
      <c r="AT198" s="147" t="s">
        <v>155</v>
      </c>
      <c r="AU198" s="147" t="s">
        <v>153</v>
      </c>
      <c r="AY198" s="12" t="s">
        <v>152</v>
      </c>
      <c r="BE198" s="148">
        <f t="shared" si="54"/>
        <v>0</v>
      </c>
      <c r="BF198" s="148">
        <f t="shared" si="55"/>
        <v>0</v>
      </c>
      <c r="BG198" s="148">
        <f t="shared" si="56"/>
        <v>0</v>
      </c>
      <c r="BH198" s="148">
        <f t="shared" si="57"/>
        <v>0</v>
      </c>
      <c r="BI198" s="148">
        <f t="shared" si="58"/>
        <v>0</v>
      </c>
      <c r="BJ198" s="12" t="s">
        <v>89</v>
      </c>
      <c r="BK198" s="148">
        <f t="shared" si="59"/>
        <v>0</v>
      </c>
      <c r="BL198" s="12" t="s">
        <v>160</v>
      </c>
      <c r="BM198" s="147" t="s">
        <v>1275</v>
      </c>
    </row>
    <row r="199" spans="2:65" s="27" customFormat="1" ht="21.75" customHeight="1">
      <c r="B199" s="26"/>
      <c r="C199" s="136" t="s">
        <v>515</v>
      </c>
      <c r="D199" s="136" t="s">
        <v>155</v>
      </c>
      <c r="E199" s="137" t="s">
        <v>1276</v>
      </c>
      <c r="F199" s="138" t="s">
        <v>1277</v>
      </c>
      <c r="G199" s="139" t="s">
        <v>352</v>
      </c>
      <c r="H199" s="140">
        <v>2</v>
      </c>
      <c r="I199" s="7"/>
      <c r="J199" s="1">
        <f t="shared" si="50"/>
        <v>0</v>
      </c>
      <c r="K199" s="138" t="s">
        <v>1</v>
      </c>
      <c r="L199" s="26"/>
      <c r="M199" s="143" t="s">
        <v>1</v>
      </c>
      <c r="N199" s="144" t="s">
        <v>46</v>
      </c>
      <c r="O199" s="145">
        <v>0</v>
      </c>
      <c r="P199" s="145">
        <f t="shared" si="51"/>
        <v>0</v>
      </c>
      <c r="Q199" s="145">
        <v>0</v>
      </c>
      <c r="R199" s="145">
        <f t="shared" si="52"/>
        <v>0</v>
      </c>
      <c r="S199" s="145">
        <v>0</v>
      </c>
      <c r="T199" s="146">
        <f t="shared" si="53"/>
        <v>0</v>
      </c>
      <c r="AR199" s="147" t="s">
        <v>160</v>
      </c>
      <c r="AT199" s="147" t="s">
        <v>155</v>
      </c>
      <c r="AU199" s="147" t="s">
        <v>153</v>
      </c>
      <c r="AY199" s="12" t="s">
        <v>152</v>
      </c>
      <c r="BE199" s="148">
        <f t="shared" si="54"/>
        <v>0</v>
      </c>
      <c r="BF199" s="148">
        <f t="shared" si="55"/>
        <v>0</v>
      </c>
      <c r="BG199" s="148">
        <f t="shared" si="56"/>
        <v>0</v>
      </c>
      <c r="BH199" s="148">
        <f t="shared" si="57"/>
        <v>0</v>
      </c>
      <c r="BI199" s="148">
        <f t="shared" si="58"/>
        <v>0</v>
      </c>
      <c r="BJ199" s="12" t="s">
        <v>89</v>
      </c>
      <c r="BK199" s="148">
        <f t="shared" si="59"/>
        <v>0</v>
      </c>
      <c r="BL199" s="12" t="s">
        <v>160</v>
      </c>
      <c r="BM199" s="147" t="s">
        <v>1278</v>
      </c>
    </row>
    <row r="200" spans="2:65" s="27" customFormat="1" ht="16.5" customHeight="1">
      <c r="B200" s="26"/>
      <c r="C200" s="136" t="s">
        <v>468</v>
      </c>
      <c r="D200" s="136" t="s">
        <v>155</v>
      </c>
      <c r="E200" s="137" t="s">
        <v>1279</v>
      </c>
      <c r="F200" s="138" t="s">
        <v>1280</v>
      </c>
      <c r="G200" s="139" t="s">
        <v>352</v>
      </c>
      <c r="H200" s="140">
        <v>4</v>
      </c>
      <c r="I200" s="7"/>
      <c r="J200" s="1">
        <f t="shared" si="50"/>
        <v>0</v>
      </c>
      <c r="K200" s="138" t="s">
        <v>1</v>
      </c>
      <c r="L200" s="26"/>
      <c r="M200" s="143" t="s">
        <v>1</v>
      </c>
      <c r="N200" s="144" t="s">
        <v>46</v>
      </c>
      <c r="O200" s="145">
        <v>0</v>
      </c>
      <c r="P200" s="145">
        <f t="shared" si="51"/>
        <v>0</v>
      </c>
      <c r="Q200" s="145">
        <v>0</v>
      </c>
      <c r="R200" s="145">
        <f t="shared" si="52"/>
        <v>0</v>
      </c>
      <c r="S200" s="145">
        <v>0</v>
      </c>
      <c r="T200" s="146">
        <f t="shared" si="53"/>
        <v>0</v>
      </c>
      <c r="AR200" s="147" t="s">
        <v>160</v>
      </c>
      <c r="AT200" s="147" t="s">
        <v>155</v>
      </c>
      <c r="AU200" s="147" t="s">
        <v>153</v>
      </c>
      <c r="AY200" s="12" t="s">
        <v>152</v>
      </c>
      <c r="BE200" s="148">
        <f t="shared" si="54"/>
        <v>0</v>
      </c>
      <c r="BF200" s="148">
        <f t="shared" si="55"/>
        <v>0</v>
      </c>
      <c r="BG200" s="148">
        <f t="shared" si="56"/>
        <v>0</v>
      </c>
      <c r="BH200" s="148">
        <f t="shared" si="57"/>
        <v>0</v>
      </c>
      <c r="BI200" s="148">
        <f t="shared" si="58"/>
        <v>0</v>
      </c>
      <c r="BJ200" s="12" t="s">
        <v>89</v>
      </c>
      <c r="BK200" s="148">
        <f t="shared" si="59"/>
        <v>0</v>
      </c>
      <c r="BL200" s="12" t="s">
        <v>160</v>
      </c>
      <c r="BM200" s="147" t="s">
        <v>1281</v>
      </c>
    </row>
    <row r="201" spans="2:65" s="27" customFormat="1" ht="24.25" customHeight="1">
      <c r="B201" s="26"/>
      <c r="C201" s="136" t="s">
        <v>524</v>
      </c>
      <c r="D201" s="136" t="s">
        <v>155</v>
      </c>
      <c r="E201" s="137" t="s">
        <v>1282</v>
      </c>
      <c r="F201" s="138" t="s">
        <v>1283</v>
      </c>
      <c r="G201" s="139" t="s">
        <v>352</v>
      </c>
      <c r="H201" s="140">
        <v>3</v>
      </c>
      <c r="I201" s="7"/>
      <c r="J201" s="1">
        <f t="shared" si="50"/>
        <v>0</v>
      </c>
      <c r="K201" s="138" t="s">
        <v>1</v>
      </c>
      <c r="L201" s="26"/>
      <c r="M201" s="143" t="s">
        <v>1</v>
      </c>
      <c r="N201" s="144" t="s">
        <v>46</v>
      </c>
      <c r="O201" s="145">
        <v>0</v>
      </c>
      <c r="P201" s="145">
        <f t="shared" si="51"/>
        <v>0</v>
      </c>
      <c r="Q201" s="145">
        <v>0</v>
      </c>
      <c r="R201" s="145">
        <f t="shared" si="52"/>
        <v>0</v>
      </c>
      <c r="S201" s="145">
        <v>0</v>
      </c>
      <c r="T201" s="146">
        <f t="shared" si="53"/>
        <v>0</v>
      </c>
      <c r="AR201" s="147" t="s">
        <v>160</v>
      </c>
      <c r="AT201" s="147" t="s">
        <v>155</v>
      </c>
      <c r="AU201" s="147" t="s">
        <v>153</v>
      </c>
      <c r="AY201" s="12" t="s">
        <v>152</v>
      </c>
      <c r="BE201" s="148">
        <f t="shared" si="54"/>
        <v>0</v>
      </c>
      <c r="BF201" s="148">
        <f t="shared" si="55"/>
        <v>0</v>
      </c>
      <c r="BG201" s="148">
        <f t="shared" si="56"/>
        <v>0</v>
      </c>
      <c r="BH201" s="148">
        <f t="shared" si="57"/>
        <v>0</v>
      </c>
      <c r="BI201" s="148">
        <f t="shared" si="58"/>
        <v>0</v>
      </c>
      <c r="BJ201" s="12" t="s">
        <v>89</v>
      </c>
      <c r="BK201" s="148">
        <f t="shared" si="59"/>
        <v>0</v>
      </c>
      <c r="BL201" s="12" t="s">
        <v>160</v>
      </c>
      <c r="BM201" s="147" t="s">
        <v>1284</v>
      </c>
    </row>
    <row r="202" spans="2:65" s="27" customFormat="1" ht="16.5" customHeight="1">
      <c r="B202" s="26"/>
      <c r="C202" s="136" t="s">
        <v>529</v>
      </c>
      <c r="D202" s="136" t="s">
        <v>155</v>
      </c>
      <c r="E202" s="137" t="s">
        <v>1285</v>
      </c>
      <c r="F202" s="138" t="s">
        <v>1202</v>
      </c>
      <c r="G202" s="139" t="s">
        <v>279</v>
      </c>
      <c r="H202" s="140">
        <v>1</v>
      </c>
      <c r="I202" s="7"/>
      <c r="J202" s="1">
        <f t="shared" si="50"/>
        <v>0</v>
      </c>
      <c r="K202" s="138" t="s">
        <v>1</v>
      </c>
      <c r="L202" s="26"/>
      <c r="M202" s="143" t="s">
        <v>1</v>
      </c>
      <c r="N202" s="144" t="s">
        <v>46</v>
      </c>
      <c r="O202" s="145">
        <v>0</v>
      </c>
      <c r="P202" s="145">
        <f t="shared" si="51"/>
        <v>0</v>
      </c>
      <c r="Q202" s="145">
        <v>0</v>
      </c>
      <c r="R202" s="145">
        <f t="shared" si="52"/>
        <v>0</v>
      </c>
      <c r="S202" s="145">
        <v>0</v>
      </c>
      <c r="T202" s="146">
        <f t="shared" si="53"/>
        <v>0</v>
      </c>
      <c r="AR202" s="147" t="s">
        <v>160</v>
      </c>
      <c r="AT202" s="147" t="s">
        <v>155</v>
      </c>
      <c r="AU202" s="147" t="s">
        <v>153</v>
      </c>
      <c r="AY202" s="12" t="s">
        <v>152</v>
      </c>
      <c r="BE202" s="148">
        <f t="shared" si="54"/>
        <v>0</v>
      </c>
      <c r="BF202" s="148">
        <f t="shared" si="55"/>
        <v>0</v>
      </c>
      <c r="BG202" s="148">
        <f t="shared" si="56"/>
        <v>0</v>
      </c>
      <c r="BH202" s="148">
        <f t="shared" si="57"/>
        <v>0</v>
      </c>
      <c r="BI202" s="148">
        <f t="shared" si="58"/>
        <v>0</v>
      </c>
      <c r="BJ202" s="12" t="s">
        <v>89</v>
      </c>
      <c r="BK202" s="148">
        <f t="shared" si="59"/>
        <v>0</v>
      </c>
      <c r="BL202" s="12" t="s">
        <v>160</v>
      </c>
      <c r="BM202" s="147" t="s">
        <v>1286</v>
      </c>
    </row>
    <row r="203" spans="2:65" s="27" customFormat="1" ht="16.5" customHeight="1">
      <c r="B203" s="26"/>
      <c r="C203" s="136" t="s">
        <v>534</v>
      </c>
      <c r="D203" s="136" t="s">
        <v>155</v>
      </c>
      <c r="E203" s="137" t="s">
        <v>1287</v>
      </c>
      <c r="F203" s="138" t="s">
        <v>1288</v>
      </c>
      <c r="G203" s="139" t="s">
        <v>352</v>
      </c>
      <c r="H203" s="140">
        <v>4</v>
      </c>
      <c r="I203" s="7"/>
      <c r="J203" s="1">
        <f t="shared" si="50"/>
        <v>0</v>
      </c>
      <c r="K203" s="138" t="s">
        <v>1</v>
      </c>
      <c r="L203" s="26"/>
      <c r="M203" s="143" t="s">
        <v>1</v>
      </c>
      <c r="N203" s="144" t="s">
        <v>46</v>
      </c>
      <c r="O203" s="145">
        <v>0</v>
      </c>
      <c r="P203" s="145">
        <f t="shared" si="51"/>
        <v>0</v>
      </c>
      <c r="Q203" s="145">
        <v>0</v>
      </c>
      <c r="R203" s="145">
        <f t="shared" si="52"/>
        <v>0</v>
      </c>
      <c r="S203" s="145">
        <v>0</v>
      </c>
      <c r="T203" s="146">
        <f t="shared" si="53"/>
        <v>0</v>
      </c>
      <c r="AR203" s="147" t="s">
        <v>160</v>
      </c>
      <c r="AT203" s="147" t="s">
        <v>155</v>
      </c>
      <c r="AU203" s="147" t="s">
        <v>153</v>
      </c>
      <c r="AY203" s="12" t="s">
        <v>152</v>
      </c>
      <c r="BE203" s="148">
        <f t="shared" si="54"/>
        <v>0</v>
      </c>
      <c r="BF203" s="148">
        <f t="shared" si="55"/>
        <v>0</v>
      </c>
      <c r="BG203" s="148">
        <f t="shared" si="56"/>
        <v>0</v>
      </c>
      <c r="BH203" s="148">
        <f t="shared" si="57"/>
        <v>0</v>
      </c>
      <c r="BI203" s="148">
        <f t="shared" si="58"/>
        <v>0</v>
      </c>
      <c r="BJ203" s="12" t="s">
        <v>89</v>
      </c>
      <c r="BK203" s="148">
        <f t="shared" si="59"/>
        <v>0</v>
      </c>
      <c r="BL203" s="12" t="s">
        <v>160</v>
      </c>
      <c r="BM203" s="147" t="s">
        <v>1289</v>
      </c>
    </row>
    <row r="204" spans="2:65" s="27" customFormat="1" ht="16.5" customHeight="1">
      <c r="B204" s="26"/>
      <c r="C204" s="136" t="s">
        <v>538</v>
      </c>
      <c r="D204" s="136" t="s">
        <v>155</v>
      </c>
      <c r="E204" s="137" t="s">
        <v>1290</v>
      </c>
      <c r="F204" s="138" t="s">
        <v>1291</v>
      </c>
      <c r="G204" s="139" t="s">
        <v>352</v>
      </c>
      <c r="H204" s="140">
        <v>400</v>
      </c>
      <c r="I204" s="7"/>
      <c r="J204" s="1">
        <f t="shared" si="50"/>
        <v>0</v>
      </c>
      <c r="K204" s="138" t="s">
        <v>1</v>
      </c>
      <c r="L204" s="26"/>
      <c r="M204" s="143" t="s">
        <v>1</v>
      </c>
      <c r="N204" s="144" t="s">
        <v>46</v>
      </c>
      <c r="O204" s="145">
        <v>0</v>
      </c>
      <c r="P204" s="145">
        <f t="shared" si="51"/>
        <v>0</v>
      </c>
      <c r="Q204" s="145">
        <v>0</v>
      </c>
      <c r="R204" s="145">
        <f t="shared" si="52"/>
        <v>0</v>
      </c>
      <c r="S204" s="145">
        <v>0</v>
      </c>
      <c r="T204" s="146">
        <f t="shared" si="53"/>
        <v>0</v>
      </c>
      <c r="AR204" s="147" t="s">
        <v>160</v>
      </c>
      <c r="AT204" s="147" t="s">
        <v>155</v>
      </c>
      <c r="AU204" s="147" t="s">
        <v>153</v>
      </c>
      <c r="AY204" s="12" t="s">
        <v>152</v>
      </c>
      <c r="BE204" s="148">
        <f t="shared" si="54"/>
        <v>0</v>
      </c>
      <c r="BF204" s="148">
        <f t="shared" si="55"/>
        <v>0</v>
      </c>
      <c r="BG204" s="148">
        <f t="shared" si="56"/>
        <v>0</v>
      </c>
      <c r="BH204" s="148">
        <f t="shared" si="57"/>
        <v>0</v>
      </c>
      <c r="BI204" s="148">
        <f t="shared" si="58"/>
        <v>0</v>
      </c>
      <c r="BJ204" s="12" t="s">
        <v>89</v>
      </c>
      <c r="BK204" s="148">
        <f t="shared" si="59"/>
        <v>0</v>
      </c>
      <c r="BL204" s="12" t="s">
        <v>160</v>
      </c>
      <c r="BM204" s="147" t="s">
        <v>1292</v>
      </c>
    </row>
    <row r="205" spans="2:65" s="27" customFormat="1" ht="16.5" customHeight="1">
      <c r="B205" s="26"/>
      <c r="C205" s="136" t="s">
        <v>542</v>
      </c>
      <c r="D205" s="136" t="s">
        <v>155</v>
      </c>
      <c r="E205" s="137" t="s">
        <v>1293</v>
      </c>
      <c r="F205" s="138" t="s">
        <v>1294</v>
      </c>
      <c r="G205" s="139" t="s">
        <v>352</v>
      </c>
      <c r="H205" s="140">
        <v>600</v>
      </c>
      <c r="I205" s="7"/>
      <c r="J205" s="1">
        <f t="shared" si="50"/>
        <v>0</v>
      </c>
      <c r="K205" s="138" t="s">
        <v>1</v>
      </c>
      <c r="L205" s="26"/>
      <c r="M205" s="143" t="s">
        <v>1</v>
      </c>
      <c r="N205" s="144" t="s">
        <v>46</v>
      </c>
      <c r="O205" s="145">
        <v>0</v>
      </c>
      <c r="P205" s="145">
        <f t="shared" si="51"/>
        <v>0</v>
      </c>
      <c r="Q205" s="145">
        <v>0</v>
      </c>
      <c r="R205" s="145">
        <f t="shared" si="52"/>
        <v>0</v>
      </c>
      <c r="S205" s="145">
        <v>0</v>
      </c>
      <c r="T205" s="146">
        <f t="shared" si="53"/>
        <v>0</v>
      </c>
      <c r="AR205" s="147" t="s">
        <v>160</v>
      </c>
      <c r="AT205" s="147" t="s">
        <v>155</v>
      </c>
      <c r="AU205" s="147" t="s">
        <v>153</v>
      </c>
      <c r="AY205" s="12" t="s">
        <v>152</v>
      </c>
      <c r="BE205" s="148">
        <f t="shared" si="54"/>
        <v>0</v>
      </c>
      <c r="BF205" s="148">
        <f t="shared" si="55"/>
        <v>0</v>
      </c>
      <c r="BG205" s="148">
        <f t="shared" si="56"/>
        <v>0</v>
      </c>
      <c r="BH205" s="148">
        <f t="shared" si="57"/>
        <v>0</v>
      </c>
      <c r="BI205" s="148">
        <f t="shared" si="58"/>
        <v>0</v>
      </c>
      <c r="BJ205" s="12" t="s">
        <v>89</v>
      </c>
      <c r="BK205" s="148">
        <f t="shared" si="59"/>
        <v>0</v>
      </c>
      <c r="BL205" s="12" t="s">
        <v>160</v>
      </c>
      <c r="BM205" s="147" t="s">
        <v>1295</v>
      </c>
    </row>
    <row r="206" spans="2:65" s="27" customFormat="1" ht="16.5" customHeight="1">
      <c r="B206" s="26"/>
      <c r="C206" s="136" t="s">
        <v>546</v>
      </c>
      <c r="D206" s="136" t="s">
        <v>155</v>
      </c>
      <c r="E206" s="137" t="s">
        <v>1296</v>
      </c>
      <c r="F206" s="138" t="s">
        <v>1297</v>
      </c>
      <c r="G206" s="139" t="s">
        <v>606</v>
      </c>
      <c r="H206" s="140">
        <v>200</v>
      </c>
      <c r="I206" s="7"/>
      <c r="J206" s="1">
        <f t="shared" si="50"/>
        <v>0</v>
      </c>
      <c r="K206" s="138" t="s">
        <v>1</v>
      </c>
      <c r="L206" s="26"/>
      <c r="M206" s="143" t="s">
        <v>1</v>
      </c>
      <c r="N206" s="144" t="s">
        <v>46</v>
      </c>
      <c r="O206" s="145">
        <v>0</v>
      </c>
      <c r="P206" s="145">
        <f t="shared" si="51"/>
        <v>0</v>
      </c>
      <c r="Q206" s="145">
        <v>0</v>
      </c>
      <c r="R206" s="145">
        <f t="shared" si="52"/>
        <v>0</v>
      </c>
      <c r="S206" s="145">
        <v>0</v>
      </c>
      <c r="T206" s="146">
        <f t="shared" si="53"/>
        <v>0</v>
      </c>
      <c r="AR206" s="147" t="s">
        <v>160</v>
      </c>
      <c r="AT206" s="147" t="s">
        <v>155</v>
      </c>
      <c r="AU206" s="147" t="s">
        <v>153</v>
      </c>
      <c r="AY206" s="12" t="s">
        <v>152</v>
      </c>
      <c r="BE206" s="148">
        <f t="shared" si="54"/>
        <v>0</v>
      </c>
      <c r="BF206" s="148">
        <f t="shared" si="55"/>
        <v>0</v>
      </c>
      <c r="BG206" s="148">
        <f t="shared" si="56"/>
        <v>0</v>
      </c>
      <c r="BH206" s="148">
        <f t="shared" si="57"/>
        <v>0</v>
      </c>
      <c r="BI206" s="148">
        <f t="shared" si="58"/>
        <v>0</v>
      </c>
      <c r="BJ206" s="12" t="s">
        <v>89</v>
      </c>
      <c r="BK206" s="148">
        <f t="shared" si="59"/>
        <v>0</v>
      </c>
      <c r="BL206" s="12" t="s">
        <v>160</v>
      </c>
      <c r="BM206" s="147" t="s">
        <v>1298</v>
      </c>
    </row>
    <row r="207" spans="2:65" s="27" customFormat="1" ht="16.5" customHeight="1">
      <c r="B207" s="26"/>
      <c r="C207" s="136" t="s">
        <v>550</v>
      </c>
      <c r="D207" s="136" t="s">
        <v>155</v>
      </c>
      <c r="E207" s="137" t="s">
        <v>1299</v>
      </c>
      <c r="F207" s="138" t="s">
        <v>1300</v>
      </c>
      <c r="G207" s="139" t="s">
        <v>352</v>
      </c>
      <c r="H207" s="140">
        <v>48</v>
      </c>
      <c r="I207" s="7"/>
      <c r="J207" s="1">
        <f t="shared" si="50"/>
        <v>0</v>
      </c>
      <c r="K207" s="138" t="s">
        <v>1</v>
      </c>
      <c r="L207" s="26"/>
      <c r="M207" s="143" t="s">
        <v>1</v>
      </c>
      <c r="N207" s="144" t="s">
        <v>46</v>
      </c>
      <c r="O207" s="145">
        <v>0</v>
      </c>
      <c r="P207" s="145">
        <f t="shared" si="51"/>
        <v>0</v>
      </c>
      <c r="Q207" s="145">
        <v>0</v>
      </c>
      <c r="R207" s="145">
        <f t="shared" si="52"/>
        <v>0</v>
      </c>
      <c r="S207" s="145">
        <v>0</v>
      </c>
      <c r="T207" s="146">
        <f t="shared" si="53"/>
        <v>0</v>
      </c>
      <c r="AR207" s="147" t="s">
        <v>160</v>
      </c>
      <c r="AT207" s="147" t="s">
        <v>155</v>
      </c>
      <c r="AU207" s="147" t="s">
        <v>153</v>
      </c>
      <c r="AY207" s="12" t="s">
        <v>152</v>
      </c>
      <c r="BE207" s="148">
        <f t="shared" si="54"/>
        <v>0</v>
      </c>
      <c r="BF207" s="148">
        <f t="shared" si="55"/>
        <v>0</v>
      </c>
      <c r="BG207" s="148">
        <f t="shared" si="56"/>
        <v>0</v>
      </c>
      <c r="BH207" s="148">
        <f t="shared" si="57"/>
        <v>0</v>
      </c>
      <c r="BI207" s="148">
        <f t="shared" si="58"/>
        <v>0</v>
      </c>
      <c r="BJ207" s="12" t="s">
        <v>89</v>
      </c>
      <c r="BK207" s="148">
        <f t="shared" si="59"/>
        <v>0</v>
      </c>
      <c r="BL207" s="12" t="s">
        <v>160</v>
      </c>
      <c r="BM207" s="147" t="s">
        <v>1301</v>
      </c>
    </row>
    <row r="208" spans="2:65" s="27" customFormat="1" ht="16.5" customHeight="1">
      <c r="B208" s="26"/>
      <c r="C208" s="136" t="s">
        <v>554</v>
      </c>
      <c r="D208" s="136" t="s">
        <v>155</v>
      </c>
      <c r="E208" s="137" t="s">
        <v>1302</v>
      </c>
      <c r="F208" s="138" t="s">
        <v>1303</v>
      </c>
      <c r="G208" s="139" t="s">
        <v>606</v>
      </c>
      <c r="H208" s="140">
        <v>100</v>
      </c>
      <c r="I208" s="7"/>
      <c r="J208" s="1">
        <f t="shared" si="50"/>
        <v>0</v>
      </c>
      <c r="K208" s="138" t="s">
        <v>1</v>
      </c>
      <c r="L208" s="26"/>
      <c r="M208" s="143" t="s">
        <v>1</v>
      </c>
      <c r="N208" s="144" t="s">
        <v>46</v>
      </c>
      <c r="O208" s="145">
        <v>0</v>
      </c>
      <c r="P208" s="145">
        <f t="shared" si="51"/>
        <v>0</v>
      </c>
      <c r="Q208" s="145">
        <v>0</v>
      </c>
      <c r="R208" s="145">
        <f t="shared" si="52"/>
        <v>0</v>
      </c>
      <c r="S208" s="145">
        <v>0</v>
      </c>
      <c r="T208" s="146">
        <f t="shared" si="53"/>
        <v>0</v>
      </c>
      <c r="AR208" s="147" t="s">
        <v>160</v>
      </c>
      <c r="AT208" s="147" t="s">
        <v>155</v>
      </c>
      <c r="AU208" s="147" t="s">
        <v>153</v>
      </c>
      <c r="AY208" s="12" t="s">
        <v>152</v>
      </c>
      <c r="BE208" s="148">
        <f t="shared" si="54"/>
        <v>0</v>
      </c>
      <c r="BF208" s="148">
        <f t="shared" si="55"/>
        <v>0</v>
      </c>
      <c r="BG208" s="148">
        <f t="shared" si="56"/>
        <v>0</v>
      </c>
      <c r="BH208" s="148">
        <f t="shared" si="57"/>
        <v>0</v>
      </c>
      <c r="BI208" s="148">
        <f t="shared" si="58"/>
        <v>0</v>
      </c>
      <c r="BJ208" s="12" t="s">
        <v>89</v>
      </c>
      <c r="BK208" s="148">
        <f t="shared" si="59"/>
        <v>0</v>
      </c>
      <c r="BL208" s="12" t="s">
        <v>160</v>
      </c>
      <c r="BM208" s="147" t="s">
        <v>1304</v>
      </c>
    </row>
    <row r="209" spans="2:65" s="27" customFormat="1" ht="30.75" customHeight="1">
      <c r="B209" s="26"/>
      <c r="C209" s="136" t="s">
        <v>558</v>
      </c>
      <c r="D209" s="136" t="s">
        <v>155</v>
      </c>
      <c r="E209" s="137" t="s">
        <v>1305</v>
      </c>
      <c r="F209" s="138" t="s">
        <v>1831</v>
      </c>
      <c r="G209" s="139" t="s">
        <v>279</v>
      </c>
      <c r="H209" s="140">
        <v>1</v>
      </c>
      <c r="I209" s="7"/>
      <c r="J209" s="1">
        <f t="shared" si="50"/>
        <v>0</v>
      </c>
      <c r="K209" s="138" t="s">
        <v>1</v>
      </c>
      <c r="L209" s="26"/>
      <c r="M209" s="143" t="s">
        <v>1</v>
      </c>
      <c r="N209" s="144" t="s">
        <v>46</v>
      </c>
      <c r="O209" s="145">
        <v>0</v>
      </c>
      <c r="P209" s="145">
        <f t="shared" si="51"/>
        <v>0</v>
      </c>
      <c r="Q209" s="145">
        <v>0</v>
      </c>
      <c r="R209" s="145">
        <f t="shared" si="52"/>
        <v>0</v>
      </c>
      <c r="S209" s="145">
        <v>0</v>
      </c>
      <c r="T209" s="146">
        <f t="shared" si="53"/>
        <v>0</v>
      </c>
      <c r="AR209" s="147" t="s">
        <v>160</v>
      </c>
      <c r="AT209" s="147" t="s">
        <v>155</v>
      </c>
      <c r="AU209" s="147" t="s">
        <v>153</v>
      </c>
      <c r="AY209" s="12" t="s">
        <v>152</v>
      </c>
      <c r="BE209" s="148">
        <f t="shared" si="54"/>
        <v>0</v>
      </c>
      <c r="BF209" s="148">
        <f t="shared" si="55"/>
        <v>0</v>
      </c>
      <c r="BG209" s="148">
        <f t="shared" si="56"/>
        <v>0</v>
      </c>
      <c r="BH209" s="148">
        <f t="shared" si="57"/>
        <v>0</v>
      </c>
      <c r="BI209" s="148">
        <f t="shared" si="58"/>
        <v>0</v>
      </c>
      <c r="BJ209" s="12" t="s">
        <v>89</v>
      </c>
      <c r="BK209" s="148">
        <f t="shared" si="59"/>
        <v>0</v>
      </c>
      <c r="BL209" s="12" t="s">
        <v>160</v>
      </c>
      <c r="BM209" s="147" t="s">
        <v>1306</v>
      </c>
    </row>
    <row r="210" spans="2:65" s="27" customFormat="1" ht="16.5" customHeight="1">
      <c r="B210" s="26"/>
      <c r="C210" s="136" t="s">
        <v>562</v>
      </c>
      <c r="D210" s="136" t="s">
        <v>155</v>
      </c>
      <c r="E210" s="137" t="s">
        <v>1307</v>
      </c>
      <c r="F210" s="138" t="s">
        <v>1832</v>
      </c>
      <c r="G210" s="139" t="s">
        <v>279</v>
      </c>
      <c r="H210" s="140">
        <v>2</v>
      </c>
      <c r="I210" s="7"/>
      <c r="J210" s="1">
        <f t="shared" si="50"/>
        <v>0</v>
      </c>
      <c r="K210" s="138" t="s">
        <v>1</v>
      </c>
      <c r="L210" s="26"/>
      <c r="M210" s="143" t="s">
        <v>1</v>
      </c>
      <c r="N210" s="144" t="s">
        <v>46</v>
      </c>
      <c r="O210" s="145">
        <v>0</v>
      </c>
      <c r="P210" s="145">
        <f t="shared" si="51"/>
        <v>0</v>
      </c>
      <c r="Q210" s="145">
        <v>0</v>
      </c>
      <c r="R210" s="145">
        <f t="shared" si="52"/>
        <v>0</v>
      </c>
      <c r="S210" s="145">
        <v>0</v>
      </c>
      <c r="T210" s="146">
        <f t="shared" si="53"/>
        <v>0</v>
      </c>
      <c r="AR210" s="147" t="s">
        <v>160</v>
      </c>
      <c r="AT210" s="147" t="s">
        <v>155</v>
      </c>
      <c r="AU210" s="147" t="s">
        <v>153</v>
      </c>
      <c r="AY210" s="12" t="s">
        <v>152</v>
      </c>
      <c r="BE210" s="148">
        <f t="shared" si="54"/>
        <v>0</v>
      </c>
      <c r="BF210" s="148">
        <f t="shared" si="55"/>
        <v>0</v>
      </c>
      <c r="BG210" s="148">
        <f t="shared" si="56"/>
        <v>0</v>
      </c>
      <c r="BH210" s="148">
        <f t="shared" si="57"/>
        <v>0</v>
      </c>
      <c r="BI210" s="148">
        <f t="shared" si="58"/>
        <v>0</v>
      </c>
      <c r="BJ210" s="12" t="s">
        <v>89</v>
      </c>
      <c r="BK210" s="148">
        <f t="shared" si="59"/>
        <v>0</v>
      </c>
      <c r="BL210" s="12" t="s">
        <v>160</v>
      </c>
      <c r="BM210" s="147" t="s">
        <v>1308</v>
      </c>
    </row>
    <row r="211" spans="2:65" s="27" customFormat="1" ht="16.5" customHeight="1">
      <c r="B211" s="26"/>
      <c r="C211" s="136" t="s">
        <v>569</v>
      </c>
      <c r="D211" s="136" t="s">
        <v>155</v>
      </c>
      <c r="E211" s="137" t="s">
        <v>1309</v>
      </c>
      <c r="F211" s="138" t="s">
        <v>1310</v>
      </c>
      <c r="G211" s="139" t="s">
        <v>279</v>
      </c>
      <c r="H211" s="140">
        <v>2</v>
      </c>
      <c r="I211" s="7"/>
      <c r="J211" s="1">
        <f t="shared" si="50"/>
        <v>0</v>
      </c>
      <c r="K211" s="138" t="s">
        <v>1</v>
      </c>
      <c r="L211" s="26"/>
      <c r="M211" s="143" t="s">
        <v>1</v>
      </c>
      <c r="N211" s="144" t="s">
        <v>46</v>
      </c>
      <c r="O211" s="145">
        <v>0</v>
      </c>
      <c r="P211" s="145">
        <f t="shared" si="51"/>
        <v>0</v>
      </c>
      <c r="Q211" s="145">
        <v>0</v>
      </c>
      <c r="R211" s="145">
        <f t="shared" si="52"/>
        <v>0</v>
      </c>
      <c r="S211" s="145">
        <v>0</v>
      </c>
      <c r="T211" s="146">
        <f t="shared" si="53"/>
        <v>0</v>
      </c>
      <c r="AR211" s="147" t="s">
        <v>160</v>
      </c>
      <c r="AT211" s="147" t="s">
        <v>155</v>
      </c>
      <c r="AU211" s="147" t="s">
        <v>153</v>
      </c>
      <c r="AY211" s="12" t="s">
        <v>152</v>
      </c>
      <c r="BE211" s="148">
        <f t="shared" si="54"/>
        <v>0</v>
      </c>
      <c r="BF211" s="148">
        <f t="shared" si="55"/>
        <v>0</v>
      </c>
      <c r="BG211" s="148">
        <f t="shared" si="56"/>
        <v>0</v>
      </c>
      <c r="BH211" s="148">
        <f t="shared" si="57"/>
        <v>0</v>
      </c>
      <c r="BI211" s="148">
        <f t="shared" si="58"/>
        <v>0</v>
      </c>
      <c r="BJ211" s="12" t="s">
        <v>89</v>
      </c>
      <c r="BK211" s="148">
        <f t="shared" si="59"/>
        <v>0</v>
      </c>
      <c r="BL211" s="12" t="s">
        <v>160</v>
      </c>
      <c r="BM211" s="147" t="s">
        <v>1311</v>
      </c>
    </row>
    <row r="212" spans="2:65" s="27" customFormat="1" ht="21.75" customHeight="1">
      <c r="B212" s="26"/>
      <c r="C212" s="136" t="s">
        <v>574</v>
      </c>
      <c r="D212" s="136" t="s">
        <v>155</v>
      </c>
      <c r="E212" s="137" t="s">
        <v>1312</v>
      </c>
      <c r="F212" s="138" t="s">
        <v>1313</v>
      </c>
      <c r="G212" s="139" t="s">
        <v>279</v>
      </c>
      <c r="H212" s="140">
        <v>1</v>
      </c>
      <c r="I212" s="7"/>
      <c r="J212" s="1">
        <f t="shared" si="50"/>
        <v>0</v>
      </c>
      <c r="K212" s="138" t="s">
        <v>1</v>
      </c>
      <c r="L212" s="26"/>
      <c r="M212" s="143" t="s">
        <v>1</v>
      </c>
      <c r="N212" s="144" t="s">
        <v>46</v>
      </c>
      <c r="O212" s="145">
        <v>0</v>
      </c>
      <c r="P212" s="145">
        <f t="shared" si="51"/>
        <v>0</v>
      </c>
      <c r="Q212" s="145">
        <v>0</v>
      </c>
      <c r="R212" s="145">
        <f t="shared" si="52"/>
        <v>0</v>
      </c>
      <c r="S212" s="145">
        <v>0</v>
      </c>
      <c r="T212" s="146">
        <f t="shared" si="53"/>
        <v>0</v>
      </c>
      <c r="AR212" s="147" t="s">
        <v>160</v>
      </c>
      <c r="AT212" s="147" t="s">
        <v>155</v>
      </c>
      <c r="AU212" s="147" t="s">
        <v>153</v>
      </c>
      <c r="AY212" s="12" t="s">
        <v>152</v>
      </c>
      <c r="BE212" s="148">
        <f t="shared" si="54"/>
        <v>0</v>
      </c>
      <c r="BF212" s="148">
        <f t="shared" si="55"/>
        <v>0</v>
      </c>
      <c r="BG212" s="148">
        <f t="shared" si="56"/>
        <v>0</v>
      </c>
      <c r="BH212" s="148">
        <f t="shared" si="57"/>
        <v>0</v>
      </c>
      <c r="BI212" s="148">
        <f t="shared" si="58"/>
        <v>0</v>
      </c>
      <c r="BJ212" s="12" t="s">
        <v>89</v>
      </c>
      <c r="BK212" s="148">
        <f t="shared" si="59"/>
        <v>0</v>
      </c>
      <c r="BL212" s="12" t="s">
        <v>160</v>
      </c>
      <c r="BM212" s="147" t="s">
        <v>1314</v>
      </c>
    </row>
    <row r="213" spans="2:63" s="125" customFormat="1" ht="20.9" customHeight="1">
      <c r="B213" s="124"/>
      <c r="D213" s="126" t="s">
        <v>80</v>
      </c>
      <c r="E213" s="134" t="s">
        <v>1315</v>
      </c>
      <c r="F213" s="134" t="s">
        <v>1236</v>
      </c>
      <c r="J213" s="135">
        <f>BK213</f>
        <v>0</v>
      </c>
      <c r="L213" s="124"/>
      <c r="M213" s="129"/>
      <c r="P213" s="130">
        <f>SUM(P214:P216)</f>
        <v>0</v>
      </c>
      <c r="R213" s="130">
        <f>SUM(R214:R216)</f>
        <v>0</v>
      </c>
      <c r="T213" s="131">
        <f>SUM(T214:T216)</f>
        <v>0</v>
      </c>
      <c r="AR213" s="126" t="s">
        <v>89</v>
      </c>
      <c r="AT213" s="132" t="s">
        <v>80</v>
      </c>
      <c r="AU213" s="132" t="s">
        <v>91</v>
      </c>
      <c r="AY213" s="126" t="s">
        <v>152</v>
      </c>
      <c r="BK213" s="133">
        <f>SUM(BK214:BK216)</f>
        <v>0</v>
      </c>
    </row>
    <row r="214" spans="2:65" s="27" customFormat="1" ht="16.5" customHeight="1">
      <c r="B214" s="26"/>
      <c r="C214" s="136" t="s">
        <v>579</v>
      </c>
      <c r="D214" s="136" t="s">
        <v>155</v>
      </c>
      <c r="E214" s="137" t="s">
        <v>1316</v>
      </c>
      <c r="F214" s="138" t="s">
        <v>1317</v>
      </c>
      <c r="G214" s="139" t="s">
        <v>279</v>
      </c>
      <c r="H214" s="140">
        <v>1</v>
      </c>
      <c r="I214" s="7"/>
      <c r="J214" s="1">
        <f>ROUND(I214*H214,2)</f>
        <v>0</v>
      </c>
      <c r="K214" s="138" t="s">
        <v>1</v>
      </c>
      <c r="L214" s="26"/>
      <c r="M214" s="143" t="s">
        <v>1</v>
      </c>
      <c r="N214" s="144" t="s">
        <v>46</v>
      </c>
      <c r="O214" s="145">
        <v>0</v>
      </c>
      <c r="P214" s="145">
        <f>O214*H214</f>
        <v>0</v>
      </c>
      <c r="Q214" s="145">
        <v>0</v>
      </c>
      <c r="R214" s="145">
        <f>Q214*H214</f>
        <v>0</v>
      </c>
      <c r="S214" s="145">
        <v>0</v>
      </c>
      <c r="T214" s="146">
        <f>S214*H214</f>
        <v>0</v>
      </c>
      <c r="AR214" s="147" t="s">
        <v>160</v>
      </c>
      <c r="AT214" s="147" t="s">
        <v>155</v>
      </c>
      <c r="AU214" s="147" t="s">
        <v>153</v>
      </c>
      <c r="AY214" s="12" t="s">
        <v>152</v>
      </c>
      <c r="BE214" s="148">
        <f>IF(N214="základní",J214,0)</f>
        <v>0</v>
      </c>
      <c r="BF214" s="148">
        <f>IF(N214="snížená",J214,0)</f>
        <v>0</v>
      </c>
      <c r="BG214" s="148">
        <f>IF(N214="zákl. přenesená",J214,0)</f>
        <v>0</v>
      </c>
      <c r="BH214" s="148">
        <f>IF(N214="sníž. přenesená",J214,0)</f>
        <v>0</v>
      </c>
      <c r="BI214" s="148">
        <f>IF(N214="nulová",J214,0)</f>
        <v>0</v>
      </c>
      <c r="BJ214" s="12" t="s">
        <v>89</v>
      </c>
      <c r="BK214" s="148">
        <f>ROUND(I214*H214,2)</f>
        <v>0</v>
      </c>
      <c r="BL214" s="12" t="s">
        <v>160</v>
      </c>
      <c r="BM214" s="147" t="s">
        <v>1318</v>
      </c>
    </row>
    <row r="215" spans="2:65" s="27" customFormat="1" ht="16.5" customHeight="1">
      <c r="B215" s="26"/>
      <c r="C215" s="136" t="s">
        <v>584</v>
      </c>
      <c r="D215" s="136" t="s">
        <v>155</v>
      </c>
      <c r="E215" s="137" t="s">
        <v>1319</v>
      </c>
      <c r="F215" s="138" t="s">
        <v>1320</v>
      </c>
      <c r="G215" s="139" t="s">
        <v>279</v>
      </c>
      <c r="H215" s="140">
        <v>1</v>
      </c>
      <c r="I215" s="7"/>
      <c r="J215" s="1">
        <f>ROUND(I215*H215,2)</f>
        <v>0</v>
      </c>
      <c r="K215" s="138" t="s">
        <v>1</v>
      </c>
      <c r="L215" s="26"/>
      <c r="M215" s="143" t="s">
        <v>1</v>
      </c>
      <c r="N215" s="144" t="s">
        <v>46</v>
      </c>
      <c r="O215" s="145">
        <v>0</v>
      </c>
      <c r="P215" s="145">
        <f>O215*H215</f>
        <v>0</v>
      </c>
      <c r="Q215" s="145">
        <v>0</v>
      </c>
      <c r="R215" s="145">
        <f>Q215*H215</f>
        <v>0</v>
      </c>
      <c r="S215" s="145">
        <v>0</v>
      </c>
      <c r="T215" s="146">
        <f>S215*H215</f>
        <v>0</v>
      </c>
      <c r="AR215" s="147" t="s">
        <v>160</v>
      </c>
      <c r="AT215" s="147" t="s">
        <v>155</v>
      </c>
      <c r="AU215" s="147" t="s">
        <v>153</v>
      </c>
      <c r="AY215" s="12" t="s">
        <v>152</v>
      </c>
      <c r="BE215" s="148">
        <f>IF(N215="základní",J215,0)</f>
        <v>0</v>
      </c>
      <c r="BF215" s="148">
        <f>IF(N215="snížená",J215,0)</f>
        <v>0</v>
      </c>
      <c r="BG215" s="148">
        <f>IF(N215="zákl. přenesená",J215,0)</f>
        <v>0</v>
      </c>
      <c r="BH215" s="148">
        <f>IF(N215="sníž. přenesená",J215,0)</f>
        <v>0</v>
      </c>
      <c r="BI215" s="148">
        <f>IF(N215="nulová",J215,0)</f>
        <v>0</v>
      </c>
      <c r="BJ215" s="12" t="s">
        <v>89</v>
      </c>
      <c r="BK215" s="148">
        <f>ROUND(I215*H215,2)</f>
        <v>0</v>
      </c>
      <c r="BL215" s="12" t="s">
        <v>160</v>
      </c>
      <c r="BM215" s="147" t="s">
        <v>1321</v>
      </c>
    </row>
    <row r="216" spans="2:65" s="27" customFormat="1" ht="21.75" customHeight="1">
      <c r="B216" s="26"/>
      <c r="C216" s="136" t="s">
        <v>589</v>
      </c>
      <c r="D216" s="136" t="s">
        <v>155</v>
      </c>
      <c r="E216" s="137" t="s">
        <v>1322</v>
      </c>
      <c r="F216" s="138" t="s">
        <v>1323</v>
      </c>
      <c r="G216" s="139" t="s">
        <v>279</v>
      </c>
      <c r="H216" s="140">
        <v>1</v>
      </c>
      <c r="I216" s="7"/>
      <c r="J216" s="1">
        <f>ROUND(I216*H216,2)</f>
        <v>0</v>
      </c>
      <c r="K216" s="138" t="s">
        <v>1</v>
      </c>
      <c r="L216" s="26"/>
      <c r="M216" s="143" t="s">
        <v>1</v>
      </c>
      <c r="N216" s="144" t="s">
        <v>46</v>
      </c>
      <c r="O216" s="145">
        <v>0</v>
      </c>
      <c r="P216" s="145">
        <f>O216*H216</f>
        <v>0</v>
      </c>
      <c r="Q216" s="145">
        <v>0</v>
      </c>
      <c r="R216" s="145">
        <f>Q216*H216</f>
        <v>0</v>
      </c>
      <c r="S216" s="145">
        <v>0</v>
      </c>
      <c r="T216" s="146">
        <f>S216*H216</f>
        <v>0</v>
      </c>
      <c r="AR216" s="147" t="s">
        <v>160</v>
      </c>
      <c r="AT216" s="147" t="s">
        <v>155</v>
      </c>
      <c r="AU216" s="147" t="s">
        <v>153</v>
      </c>
      <c r="AY216" s="12" t="s">
        <v>152</v>
      </c>
      <c r="BE216" s="148">
        <f>IF(N216="základní",J216,0)</f>
        <v>0</v>
      </c>
      <c r="BF216" s="148">
        <f>IF(N216="snížená",J216,0)</f>
        <v>0</v>
      </c>
      <c r="BG216" s="148">
        <f>IF(N216="zákl. přenesená",J216,0)</f>
        <v>0</v>
      </c>
      <c r="BH216" s="148">
        <f>IF(N216="sníž. přenesená",J216,0)</f>
        <v>0</v>
      </c>
      <c r="BI216" s="148">
        <f>IF(N216="nulová",J216,0)</f>
        <v>0</v>
      </c>
      <c r="BJ216" s="12" t="s">
        <v>89</v>
      </c>
      <c r="BK216" s="148">
        <f>ROUND(I216*H216,2)</f>
        <v>0</v>
      </c>
      <c r="BL216" s="12" t="s">
        <v>160</v>
      </c>
      <c r="BM216" s="147" t="s">
        <v>1324</v>
      </c>
    </row>
    <row r="217" spans="2:63" s="125" customFormat="1" ht="22.9" customHeight="1">
      <c r="B217" s="124"/>
      <c r="D217" s="126" t="s">
        <v>80</v>
      </c>
      <c r="E217" s="134" t="s">
        <v>1325</v>
      </c>
      <c r="F217" s="134" t="s">
        <v>1326</v>
      </c>
      <c r="J217" s="135">
        <f>BK217</f>
        <v>0</v>
      </c>
      <c r="L217" s="124"/>
      <c r="M217" s="129"/>
      <c r="P217" s="130">
        <f>SUM(P218:P219)</f>
        <v>0</v>
      </c>
      <c r="R217" s="130">
        <f>SUM(R218:R219)</f>
        <v>0</v>
      </c>
      <c r="T217" s="131">
        <f>SUM(T218:T219)</f>
        <v>0</v>
      </c>
      <c r="AR217" s="126" t="s">
        <v>89</v>
      </c>
      <c r="AT217" s="132" t="s">
        <v>80</v>
      </c>
      <c r="AU217" s="132" t="s">
        <v>89</v>
      </c>
      <c r="AY217" s="126" t="s">
        <v>152</v>
      </c>
      <c r="BK217" s="133">
        <f>SUM(BK218:BK219)</f>
        <v>0</v>
      </c>
    </row>
    <row r="218" spans="2:65" s="27" customFormat="1" ht="44.25" customHeight="1">
      <c r="B218" s="26"/>
      <c r="C218" s="136" t="s">
        <v>594</v>
      </c>
      <c r="D218" s="136" t="s">
        <v>155</v>
      </c>
      <c r="E218" s="137" t="s">
        <v>1327</v>
      </c>
      <c r="F218" s="138" t="s">
        <v>1328</v>
      </c>
      <c r="G218" s="139" t="s">
        <v>485</v>
      </c>
      <c r="H218" s="140">
        <f>SUM(J123,J149,J164,J172,J183)/100</f>
        <v>0</v>
      </c>
      <c r="I218" s="7"/>
      <c r="J218" s="1">
        <f>ROUND(I218*H218,2)</f>
        <v>0</v>
      </c>
      <c r="K218" s="138" t="s">
        <v>1</v>
      </c>
      <c r="L218" s="26"/>
      <c r="M218" s="143" t="s">
        <v>1</v>
      </c>
      <c r="N218" s="144" t="s">
        <v>46</v>
      </c>
      <c r="O218" s="145">
        <v>0</v>
      </c>
      <c r="P218" s="145">
        <f>O218*H218</f>
        <v>0</v>
      </c>
      <c r="Q218" s="145">
        <v>0</v>
      </c>
      <c r="R218" s="145">
        <f>Q218*H218</f>
        <v>0</v>
      </c>
      <c r="S218" s="145">
        <v>0</v>
      </c>
      <c r="T218" s="146">
        <f>S218*H218</f>
        <v>0</v>
      </c>
      <c r="AR218" s="147" t="s">
        <v>160</v>
      </c>
      <c r="AT218" s="147" t="s">
        <v>155</v>
      </c>
      <c r="AU218" s="147" t="s">
        <v>91</v>
      </c>
      <c r="AY218" s="12" t="s">
        <v>152</v>
      </c>
      <c r="BE218" s="148">
        <f>IF(N218="základní",J218,0)</f>
        <v>0</v>
      </c>
      <c r="BF218" s="148">
        <f>IF(N218="snížená",J218,0)</f>
        <v>0</v>
      </c>
      <c r="BG218" s="148">
        <f>IF(N218="zákl. přenesená",J218,0)</f>
        <v>0</v>
      </c>
      <c r="BH218" s="148">
        <f>IF(N218="sníž. přenesená",J218,0)</f>
        <v>0</v>
      </c>
      <c r="BI218" s="148">
        <f>IF(N218="nulová",J218,0)</f>
        <v>0</v>
      </c>
      <c r="BJ218" s="12" t="s">
        <v>89</v>
      </c>
      <c r="BK218" s="148">
        <f>ROUND(I218*H218,2)</f>
        <v>0</v>
      </c>
      <c r="BL218" s="12" t="s">
        <v>160</v>
      </c>
      <c r="BM218" s="147" t="s">
        <v>1329</v>
      </c>
    </row>
    <row r="219" spans="2:65" s="27" customFormat="1" ht="44.25" customHeight="1">
      <c r="B219" s="26"/>
      <c r="C219" s="136" t="s">
        <v>603</v>
      </c>
      <c r="D219" s="136" t="s">
        <v>155</v>
      </c>
      <c r="E219" s="137" t="s">
        <v>1330</v>
      </c>
      <c r="F219" s="138" t="s">
        <v>1331</v>
      </c>
      <c r="G219" s="139" t="s">
        <v>485</v>
      </c>
      <c r="H219" s="140">
        <f>SUM(J187,J213)/100</f>
        <v>0</v>
      </c>
      <c r="I219" s="7"/>
      <c r="J219" s="1">
        <f>ROUND(I219*H219,2)</f>
        <v>0</v>
      </c>
      <c r="K219" s="138" t="s">
        <v>1</v>
      </c>
      <c r="L219" s="26"/>
      <c r="M219" s="193" t="s">
        <v>1</v>
      </c>
      <c r="N219" s="194" t="s">
        <v>46</v>
      </c>
      <c r="O219" s="195">
        <v>0</v>
      </c>
      <c r="P219" s="195">
        <f>O219*H219</f>
        <v>0</v>
      </c>
      <c r="Q219" s="195">
        <v>0</v>
      </c>
      <c r="R219" s="195">
        <f>Q219*H219</f>
        <v>0</v>
      </c>
      <c r="S219" s="195">
        <v>0</v>
      </c>
      <c r="T219" s="196">
        <f>S219*H219</f>
        <v>0</v>
      </c>
      <c r="AR219" s="147" t="s">
        <v>160</v>
      </c>
      <c r="AT219" s="147" t="s">
        <v>155</v>
      </c>
      <c r="AU219" s="147" t="s">
        <v>91</v>
      </c>
      <c r="AY219" s="12" t="s">
        <v>152</v>
      </c>
      <c r="BE219" s="148">
        <f>IF(N219="základní",J219,0)</f>
        <v>0</v>
      </c>
      <c r="BF219" s="148">
        <f>IF(N219="snížená",J219,0)</f>
        <v>0</v>
      </c>
      <c r="BG219" s="148">
        <f>IF(N219="zákl. přenesená",J219,0)</f>
        <v>0</v>
      </c>
      <c r="BH219" s="148">
        <f>IF(N219="sníž. přenesená",J219,0)</f>
        <v>0</v>
      </c>
      <c r="BI219" s="148">
        <f>IF(N219="nulová",J219,0)</f>
        <v>0</v>
      </c>
      <c r="BJ219" s="12" t="s">
        <v>89</v>
      </c>
      <c r="BK219" s="148">
        <f>ROUND(I219*H219,2)</f>
        <v>0</v>
      </c>
      <c r="BL219" s="12" t="s">
        <v>160</v>
      </c>
      <c r="BM219" s="147" t="s">
        <v>1332</v>
      </c>
    </row>
    <row r="220" spans="2:12" s="27" customFormat="1" ht="7" customHeight="1">
      <c r="B220" s="40"/>
      <c r="C220" s="41"/>
      <c r="D220" s="41"/>
      <c r="E220" s="41"/>
      <c r="F220" s="41"/>
      <c r="G220" s="41"/>
      <c r="H220" s="41"/>
      <c r="I220" s="41"/>
      <c r="J220" s="41"/>
      <c r="K220" s="41"/>
      <c r="L220" s="26"/>
    </row>
  </sheetData>
  <sheetProtection algorithmName="SHA-512" hashValue="8q/odfMC+Rairm0tHNoJ9/sy8wbfohdgXXAf3FCnKk09ZCC3Rw+VV++I8jywk/+K/fkjkXAFzmEBJESukcF7Bw==" saltValue="6Hlznhrmi1HEB+hwJkhD+w==" spinCount="100000" sheet="1" objects="1" scenarios="1"/>
  <autoFilter ref="C119:K219"/>
  <mergeCells count="10">
    <mergeCell ref="E80:H80"/>
    <mergeCell ref="E110:H110"/>
    <mergeCell ref="E112:H112"/>
    <mergeCell ref="L2:V2"/>
    <mergeCell ref="E7:H7"/>
    <mergeCell ref="E9:H9"/>
    <mergeCell ref="E18:H18"/>
    <mergeCell ref="E78:H78"/>
    <mergeCell ref="E27:J27"/>
    <mergeCell ref="E24:H24"/>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01" t="s">
        <v>5</v>
      </c>
      <c r="M2" s="202"/>
      <c r="N2" s="202"/>
      <c r="O2" s="202"/>
      <c r="P2" s="202"/>
      <c r="Q2" s="202"/>
      <c r="R2" s="202"/>
      <c r="S2" s="202"/>
      <c r="T2" s="202"/>
      <c r="U2" s="202"/>
      <c r="V2" s="202"/>
      <c r="AT2" s="12" t="s">
        <v>97</v>
      </c>
    </row>
    <row r="3" spans="2:46" ht="7" customHeight="1">
      <c r="B3" s="13"/>
      <c r="C3" s="14"/>
      <c r="D3" s="14"/>
      <c r="E3" s="14"/>
      <c r="F3" s="14"/>
      <c r="G3" s="14"/>
      <c r="H3" s="14"/>
      <c r="I3" s="14"/>
      <c r="J3" s="14"/>
      <c r="K3" s="14"/>
      <c r="L3" s="15"/>
      <c r="AT3" s="12" t="s">
        <v>91</v>
      </c>
    </row>
    <row r="4" spans="2:46" ht="25" customHeight="1">
      <c r="B4" s="15"/>
      <c r="D4" s="16" t="s">
        <v>107</v>
      </c>
      <c r="L4" s="15"/>
      <c r="M4" s="88" t="s">
        <v>10</v>
      </c>
      <c r="AT4" s="12" t="s">
        <v>3</v>
      </c>
    </row>
    <row r="5" spans="2:12" ht="7" customHeight="1">
      <c r="B5" s="15"/>
      <c r="L5" s="15"/>
    </row>
    <row r="6" spans="2:12" ht="12" customHeight="1">
      <c r="B6" s="15"/>
      <c r="D6" s="21" t="s">
        <v>14</v>
      </c>
      <c r="L6" s="15"/>
    </row>
    <row r="7" spans="2:12" ht="16.5" customHeight="1">
      <c r="B7" s="15"/>
      <c r="E7" s="236" t="str">
        <f>'Rekapitulace stavby'!K6</f>
        <v>VŠE Coworkingové centrum</v>
      </c>
      <c r="F7" s="237"/>
      <c r="G7" s="237"/>
      <c r="H7" s="237"/>
      <c r="L7" s="15"/>
    </row>
    <row r="8" spans="2:12" s="27" customFormat="1" ht="12" customHeight="1">
      <c r="B8" s="26"/>
      <c r="D8" s="21" t="s">
        <v>108</v>
      </c>
      <c r="L8" s="26"/>
    </row>
    <row r="9" spans="2:12" s="27" customFormat="1" ht="16.5" customHeight="1">
      <c r="B9" s="26"/>
      <c r="E9" s="226" t="s">
        <v>1333</v>
      </c>
      <c r="F9" s="235"/>
      <c r="G9" s="235"/>
      <c r="H9" s="235"/>
      <c r="L9" s="26"/>
    </row>
    <row r="10" spans="2:12" s="27" customFormat="1" ht="12">
      <c r="B10" s="26"/>
      <c r="L10" s="26"/>
    </row>
    <row r="11" spans="2:12" s="27" customFormat="1" ht="12" customHeight="1">
      <c r="B11" s="26"/>
      <c r="D11" s="21" t="s">
        <v>16</v>
      </c>
      <c r="F11" s="19" t="s">
        <v>17</v>
      </c>
      <c r="I11" s="21" t="s">
        <v>18</v>
      </c>
      <c r="J11" s="19" t="s">
        <v>1</v>
      </c>
      <c r="L11" s="26"/>
    </row>
    <row r="12" spans="2:12" s="27" customFormat="1" ht="12" customHeight="1">
      <c r="B12" s="26"/>
      <c r="D12" s="21" t="s">
        <v>20</v>
      </c>
      <c r="F12" s="19" t="s">
        <v>21</v>
      </c>
      <c r="I12" s="21" t="s">
        <v>22</v>
      </c>
      <c r="J12" s="50">
        <f>'Rekapitulace stavby'!AN8</f>
        <v>45007</v>
      </c>
      <c r="L12" s="26"/>
    </row>
    <row r="13" spans="2:12" s="27" customFormat="1" ht="10.9" customHeight="1">
      <c r="B13" s="26"/>
      <c r="L13" s="26"/>
    </row>
    <row r="14" spans="2:12" s="27" customFormat="1" ht="12" customHeight="1">
      <c r="B14" s="26"/>
      <c r="D14" s="21" t="s">
        <v>27</v>
      </c>
      <c r="I14" s="21" t="s">
        <v>28</v>
      </c>
      <c r="J14" s="19" t="s">
        <v>29</v>
      </c>
      <c r="L14" s="26"/>
    </row>
    <row r="15" spans="2:12" s="27" customFormat="1" ht="18" customHeight="1">
      <c r="B15" s="26"/>
      <c r="E15" s="19" t="s">
        <v>30</v>
      </c>
      <c r="I15" s="21" t="s">
        <v>31</v>
      </c>
      <c r="J15" s="19" t="s">
        <v>32</v>
      </c>
      <c r="L15" s="26"/>
    </row>
    <row r="16" spans="2:12" s="27" customFormat="1" ht="7" customHeight="1">
      <c r="B16" s="26"/>
      <c r="L16" s="26"/>
    </row>
    <row r="17" spans="2:12" s="27" customFormat="1" ht="12" customHeight="1">
      <c r="B17" s="26"/>
      <c r="D17" s="21" t="s">
        <v>33</v>
      </c>
      <c r="I17" s="21" t="s">
        <v>28</v>
      </c>
      <c r="J17" s="9" t="str">
        <f>'Rekapitulace stavby'!AN13</f>
        <v>Vyplňte pole</v>
      </c>
      <c r="L17" s="26"/>
    </row>
    <row r="18" spans="2:12" s="27" customFormat="1" ht="18" customHeight="1">
      <c r="B18" s="26"/>
      <c r="E18" s="238" t="str">
        <f>'Rekapitulace stavby'!E14</f>
        <v>Vyplňte pole</v>
      </c>
      <c r="F18" s="238"/>
      <c r="G18" s="238"/>
      <c r="H18" s="238"/>
      <c r="I18" s="21" t="s">
        <v>31</v>
      </c>
      <c r="J18" s="9" t="str">
        <f>'Rekapitulace stavby'!AN14</f>
        <v>Vyplňte pole</v>
      </c>
      <c r="L18" s="26"/>
    </row>
    <row r="19" spans="2:12" s="27" customFormat="1" ht="7" customHeight="1">
      <c r="B19" s="26"/>
      <c r="L19" s="26"/>
    </row>
    <row r="20" spans="2:12" s="27" customFormat="1" ht="12" customHeight="1">
      <c r="B20" s="26"/>
      <c r="D20" s="21" t="s">
        <v>34</v>
      </c>
      <c r="I20" s="21" t="s">
        <v>28</v>
      </c>
      <c r="J20" s="19" t="s">
        <v>35</v>
      </c>
      <c r="L20" s="26"/>
    </row>
    <row r="21" spans="2:12" s="27" customFormat="1" ht="18" customHeight="1">
      <c r="B21" s="26"/>
      <c r="E21" s="19" t="s">
        <v>36</v>
      </c>
      <c r="I21" s="21" t="s">
        <v>31</v>
      </c>
      <c r="J21" s="19" t="s">
        <v>37</v>
      </c>
      <c r="L21" s="26"/>
    </row>
    <row r="22" spans="2:12" s="27" customFormat="1" ht="7" customHeight="1">
      <c r="B22" s="26"/>
      <c r="L22" s="26"/>
    </row>
    <row r="23" spans="2:12" s="27" customFormat="1" ht="12" customHeight="1">
      <c r="B23" s="26"/>
      <c r="D23" s="21" t="s">
        <v>39</v>
      </c>
      <c r="I23" s="21" t="s">
        <v>28</v>
      </c>
      <c r="J23" s="9" t="s">
        <v>1836</v>
      </c>
      <c r="L23" s="26"/>
    </row>
    <row r="24" spans="2:12" s="27" customFormat="1" ht="18" customHeight="1">
      <c r="B24" s="26"/>
      <c r="E24" s="238" t="str">
        <f>'Rekapitulace stavby'!E20</f>
        <v>Vyplňte pole</v>
      </c>
      <c r="F24" s="238"/>
      <c r="G24" s="238"/>
      <c r="H24" s="238"/>
      <c r="I24" s="21" t="s">
        <v>31</v>
      </c>
      <c r="J24" s="9" t="s">
        <v>1836</v>
      </c>
      <c r="L24" s="26"/>
    </row>
    <row r="25" spans="2:12" s="27" customFormat="1" ht="7" customHeight="1">
      <c r="B25" s="26"/>
      <c r="L25" s="26"/>
    </row>
    <row r="26" spans="2:12" s="27" customFormat="1" ht="12" customHeight="1">
      <c r="B26" s="26"/>
      <c r="D26" s="21" t="s">
        <v>40</v>
      </c>
      <c r="L26" s="26"/>
    </row>
    <row r="27" spans="2:12" s="90" customFormat="1" ht="358.5" customHeight="1">
      <c r="B27" s="89"/>
      <c r="E27" s="212" t="s">
        <v>1835</v>
      </c>
      <c r="F27" s="212"/>
      <c r="G27" s="212"/>
      <c r="H27" s="212"/>
      <c r="I27" s="239"/>
      <c r="J27" s="239"/>
      <c r="L27" s="89"/>
    </row>
    <row r="28" spans="2:12" s="27" customFormat="1" ht="7" customHeight="1">
      <c r="B28" s="26"/>
      <c r="L28" s="26"/>
    </row>
    <row r="29" spans="2:12" s="27" customFormat="1" ht="7" customHeight="1">
      <c r="B29" s="26"/>
      <c r="D29" s="51"/>
      <c r="E29" s="51"/>
      <c r="F29" s="51"/>
      <c r="G29" s="51"/>
      <c r="H29" s="51"/>
      <c r="I29" s="51"/>
      <c r="J29" s="51"/>
      <c r="K29" s="51"/>
      <c r="L29" s="26"/>
    </row>
    <row r="30" spans="2:12" s="27" customFormat="1" ht="25.4" customHeight="1">
      <c r="B30" s="26"/>
      <c r="D30" s="91" t="s">
        <v>41</v>
      </c>
      <c r="J30" s="65">
        <f>ROUND(J116,2)</f>
        <v>0</v>
      </c>
      <c r="L30" s="26"/>
    </row>
    <row r="31" spans="2:12" s="27" customFormat="1" ht="7" customHeight="1">
      <c r="B31" s="26"/>
      <c r="D31" s="51"/>
      <c r="E31" s="51"/>
      <c r="F31" s="51"/>
      <c r="G31" s="51"/>
      <c r="H31" s="51"/>
      <c r="I31" s="51"/>
      <c r="J31" s="51"/>
      <c r="K31" s="51"/>
      <c r="L31" s="26"/>
    </row>
    <row r="32" spans="2:12" s="27" customFormat="1" ht="14.5" customHeight="1">
      <c r="B32" s="26"/>
      <c r="F32" s="30" t="s">
        <v>43</v>
      </c>
      <c r="I32" s="30" t="s">
        <v>42</v>
      </c>
      <c r="J32" s="30" t="s">
        <v>44</v>
      </c>
      <c r="L32" s="26"/>
    </row>
    <row r="33" spans="2:12" s="27" customFormat="1" ht="14.5" customHeight="1">
      <c r="B33" s="26"/>
      <c r="D33" s="53" t="s">
        <v>45</v>
      </c>
      <c r="E33" s="21" t="s">
        <v>46</v>
      </c>
      <c r="F33" s="92">
        <f>ROUND((SUM(BE116:BE241)),2)</f>
        <v>0</v>
      </c>
      <c r="I33" s="93">
        <v>0.21</v>
      </c>
      <c r="J33" s="92">
        <f>ROUND(((SUM(BE116:BE241))*I33),2)</f>
        <v>0</v>
      </c>
      <c r="L33" s="26"/>
    </row>
    <row r="34" spans="2:12" s="27" customFormat="1" ht="14.5" customHeight="1">
      <c r="B34" s="26"/>
      <c r="E34" s="21" t="s">
        <v>47</v>
      </c>
      <c r="F34" s="92">
        <f>ROUND((SUM(BF116:BF241)),2)</f>
        <v>0</v>
      </c>
      <c r="I34" s="93">
        <v>0.15</v>
      </c>
      <c r="J34" s="92">
        <f>ROUND(((SUM(BF116:BF241))*I34),2)</f>
        <v>0</v>
      </c>
      <c r="L34" s="26"/>
    </row>
    <row r="35" spans="2:12" s="27" customFormat="1" ht="14.5" customHeight="1" hidden="1">
      <c r="B35" s="26"/>
      <c r="E35" s="21" t="s">
        <v>48</v>
      </c>
      <c r="F35" s="92">
        <f>ROUND((SUM(BG116:BG241)),2)</f>
        <v>0</v>
      </c>
      <c r="I35" s="93">
        <v>0.21</v>
      </c>
      <c r="J35" s="92">
        <f>0</f>
        <v>0</v>
      </c>
      <c r="L35" s="26"/>
    </row>
    <row r="36" spans="2:12" s="27" customFormat="1" ht="14.5" customHeight="1" hidden="1">
      <c r="B36" s="26"/>
      <c r="E36" s="21" t="s">
        <v>49</v>
      </c>
      <c r="F36" s="92">
        <f>ROUND((SUM(BH116:BH241)),2)</f>
        <v>0</v>
      </c>
      <c r="I36" s="93">
        <v>0.15</v>
      </c>
      <c r="J36" s="92">
        <f>0</f>
        <v>0</v>
      </c>
      <c r="L36" s="26"/>
    </row>
    <row r="37" spans="2:12" s="27" customFormat="1" ht="14.5" customHeight="1" hidden="1">
      <c r="B37" s="26"/>
      <c r="E37" s="21" t="s">
        <v>50</v>
      </c>
      <c r="F37" s="92">
        <f>ROUND((SUM(BI116:BI241)),2)</f>
        <v>0</v>
      </c>
      <c r="I37" s="93">
        <v>0</v>
      </c>
      <c r="J37" s="92">
        <f>0</f>
        <v>0</v>
      </c>
      <c r="L37" s="26"/>
    </row>
    <row r="38" spans="2:12" s="27" customFormat="1" ht="7" customHeight="1">
      <c r="B38" s="26"/>
      <c r="L38" s="26"/>
    </row>
    <row r="39" spans="2:12" s="27" customFormat="1" ht="25.4" customHeight="1">
      <c r="B39" s="26"/>
      <c r="C39" s="94"/>
      <c r="D39" s="95" t="s">
        <v>51</v>
      </c>
      <c r="E39" s="55"/>
      <c r="F39" s="55"/>
      <c r="G39" s="96" t="s">
        <v>52</v>
      </c>
      <c r="H39" s="97" t="s">
        <v>53</v>
      </c>
      <c r="I39" s="55"/>
      <c r="J39" s="98">
        <f>SUM(J30:J37)</f>
        <v>0</v>
      </c>
      <c r="K39" s="99"/>
      <c r="L39" s="26"/>
    </row>
    <row r="40" spans="2:12" s="27" customFormat="1" ht="14.5" customHeight="1">
      <c r="B40" s="26"/>
      <c r="L40" s="26"/>
    </row>
    <row r="41" spans="2:12" ht="14.5" customHeight="1">
      <c r="B41" s="15"/>
      <c r="L41" s="15"/>
    </row>
    <row r="42" spans="2:12" ht="14.5" customHeight="1">
      <c r="B42" s="15"/>
      <c r="L42" s="15"/>
    </row>
    <row r="43" spans="2:12" s="27" customFormat="1" ht="14.5" customHeight="1">
      <c r="B43" s="26"/>
      <c r="D43" s="37" t="s">
        <v>54</v>
      </c>
      <c r="E43" s="38"/>
      <c r="F43" s="38"/>
      <c r="G43" s="37" t="s">
        <v>55</v>
      </c>
      <c r="H43" s="38"/>
      <c r="I43" s="38"/>
      <c r="J43" s="38"/>
      <c r="K43" s="38"/>
      <c r="L43" s="26"/>
    </row>
    <row r="44" spans="2:12" ht="12">
      <c r="B44" s="15"/>
      <c r="L44" s="15"/>
    </row>
    <row r="45" spans="2:12" ht="12">
      <c r="B45" s="15"/>
      <c r="L45" s="15"/>
    </row>
    <row r="46" spans="2:12" ht="12">
      <c r="B46" s="15"/>
      <c r="L46" s="15"/>
    </row>
    <row r="47" spans="2:12" ht="12">
      <c r="B47" s="15"/>
      <c r="L47" s="15"/>
    </row>
    <row r="48" spans="2:12" ht="12">
      <c r="B48" s="15"/>
      <c r="L48" s="15"/>
    </row>
    <row r="49" spans="2:12" ht="12">
      <c r="B49" s="15"/>
      <c r="L49" s="15"/>
    </row>
    <row r="50" spans="2:12" ht="12">
      <c r="B50" s="15"/>
      <c r="L50" s="15"/>
    </row>
    <row r="51" spans="2:12" ht="12">
      <c r="B51" s="15"/>
      <c r="L51" s="15"/>
    </row>
    <row r="52" spans="2:12" ht="12">
      <c r="B52" s="15"/>
      <c r="L52" s="15"/>
    </row>
    <row r="53" spans="2:12" ht="12">
      <c r="B53" s="15"/>
      <c r="L53" s="15"/>
    </row>
    <row r="54" spans="2:12" s="27" customFormat="1" ht="12.5">
      <c r="B54" s="26"/>
      <c r="D54" s="39" t="s">
        <v>56</v>
      </c>
      <c r="E54" s="29"/>
      <c r="F54" s="100" t="s">
        <v>57</v>
      </c>
      <c r="G54" s="39" t="s">
        <v>56</v>
      </c>
      <c r="H54" s="29"/>
      <c r="I54" s="29"/>
      <c r="J54" s="101" t="s">
        <v>57</v>
      </c>
      <c r="K54" s="29"/>
      <c r="L54" s="26"/>
    </row>
    <row r="55" spans="2:12" ht="12">
      <c r="B55" s="15"/>
      <c r="L55" s="15"/>
    </row>
    <row r="56" spans="2:12" ht="12">
      <c r="B56" s="15"/>
      <c r="L56" s="15"/>
    </row>
    <row r="57" spans="2:12" ht="12">
      <c r="B57" s="15"/>
      <c r="L57" s="15"/>
    </row>
    <row r="58" spans="2:12" s="27" customFormat="1" ht="13">
      <c r="B58" s="26"/>
      <c r="D58" s="37" t="s">
        <v>58</v>
      </c>
      <c r="E58" s="38"/>
      <c r="F58" s="38"/>
      <c r="G58" s="37" t="s">
        <v>59</v>
      </c>
      <c r="H58" s="38"/>
      <c r="I58" s="38"/>
      <c r="J58" s="38"/>
      <c r="K58" s="38"/>
      <c r="L58" s="26"/>
    </row>
    <row r="59" spans="2:12" ht="12">
      <c r="B59" s="15"/>
      <c r="L59" s="15"/>
    </row>
    <row r="60" spans="2:12" ht="12">
      <c r="B60" s="15"/>
      <c r="L60" s="15"/>
    </row>
    <row r="61" spans="2:12" ht="12">
      <c r="B61" s="15"/>
      <c r="L61" s="15"/>
    </row>
    <row r="62" spans="2:12" ht="12">
      <c r="B62" s="15"/>
      <c r="L62" s="15"/>
    </row>
    <row r="63" spans="2:12" ht="12">
      <c r="B63" s="15"/>
      <c r="L63" s="15"/>
    </row>
    <row r="64" spans="2:12" ht="12">
      <c r="B64" s="15"/>
      <c r="L64" s="15"/>
    </row>
    <row r="65" spans="2:12" ht="12">
      <c r="B65" s="15"/>
      <c r="L65" s="15"/>
    </row>
    <row r="66" spans="2:12" ht="12">
      <c r="B66" s="15"/>
      <c r="L66" s="15"/>
    </row>
    <row r="67" spans="2:12" ht="12">
      <c r="B67" s="15"/>
      <c r="L67" s="15"/>
    </row>
    <row r="68" spans="2:12" ht="12">
      <c r="B68" s="15"/>
      <c r="L68" s="15"/>
    </row>
    <row r="69" spans="2:12" s="27" customFormat="1" ht="12.5">
      <c r="B69" s="26"/>
      <c r="D69" s="39" t="s">
        <v>56</v>
      </c>
      <c r="E69" s="29"/>
      <c r="F69" s="100" t="s">
        <v>57</v>
      </c>
      <c r="G69" s="39" t="s">
        <v>56</v>
      </c>
      <c r="H69" s="29"/>
      <c r="I69" s="29"/>
      <c r="J69" s="101" t="s">
        <v>57</v>
      </c>
      <c r="K69" s="29"/>
      <c r="L69" s="26"/>
    </row>
    <row r="70" spans="2:12" s="27" customFormat="1" ht="14.5" customHeight="1">
      <c r="B70" s="40"/>
      <c r="C70" s="41"/>
      <c r="D70" s="41"/>
      <c r="E70" s="41"/>
      <c r="F70" s="41"/>
      <c r="G70" s="41"/>
      <c r="H70" s="41"/>
      <c r="I70" s="41"/>
      <c r="J70" s="41"/>
      <c r="K70" s="41"/>
      <c r="L70" s="26"/>
    </row>
    <row r="74" spans="2:12" s="27" customFormat="1" ht="7" customHeight="1">
      <c r="B74" s="42"/>
      <c r="C74" s="43"/>
      <c r="D74" s="43"/>
      <c r="E74" s="43"/>
      <c r="F74" s="43"/>
      <c r="G74" s="43"/>
      <c r="H74" s="43"/>
      <c r="I74" s="43"/>
      <c r="J74" s="43"/>
      <c r="K74" s="43"/>
      <c r="L74" s="26"/>
    </row>
    <row r="75" spans="2:12" s="27" customFormat="1" ht="25" customHeight="1">
      <c r="B75" s="26"/>
      <c r="C75" s="16" t="s">
        <v>110</v>
      </c>
      <c r="L75" s="26"/>
    </row>
    <row r="76" spans="2:12" s="27" customFormat="1" ht="7" customHeight="1">
      <c r="B76" s="26"/>
      <c r="L76" s="26"/>
    </row>
    <row r="77" spans="2:12" s="27" customFormat="1" ht="12" customHeight="1">
      <c r="B77" s="26"/>
      <c r="C77" s="21" t="s">
        <v>14</v>
      </c>
      <c r="L77" s="26"/>
    </row>
    <row r="78" spans="2:12" s="27" customFormat="1" ht="16.5" customHeight="1">
      <c r="B78" s="26"/>
      <c r="E78" s="236" t="str">
        <f>E7</f>
        <v>VŠE Coworkingové centrum</v>
      </c>
      <c r="F78" s="237"/>
      <c r="G78" s="237"/>
      <c r="H78" s="237"/>
      <c r="L78" s="26"/>
    </row>
    <row r="79" spans="2:12" s="27" customFormat="1" ht="12" customHeight="1">
      <c r="B79" s="26"/>
      <c r="C79" s="21" t="s">
        <v>108</v>
      </c>
      <c r="L79" s="26"/>
    </row>
    <row r="80" spans="2:12" s="27" customFormat="1" ht="16.5" customHeight="1">
      <c r="B80" s="26"/>
      <c r="E80" s="226" t="str">
        <f>E9</f>
        <v>SO 05 - Vzduchotechnika</v>
      </c>
      <c r="F80" s="235"/>
      <c r="G80" s="235"/>
      <c r="H80" s="235"/>
      <c r="L80" s="26"/>
    </row>
    <row r="81" spans="2:12" s="27" customFormat="1" ht="7" customHeight="1">
      <c r="B81" s="26"/>
      <c r="L81" s="26"/>
    </row>
    <row r="82" spans="2:12" s="27" customFormat="1" ht="12" customHeight="1">
      <c r="B82" s="26"/>
      <c r="C82" s="21" t="s">
        <v>20</v>
      </c>
      <c r="F82" s="19" t="str">
        <f>F12</f>
        <v>nám. W. Churchilla 1938/4, 130 67 Praha 3 - Žižkov</v>
      </c>
      <c r="I82" s="21" t="s">
        <v>22</v>
      </c>
      <c r="J82" s="50">
        <f>IF(J12="","",J12)</f>
        <v>45007</v>
      </c>
      <c r="L82" s="26"/>
    </row>
    <row r="83" spans="2:12" s="27" customFormat="1" ht="7" customHeight="1">
      <c r="B83" s="26"/>
      <c r="L83" s="26"/>
    </row>
    <row r="84" spans="2:12" s="27" customFormat="1" ht="25.75" customHeight="1">
      <c r="B84" s="26"/>
      <c r="C84" s="21" t="s">
        <v>27</v>
      </c>
      <c r="F84" s="19" t="str">
        <f>E15</f>
        <v>Vysoká škola ekonomická v Praze</v>
      </c>
      <c r="I84" s="21" t="s">
        <v>34</v>
      </c>
      <c r="J84" s="24" t="str">
        <f>E21</f>
        <v>Studio Atelier AS, s.r.o.</v>
      </c>
      <c r="L84" s="26"/>
    </row>
    <row r="85" spans="2:12" s="27" customFormat="1" ht="25.75" customHeight="1">
      <c r="B85" s="26"/>
      <c r="C85" s="21" t="s">
        <v>33</v>
      </c>
      <c r="F85" s="19" t="str">
        <f>IF(E18="","",E18)</f>
        <v>Vyplňte pole</v>
      </c>
      <c r="I85" s="21" t="s">
        <v>39</v>
      </c>
      <c r="J85" s="24" t="str">
        <f>E24</f>
        <v>Vyplňte pole</v>
      </c>
      <c r="L85" s="26"/>
    </row>
    <row r="86" spans="2:12" s="27" customFormat="1" ht="10.4" customHeight="1">
      <c r="B86" s="26"/>
      <c r="L86" s="26"/>
    </row>
    <row r="87" spans="2:12" s="27" customFormat="1" ht="29.25" customHeight="1">
      <c r="B87" s="26"/>
      <c r="C87" s="102" t="s">
        <v>111</v>
      </c>
      <c r="D87" s="94"/>
      <c r="E87" s="94"/>
      <c r="F87" s="94"/>
      <c r="G87" s="94"/>
      <c r="H87" s="94"/>
      <c r="I87" s="94"/>
      <c r="J87" s="103" t="s">
        <v>112</v>
      </c>
      <c r="K87" s="94"/>
      <c r="L87" s="26"/>
    </row>
    <row r="88" spans="2:12" s="27" customFormat="1" ht="10.4" customHeight="1">
      <c r="B88" s="26"/>
      <c r="L88" s="26"/>
    </row>
    <row r="89" spans="2:47" s="27" customFormat="1" ht="22.9" customHeight="1">
      <c r="B89" s="26"/>
      <c r="C89" s="104" t="s">
        <v>113</v>
      </c>
      <c r="J89" s="65">
        <f>J116</f>
        <v>0</v>
      </c>
      <c r="L89" s="26"/>
      <c r="AU89" s="12" t="s">
        <v>114</v>
      </c>
    </row>
    <row r="90" spans="2:12" s="106" customFormat="1" ht="25" customHeight="1">
      <c r="B90" s="105"/>
      <c r="D90" s="107" t="s">
        <v>1334</v>
      </c>
      <c r="E90" s="108"/>
      <c r="F90" s="108"/>
      <c r="G90" s="108"/>
      <c r="H90" s="108"/>
      <c r="I90" s="108"/>
      <c r="J90" s="109">
        <f>J117</f>
        <v>0</v>
      </c>
      <c r="L90" s="105"/>
    </row>
    <row r="91" spans="2:12" s="111" customFormat="1" ht="19.9" customHeight="1">
      <c r="B91" s="110"/>
      <c r="D91" s="112" t="s">
        <v>1335</v>
      </c>
      <c r="E91" s="113"/>
      <c r="F91" s="113"/>
      <c r="G91" s="113"/>
      <c r="H91" s="113"/>
      <c r="I91" s="113"/>
      <c r="J91" s="114">
        <f>J118</f>
        <v>0</v>
      </c>
      <c r="L91" s="110"/>
    </row>
    <row r="92" spans="2:12" s="111" customFormat="1" ht="19.9" customHeight="1">
      <c r="B92" s="110"/>
      <c r="D92" s="112" t="s">
        <v>1336</v>
      </c>
      <c r="E92" s="113"/>
      <c r="F92" s="113"/>
      <c r="G92" s="113"/>
      <c r="H92" s="113"/>
      <c r="I92" s="113"/>
      <c r="J92" s="114">
        <f>J180</f>
        <v>0</v>
      </c>
      <c r="L92" s="110"/>
    </row>
    <row r="93" spans="2:12" s="111" customFormat="1" ht="19.9" customHeight="1">
      <c r="B93" s="110"/>
      <c r="D93" s="112" t="s">
        <v>1337</v>
      </c>
      <c r="E93" s="113"/>
      <c r="F93" s="113"/>
      <c r="G93" s="113"/>
      <c r="H93" s="113"/>
      <c r="I93" s="113"/>
      <c r="J93" s="114">
        <f>J201</f>
        <v>0</v>
      </c>
      <c r="L93" s="110"/>
    </row>
    <row r="94" spans="2:12" s="111" customFormat="1" ht="19.9" customHeight="1">
      <c r="B94" s="110"/>
      <c r="D94" s="112" t="s">
        <v>1338</v>
      </c>
      <c r="E94" s="113"/>
      <c r="F94" s="113"/>
      <c r="G94" s="113"/>
      <c r="H94" s="113"/>
      <c r="I94" s="113"/>
      <c r="J94" s="114">
        <f>J222</f>
        <v>0</v>
      </c>
      <c r="L94" s="110"/>
    </row>
    <row r="95" spans="2:12" s="111" customFormat="1" ht="19.9" customHeight="1">
      <c r="B95" s="110"/>
      <c r="D95" s="112" t="s">
        <v>1339</v>
      </c>
      <c r="E95" s="113"/>
      <c r="F95" s="113"/>
      <c r="G95" s="113"/>
      <c r="H95" s="113"/>
      <c r="I95" s="113"/>
      <c r="J95" s="114">
        <f>J231</f>
        <v>0</v>
      </c>
      <c r="L95" s="110"/>
    </row>
    <row r="96" spans="2:12" s="111" customFormat="1" ht="19.9" customHeight="1">
      <c r="B96" s="110"/>
      <c r="D96" s="112" t="s">
        <v>1340</v>
      </c>
      <c r="E96" s="113"/>
      <c r="F96" s="113"/>
      <c r="G96" s="113"/>
      <c r="H96" s="113"/>
      <c r="I96" s="113"/>
      <c r="J96" s="114">
        <f>J240</f>
        <v>0</v>
      </c>
      <c r="L96" s="110"/>
    </row>
    <row r="97" spans="2:12" s="27" customFormat="1" ht="21.75" customHeight="1">
      <c r="B97" s="26"/>
      <c r="L97" s="26"/>
    </row>
    <row r="98" spans="2:12" s="27" customFormat="1" ht="7" customHeight="1">
      <c r="B98" s="40"/>
      <c r="C98" s="41"/>
      <c r="D98" s="41"/>
      <c r="E98" s="41"/>
      <c r="F98" s="41"/>
      <c r="G98" s="41"/>
      <c r="H98" s="41"/>
      <c r="I98" s="41"/>
      <c r="J98" s="41"/>
      <c r="K98" s="41"/>
      <c r="L98" s="26"/>
    </row>
    <row r="102" spans="2:12" s="27" customFormat="1" ht="7" customHeight="1">
      <c r="B102" s="42"/>
      <c r="C102" s="43"/>
      <c r="D102" s="43"/>
      <c r="E102" s="43"/>
      <c r="F102" s="43"/>
      <c r="G102" s="43"/>
      <c r="H102" s="43"/>
      <c r="I102" s="43"/>
      <c r="J102" s="43"/>
      <c r="K102" s="43"/>
      <c r="L102" s="26"/>
    </row>
    <row r="103" spans="2:12" s="27" customFormat="1" ht="25" customHeight="1">
      <c r="B103" s="26"/>
      <c r="C103" s="16" t="s">
        <v>137</v>
      </c>
      <c r="L103" s="26"/>
    </row>
    <row r="104" spans="2:12" s="27" customFormat="1" ht="7" customHeight="1">
      <c r="B104" s="26"/>
      <c r="L104" s="26"/>
    </row>
    <row r="105" spans="2:12" s="27" customFormat="1" ht="12" customHeight="1">
      <c r="B105" s="26"/>
      <c r="C105" s="21" t="s">
        <v>14</v>
      </c>
      <c r="L105" s="26"/>
    </row>
    <row r="106" spans="2:12" s="27" customFormat="1" ht="16.5" customHeight="1">
      <c r="B106" s="26"/>
      <c r="E106" s="236" t="str">
        <f>E7</f>
        <v>VŠE Coworkingové centrum</v>
      </c>
      <c r="F106" s="237"/>
      <c r="G106" s="237"/>
      <c r="H106" s="237"/>
      <c r="L106" s="26"/>
    </row>
    <row r="107" spans="2:12" s="27" customFormat="1" ht="12" customHeight="1">
      <c r="B107" s="26"/>
      <c r="C107" s="21" t="s">
        <v>108</v>
      </c>
      <c r="L107" s="26"/>
    </row>
    <row r="108" spans="2:12" s="27" customFormat="1" ht="16.5" customHeight="1">
      <c r="B108" s="26"/>
      <c r="E108" s="226" t="str">
        <f>E9</f>
        <v>SO 05 - Vzduchotechnika</v>
      </c>
      <c r="F108" s="235"/>
      <c r="G108" s="235"/>
      <c r="H108" s="235"/>
      <c r="L108" s="26"/>
    </row>
    <row r="109" spans="2:12" s="27" customFormat="1" ht="7" customHeight="1">
      <c r="B109" s="26"/>
      <c r="L109" s="26"/>
    </row>
    <row r="110" spans="2:12" s="27" customFormat="1" ht="12" customHeight="1">
      <c r="B110" s="26"/>
      <c r="C110" s="21" t="s">
        <v>20</v>
      </c>
      <c r="F110" s="19" t="str">
        <f>F12</f>
        <v>nám. W. Churchilla 1938/4, 130 67 Praha 3 - Žižkov</v>
      </c>
      <c r="I110" s="21" t="s">
        <v>22</v>
      </c>
      <c r="J110" s="50">
        <f>IF(J12="","",J12)</f>
        <v>45007</v>
      </c>
      <c r="L110" s="26"/>
    </row>
    <row r="111" spans="2:12" s="27" customFormat="1" ht="7" customHeight="1">
      <c r="B111" s="26"/>
      <c r="L111" s="26"/>
    </row>
    <row r="112" spans="2:12" s="27" customFormat="1" ht="25.75" customHeight="1">
      <c r="B112" s="26"/>
      <c r="C112" s="21" t="s">
        <v>27</v>
      </c>
      <c r="F112" s="19" t="str">
        <f>E15</f>
        <v>Vysoká škola ekonomická v Praze</v>
      </c>
      <c r="I112" s="21" t="s">
        <v>34</v>
      </c>
      <c r="J112" s="24" t="str">
        <f>E21</f>
        <v>Studio Atelier AS, s.r.o.</v>
      </c>
      <c r="L112" s="26"/>
    </row>
    <row r="113" spans="2:12" s="27" customFormat="1" ht="25.75" customHeight="1">
      <c r="B113" s="26"/>
      <c r="C113" s="21" t="s">
        <v>33</v>
      </c>
      <c r="F113" s="19" t="str">
        <f>IF(E18="","",E18)</f>
        <v>Vyplňte pole</v>
      </c>
      <c r="I113" s="21" t="s">
        <v>39</v>
      </c>
      <c r="J113" s="24" t="str">
        <f>E24</f>
        <v>Vyplňte pole</v>
      </c>
      <c r="L113" s="26"/>
    </row>
    <row r="114" spans="2:12" s="27" customFormat="1" ht="10.4" customHeight="1">
      <c r="B114" s="26"/>
      <c r="L114" s="26"/>
    </row>
    <row r="115" spans="2:20" s="119" customFormat="1" ht="29.25" customHeight="1">
      <c r="B115" s="115"/>
      <c r="C115" s="116" t="s">
        <v>138</v>
      </c>
      <c r="D115" s="117" t="s">
        <v>66</v>
      </c>
      <c r="E115" s="117" t="s">
        <v>62</v>
      </c>
      <c r="F115" s="117" t="s">
        <v>63</v>
      </c>
      <c r="G115" s="117" t="s">
        <v>139</v>
      </c>
      <c r="H115" s="117" t="s">
        <v>140</v>
      </c>
      <c r="I115" s="117" t="s">
        <v>141</v>
      </c>
      <c r="J115" s="117" t="s">
        <v>112</v>
      </c>
      <c r="K115" s="118" t="s">
        <v>142</v>
      </c>
      <c r="L115" s="115"/>
      <c r="M115" s="57" t="s">
        <v>1</v>
      </c>
      <c r="N115" s="58" t="s">
        <v>45</v>
      </c>
      <c r="O115" s="58" t="s">
        <v>143</v>
      </c>
      <c r="P115" s="58" t="s">
        <v>144</v>
      </c>
      <c r="Q115" s="58" t="s">
        <v>145</v>
      </c>
      <c r="R115" s="58" t="s">
        <v>146</v>
      </c>
      <c r="S115" s="58" t="s">
        <v>147</v>
      </c>
      <c r="T115" s="59" t="s">
        <v>148</v>
      </c>
    </row>
    <row r="116" spans="2:63" s="27" customFormat="1" ht="22.9" customHeight="1">
      <c r="B116" s="26"/>
      <c r="C116" s="63" t="s">
        <v>149</v>
      </c>
      <c r="J116" s="120">
        <f>BK116</f>
        <v>0</v>
      </c>
      <c r="L116" s="26"/>
      <c r="M116" s="60"/>
      <c r="N116" s="51"/>
      <c r="O116" s="51"/>
      <c r="P116" s="121">
        <f>P117</f>
        <v>0</v>
      </c>
      <c r="Q116" s="51"/>
      <c r="R116" s="121">
        <f>R117</f>
        <v>0</v>
      </c>
      <c r="S116" s="51"/>
      <c r="T116" s="122">
        <f>T117</f>
        <v>0</v>
      </c>
      <c r="AT116" s="12" t="s">
        <v>80</v>
      </c>
      <c r="AU116" s="12" t="s">
        <v>114</v>
      </c>
      <c r="BK116" s="123">
        <f>BK117</f>
        <v>0</v>
      </c>
    </row>
    <row r="117" spans="2:63" s="125" customFormat="1" ht="25.9" customHeight="1">
      <c r="B117" s="124"/>
      <c r="D117" s="126" t="s">
        <v>80</v>
      </c>
      <c r="E117" s="127" t="s">
        <v>1088</v>
      </c>
      <c r="F117" s="127" t="s">
        <v>1341</v>
      </c>
      <c r="J117" s="128">
        <f>BK117</f>
        <v>0</v>
      </c>
      <c r="L117" s="124"/>
      <c r="M117" s="129"/>
      <c r="P117" s="130">
        <f>P118+P180+P201+P222+P231+P240</f>
        <v>0</v>
      </c>
      <c r="R117" s="130">
        <f>R118+R180+R201+R222+R231+R240</f>
        <v>0</v>
      </c>
      <c r="T117" s="131">
        <f>T118+T180+T201+T222+T231+T240</f>
        <v>0</v>
      </c>
      <c r="AR117" s="126" t="s">
        <v>89</v>
      </c>
      <c r="AT117" s="132" t="s">
        <v>80</v>
      </c>
      <c r="AU117" s="132" t="s">
        <v>81</v>
      </c>
      <c r="AY117" s="126" t="s">
        <v>152</v>
      </c>
      <c r="BK117" s="133">
        <f>BK118+BK180+BK201+BK222+BK231+BK240</f>
        <v>0</v>
      </c>
    </row>
    <row r="118" spans="2:63" s="125" customFormat="1" ht="22.9" customHeight="1">
      <c r="B118" s="124"/>
      <c r="D118" s="126" t="s">
        <v>80</v>
      </c>
      <c r="E118" s="134" t="s">
        <v>1090</v>
      </c>
      <c r="F118" s="134" t="s">
        <v>1342</v>
      </c>
      <c r="J118" s="135">
        <f>BK118</f>
        <v>0</v>
      </c>
      <c r="L118" s="124"/>
      <c r="M118" s="129"/>
      <c r="P118" s="130">
        <f>SUM(P119:P179)</f>
        <v>0</v>
      </c>
      <c r="R118" s="130">
        <f>SUM(R119:R179)</f>
        <v>0</v>
      </c>
      <c r="T118" s="131">
        <f>SUM(T119:T179)</f>
        <v>0</v>
      </c>
      <c r="AR118" s="126" t="s">
        <v>89</v>
      </c>
      <c r="AT118" s="132" t="s">
        <v>80</v>
      </c>
      <c r="AU118" s="132" t="s">
        <v>89</v>
      </c>
      <c r="AY118" s="126" t="s">
        <v>152</v>
      </c>
      <c r="BK118" s="133">
        <f>SUM(BK119:BK179)</f>
        <v>0</v>
      </c>
    </row>
    <row r="119" spans="2:65" s="27" customFormat="1" ht="16.5" customHeight="1">
      <c r="B119" s="26"/>
      <c r="C119" s="136" t="s">
        <v>89</v>
      </c>
      <c r="D119" s="136" t="s">
        <v>155</v>
      </c>
      <c r="E119" s="137" t="s">
        <v>1343</v>
      </c>
      <c r="F119" s="138" t="s">
        <v>1344</v>
      </c>
      <c r="G119" s="139" t="s">
        <v>279</v>
      </c>
      <c r="H119" s="140">
        <v>1</v>
      </c>
      <c r="I119" s="7"/>
      <c r="J119" s="1">
        <f>ROUND(I119*H119,2)</f>
        <v>0</v>
      </c>
      <c r="K119" s="138" t="s">
        <v>1</v>
      </c>
      <c r="L119" s="26"/>
      <c r="M119" s="143" t="s">
        <v>1</v>
      </c>
      <c r="N119" s="144" t="s">
        <v>46</v>
      </c>
      <c r="O119" s="145">
        <v>0</v>
      </c>
      <c r="P119" s="145">
        <f>O119*H119</f>
        <v>0</v>
      </c>
      <c r="Q119" s="145">
        <v>0</v>
      </c>
      <c r="R119" s="145">
        <f>Q119*H119</f>
        <v>0</v>
      </c>
      <c r="S119" s="145">
        <v>0</v>
      </c>
      <c r="T119" s="146">
        <f>S119*H119</f>
        <v>0</v>
      </c>
      <c r="AR119" s="147" t="s">
        <v>160</v>
      </c>
      <c r="AT119" s="147" t="s">
        <v>155</v>
      </c>
      <c r="AU119" s="147" t="s">
        <v>91</v>
      </c>
      <c r="AY119" s="12" t="s">
        <v>152</v>
      </c>
      <c r="BE119" s="148">
        <f>IF(N119="základní",J119,0)</f>
        <v>0</v>
      </c>
      <c r="BF119" s="148">
        <f>IF(N119="snížená",J119,0)</f>
        <v>0</v>
      </c>
      <c r="BG119" s="148">
        <f>IF(N119="zákl. přenesená",J119,0)</f>
        <v>0</v>
      </c>
      <c r="BH119" s="148">
        <f>IF(N119="sníž. přenesená",J119,0)</f>
        <v>0</v>
      </c>
      <c r="BI119" s="148">
        <f>IF(N119="nulová",J119,0)</f>
        <v>0</v>
      </c>
      <c r="BJ119" s="12" t="s">
        <v>89</v>
      </c>
      <c r="BK119" s="148">
        <f>ROUND(I119*H119,2)</f>
        <v>0</v>
      </c>
      <c r="BL119" s="12" t="s">
        <v>160</v>
      </c>
      <c r="BM119" s="147" t="s">
        <v>1345</v>
      </c>
    </row>
    <row r="120" spans="2:47" s="27" customFormat="1" ht="153">
      <c r="B120" s="26"/>
      <c r="D120" s="154" t="s">
        <v>212</v>
      </c>
      <c r="F120" s="181" t="s">
        <v>1346</v>
      </c>
      <c r="L120" s="26"/>
      <c r="M120" s="151"/>
      <c r="T120" s="54"/>
      <c r="AT120" s="12" t="s">
        <v>212</v>
      </c>
      <c r="AU120" s="12" t="s">
        <v>91</v>
      </c>
    </row>
    <row r="121" spans="2:65" s="27" customFormat="1" ht="16.5" customHeight="1">
      <c r="B121" s="26"/>
      <c r="C121" s="136" t="s">
        <v>91</v>
      </c>
      <c r="D121" s="136" t="s">
        <v>155</v>
      </c>
      <c r="E121" s="137" t="s">
        <v>1347</v>
      </c>
      <c r="F121" s="138" t="s">
        <v>1348</v>
      </c>
      <c r="G121" s="139" t="s">
        <v>279</v>
      </c>
      <c r="H121" s="140">
        <v>1</v>
      </c>
      <c r="I121" s="7"/>
      <c r="J121" s="1">
        <f>ROUND(I121*H121,2)</f>
        <v>0</v>
      </c>
      <c r="K121" s="138" t="s">
        <v>1</v>
      </c>
      <c r="L121" s="26"/>
      <c r="M121" s="143" t="s">
        <v>1</v>
      </c>
      <c r="N121" s="144" t="s">
        <v>46</v>
      </c>
      <c r="O121" s="145">
        <v>0</v>
      </c>
      <c r="P121" s="145">
        <f>O121*H121</f>
        <v>0</v>
      </c>
      <c r="Q121" s="145">
        <v>0</v>
      </c>
      <c r="R121" s="145">
        <f>Q121*H121</f>
        <v>0</v>
      </c>
      <c r="S121" s="145">
        <v>0</v>
      </c>
      <c r="T121" s="146">
        <f>S121*H121</f>
        <v>0</v>
      </c>
      <c r="AR121" s="147" t="s">
        <v>160</v>
      </c>
      <c r="AT121" s="147" t="s">
        <v>155</v>
      </c>
      <c r="AU121" s="147" t="s">
        <v>91</v>
      </c>
      <c r="AY121" s="12" t="s">
        <v>152</v>
      </c>
      <c r="BE121" s="148">
        <f>IF(N121="základní",J121,0)</f>
        <v>0</v>
      </c>
      <c r="BF121" s="148">
        <f>IF(N121="snížená",J121,0)</f>
        <v>0</v>
      </c>
      <c r="BG121" s="148">
        <f>IF(N121="zákl. přenesená",J121,0)</f>
        <v>0</v>
      </c>
      <c r="BH121" s="148">
        <f>IF(N121="sníž. přenesená",J121,0)</f>
        <v>0</v>
      </c>
      <c r="BI121" s="148">
        <f>IF(N121="nulová",J121,0)</f>
        <v>0</v>
      </c>
      <c r="BJ121" s="12" t="s">
        <v>89</v>
      </c>
      <c r="BK121" s="148">
        <f>ROUND(I121*H121,2)</f>
        <v>0</v>
      </c>
      <c r="BL121" s="12" t="s">
        <v>160</v>
      </c>
      <c r="BM121" s="147" t="s">
        <v>1349</v>
      </c>
    </row>
    <row r="122" spans="2:47" s="27" customFormat="1" ht="153">
      <c r="B122" s="26"/>
      <c r="D122" s="154" t="s">
        <v>212</v>
      </c>
      <c r="F122" s="181" t="s">
        <v>1350</v>
      </c>
      <c r="L122" s="26"/>
      <c r="M122" s="151"/>
      <c r="T122" s="54"/>
      <c r="AT122" s="12" t="s">
        <v>212</v>
      </c>
      <c r="AU122" s="12" t="s">
        <v>91</v>
      </c>
    </row>
    <row r="123" spans="2:65" s="27" customFormat="1" ht="16.5" customHeight="1">
      <c r="B123" s="26"/>
      <c r="C123" s="136" t="s">
        <v>153</v>
      </c>
      <c r="D123" s="136" t="s">
        <v>155</v>
      </c>
      <c r="E123" s="137" t="s">
        <v>1351</v>
      </c>
      <c r="F123" s="138" t="s">
        <v>1352</v>
      </c>
      <c r="G123" s="139" t="s">
        <v>279</v>
      </c>
      <c r="H123" s="140">
        <v>2</v>
      </c>
      <c r="I123" s="7"/>
      <c r="J123" s="1">
        <f>ROUND(I123*H123,2)</f>
        <v>0</v>
      </c>
      <c r="K123" s="138" t="s">
        <v>1</v>
      </c>
      <c r="L123" s="26"/>
      <c r="M123" s="143" t="s">
        <v>1</v>
      </c>
      <c r="N123" s="144" t="s">
        <v>46</v>
      </c>
      <c r="O123" s="145">
        <v>0</v>
      </c>
      <c r="P123" s="145">
        <f>O123*H123</f>
        <v>0</v>
      </c>
      <c r="Q123" s="145">
        <v>0</v>
      </c>
      <c r="R123" s="145">
        <f>Q123*H123</f>
        <v>0</v>
      </c>
      <c r="S123" s="145">
        <v>0</v>
      </c>
      <c r="T123" s="146">
        <f>S123*H123</f>
        <v>0</v>
      </c>
      <c r="AR123" s="147" t="s">
        <v>160</v>
      </c>
      <c r="AT123" s="147" t="s">
        <v>155</v>
      </c>
      <c r="AU123" s="147" t="s">
        <v>91</v>
      </c>
      <c r="AY123" s="12" t="s">
        <v>152</v>
      </c>
      <c r="BE123" s="148">
        <f>IF(N123="základní",J123,0)</f>
        <v>0</v>
      </c>
      <c r="BF123" s="148">
        <f>IF(N123="snížená",J123,0)</f>
        <v>0</v>
      </c>
      <c r="BG123" s="148">
        <f>IF(N123="zákl. přenesená",J123,0)</f>
        <v>0</v>
      </c>
      <c r="BH123" s="148">
        <f>IF(N123="sníž. přenesená",J123,0)</f>
        <v>0</v>
      </c>
      <c r="BI123" s="148">
        <f>IF(N123="nulová",J123,0)</f>
        <v>0</v>
      </c>
      <c r="BJ123" s="12" t="s">
        <v>89</v>
      </c>
      <c r="BK123" s="148">
        <f>ROUND(I123*H123,2)</f>
        <v>0</v>
      </c>
      <c r="BL123" s="12" t="s">
        <v>160</v>
      </c>
      <c r="BM123" s="147" t="s">
        <v>1353</v>
      </c>
    </row>
    <row r="124" spans="2:47" s="27" customFormat="1" ht="90">
      <c r="B124" s="26"/>
      <c r="D124" s="154" t="s">
        <v>212</v>
      </c>
      <c r="F124" s="181" t="s">
        <v>1354</v>
      </c>
      <c r="L124" s="26"/>
      <c r="M124" s="151"/>
      <c r="T124" s="54"/>
      <c r="AT124" s="12" t="s">
        <v>212</v>
      </c>
      <c r="AU124" s="12" t="s">
        <v>91</v>
      </c>
    </row>
    <row r="125" spans="2:65" s="27" customFormat="1" ht="16.5" customHeight="1">
      <c r="B125" s="26"/>
      <c r="C125" s="136" t="s">
        <v>160</v>
      </c>
      <c r="D125" s="136" t="s">
        <v>155</v>
      </c>
      <c r="E125" s="137" t="s">
        <v>1355</v>
      </c>
      <c r="F125" s="138" t="s">
        <v>1352</v>
      </c>
      <c r="G125" s="139" t="s">
        <v>279</v>
      </c>
      <c r="H125" s="140">
        <v>2</v>
      </c>
      <c r="I125" s="7"/>
      <c r="J125" s="1">
        <f>ROUND(I125*H125,2)</f>
        <v>0</v>
      </c>
      <c r="K125" s="138" t="s">
        <v>1</v>
      </c>
      <c r="L125" s="26"/>
      <c r="M125" s="143" t="s">
        <v>1</v>
      </c>
      <c r="N125" s="144" t="s">
        <v>46</v>
      </c>
      <c r="O125" s="145">
        <v>0</v>
      </c>
      <c r="P125" s="145">
        <f>O125*H125</f>
        <v>0</v>
      </c>
      <c r="Q125" s="145">
        <v>0</v>
      </c>
      <c r="R125" s="145">
        <f>Q125*H125</f>
        <v>0</v>
      </c>
      <c r="S125" s="145">
        <v>0</v>
      </c>
      <c r="T125" s="146">
        <f>S125*H125</f>
        <v>0</v>
      </c>
      <c r="AR125" s="147" t="s">
        <v>160</v>
      </c>
      <c r="AT125" s="147" t="s">
        <v>155</v>
      </c>
      <c r="AU125" s="147" t="s">
        <v>91</v>
      </c>
      <c r="AY125" s="12" t="s">
        <v>152</v>
      </c>
      <c r="BE125" s="148">
        <f>IF(N125="základní",J125,0)</f>
        <v>0</v>
      </c>
      <c r="BF125" s="148">
        <f>IF(N125="snížená",J125,0)</f>
        <v>0</v>
      </c>
      <c r="BG125" s="148">
        <f>IF(N125="zákl. přenesená",J125,0)</f>
        <v>0</v>
      </c>
      <c r="BH125" s="148">
        <f>IF(N125="sníž. přenesená",J125,0)</f>
        <v>0</v>
      </c>
      <c r="BI125" s="148">
        <f>IF(N125="nulová",J125,0)</f>
        <v>0</v>
      </c>
      <c r="BJ125" s="12" t="s">
        <v>89</v>
      </c>
      <c r="BK125" s="148">
        <f>ROUND(I125*H125,2)</f>
        <v>0</v>
      </c>
      <c r="BL125" s="12" t="s">
        <v>160</v>
      </c>
      <c r="BM125" s="147" t="s">
        <v>1356</v>
      </c>
    </row>
    <row r="126" spans="2:47" s="27" customFormat="1" ht="90">
      <c r="B126" s="26"/>
      <c r="D126" s="154" t="s">
        <v>212</v>
      </c>
      <c r="F126" s="181" t="s">
        <v>1357</v>
      </c>
      <c r="L126" s="26"/>
      <c r="M126" s="151"/>
      <c r="T126" s="54"/>
      <c r="AT126" s="12" t="s">
        <v>212</v>
      </c>
      <c r="AU126" s="12" t="s">
        <v>91</v>
      </c>
    </row>
    <row r="127" spans="2:65" s="27" customFormat="1" ht="24.25" customHeight="1">
      <c r="B127" s="26"/>
      <c r="C127" s="136" t="s">
        <v>188</v>
      </c>
      <c r="D127" s="136" t="s">
        <v>155</v>
      </c>
      <c r="E127" s="137" t="s">
        <v>1358</v>
      </c>
      <c r="F127" s="138" t="s">
        <v>1359</v>
      </c>
      <c r="G127" s="139" t="s">
        <v>279</v>
      </c>
      <c r="H127" s="140">
        <v>4</v>
      </c>
      <c r="I127" s="7"/>
      <c r="J127" s="1">
        <f>ROUND(I127*H127,2)</f>
        <v>0</v>
      </c>
      <c r="K127" s="138" t="s">
        <v>1</v>
      </c>
      <c r="L127" s="26"/>
      <c r="M127" s="143" t="s">
        <v>1</v>
      </c>
      <c r="N127" s="144" t="s">
        <v>46</v>
      </c>
      <c r="O127" s="145">
        <v>0</v>
      </c>
      <c r="P127" s="145">
        <f>O127*H127</f>
        <v>0</v>
      </c>
      <c r="Q127" s="145">
        <v>0</v>
      </c>
      <c r="R127" s="145">
        <f>Q127*H127</f>
        <v>0</v>
      </c>
      <c r="S127" s="145">
        <v>0</v>
      </c>
      <c r="T127" s="146">
        <f>S127*H127</f>
        <v>0</v>
      </c>
      <c r="AR127" s="147" t="s">
        <v>160</v>
      </c>
      <c r="AT127" s="147" t="s">
        <v>155</v>
      </c>
      <c r="AU127" s="147" t="s">
        <v>91</v>
      </c>
      <c r="AY127" s="12" t="s">
        <v>152</v>
      </c>
      <c r="BE127" s="148">
        <f>IF(N127="základní",J127,0)</f>
        <v>0</v>
      </c>
      <c r="BF127" s="148">
        <f>IF(N127="snížená",J127,0)</f>
        <v>0</v>
      </c>
      <c r="BG127" s="148">
        <f>IF(N127="zákl. přenesená",J127,0)</f>
        <v>0</v>
      </c>
      <c r="BH127" s="148">
        <f>IF(N127="sníž. přenesená",J127,0)</f>
        <v>0</v>
      </c>
      <c r="BI127" s="148">
        <f>IF(N127="nulová",J127,0)</f>
        <v>0</v>
      </c>
      <c r="BJ127" s="12" t="s">
        <v>89</v>
      </c>
      <c r="BK127" s="148">
        <f>ROUND(I127*H127,2)</f>
        <v>0</v>
      </c>
      <c r="BL127" s="12" t="s">
        <v>160</v>
      </c>
      <c r="BM127" s="147" t="s">
        <v>1360</v>
      </c>
    </row>
    <row r="128" spans="2:65" s="27" customFormat="1" ht="37.9" customHeight="1">
      <c r="B128" s="26"/>
      <c r="C128" s="136" t="s">
        <v>193</v>
      </c>
      <c r="D128" s="136" t="s">
        <v>155</v>
      </c>
      <c r="E128" s="137" t="s">
        <v>1361</v>
      </c>
      <c r="F128" s="138" t="s">
        <v>1362</v>
      </c>
      <c r="G128" s="139" t="s">
        <v>352</v>
      </c>
      <c r="H128" s="140">
        <v>4</v>
      </c>
      <c r="I128" s="7"/>
      <c r="J128" s="1">
        <f>ROUND(I128*H128,2)</f>
        <v>0</v>
      </c>
      <c r="K128" s="138" t="s">
        <v>1</v>
      </c>
      <c r="L128" s="26"/>
      <c r="M128" s="143" t="s">
        <v>1</v>
      </c>
      <c r="N128" s="144" t="s">
        <v>46</v>
      </c>
      <c r="O128" s="145">
        <v>0</v>
      </c>
      <c r="P128" s="145">
        <f>O128*H128</f>
        <v>0</v>
      </c>
      <c r="Q128" s="145">
        <v>0</v>
      </c>
      <c r="R128" s="145">
        <f>Q128*H128</f>
        <v>0</v>
      </c>
      <c r="S128" s="145">
        <v>0</v>
      </c>
      <c r="T128" s="146">
        <f>S128*H128</f>
        <v>0</v>
      </c>
      <c r="AR128" s="147" t="s">
        <v>160</v>
      </c>
      <c r="AT128" s="147" t="s">
        <v>155</v>
      </c>
      <c r="AU128" s="147" t="s">
        <v>91</v>
      </c>
      <c r="AY128" s="12" t="s">
        <v>152</v>
      </c>
      <c r="BE128" s="148">
        <f>IF(N128="základní",J128,0)</f>
        <v>0</v>
      </c>
      <c r="BF128" s="148">
        <f>IF(N128="snížená",J128,0)</f>
        <v>0</v>
      </c>
      <c r="BG128" s="148">
        <f>IF(N128="zákl. přenesená",J128,0)</f>
        <v>0</v>
      </c>
      <c r="BH128" s="148">
        <f>IF(N128="sníž. přenesená",J128,0)</f>
        <v>0</v>
      </c>
      <c r="BI128" s="148">
        <f>IF(N128="nulová",J128,0)</f>
        <v>0</v>
      </c>
      <c r="BJ128" s="12" t="s">
        <v>89</v>
      </c>
      <c r="BK128" s="148">
        <f>ROUND(I128*H128,2)</f>
        <v>0</v>
      </c>
      <c r="BL128" s="12" t="s">
        <v>160</v>
      </c>
      <c r="BM128" s="147" t="s">
        <v>1363</v>
      </c>
    </row>
    <row r="129" spans="2:47" s="27" customFormat="1" ht="27">
      <c r="B129" s="26"/>
      <c r="D129" s="154" t="s">
        <v>212</v>
      </c>
      <c r="F129" s="181" t="s">
        <v>1364</v>
      </c>
      <c r="L129" s="26"/>
      <c r="M129" s="151"/>
      <c r="T129" s="54"/>
      <c r="AT129" s="12" t="s">
        <v>212</v>
      </c>
      <c r="AU129" s="12" t="s">
        <v>91</v>
      </c>
    </row>
    <row r="130" spans="2:65" s="27" customFormat="1" ht="16.5" customHeight="1">
      <c r="B130" s="26"/>
      <c r="C130" s="136" t="s">
        <v>200</v>
      </c>
      <c r="D130" s="136" t="s">
        <v>155</v>
      </c>
      <c r="E130" s="137" t="s">
        <v>1365</v>
      </c>
      <c r="F130" s="138" t="s">
        <v>1366</v>
      </c>
      <c r="G130" s="139" t="s">
        <v>1367</v>
      </c>
      <c r="H130" s="140">
        <v>64</v>
      </c>
      <c r="I130" s="7"/>
      <c r="J130" s="1">
        <f>ROUND(I130*H130,2)</f>
        <v>0</v>
      </c>
      <c r="K130" s="138" t="s">
        <v>1</v>
      </c>
      <c r="L130" s="26"/>
      <c r="M130" s="143" t="s">
        <v>1</v>
      </c>
      <c r="N130" s="144" t="s">
        <v>46</v>
      </c>
      <c r="O130" s="145">
        <v>0</v>
      </c>
      <c r="P130" s="145">
        <f>O130*H130</f>
        <v>0</v>
      </c>
      <c r="Q130" s="145">
        <v>0</v>
      </c>
      <c r="R130" s="145">
        <f>Q130*H130</f>
        <v>0</v>
      </c>
      <c r="S130" s="145">
        <v>0</v>
      </c>
      <c r="T130" s="146">
        <f>S130*H130</f>
        <v>0</v>
      </c>
      <c r="AR130" s="147" t="s">
        <v>160</v>
      </c>
      <c r="AT130" s="147" t="s">
        <v>155</v>
      </c>
      <c r="AU130" s="147" t="s">
        <v>91</v>
      </c>
      <c r="AY130" s="12" t="s">
        <v>152</v>
      </c>
      <c r="BE130" s="148">
        <f>IF(N130="základní",J130,0)</f>
        <v>0</v>
      </c>
      <c r="BF130" s="148">
        <f>IF(N130="snížená",J130,0)</f>
        <v>0</v>
      </c>
      <c r="BG130" s="148">
        <f>IF(N130="zákl. přenesená",J130,0)</f>
        <v>0</v>
      </c>
      <c r="BH130" s="148">
        <f>IF(N130="sníž. přenesená",J130,0)</f>
        <v>0</v>
      </c>
      <c r="BI130" s="148">
        <f>IF(N130="nulová",J130,0)</f>
        <v>0</v>
      </c>
      <c r="BJ130" s="12" t="s">
        <v>89</v>
      </c>
      <c r="BK130" s="148">
        <f>ROUND(I130*H130,2)</f>
        <v>0</v>
      </c>
      <c r="BL130" s="12" t="s">
        <v>160</v>
      </c>
      <c r="BM130" s="147" t="s">
        <v>1368</v>
      </c>
    </row>
    <row r="131" spans="2:47" s="27" customFormat="1" ht="63">
      <c r="B131" s="26"/>
      <c r="D131" s="154" t="s">
        <v>212</v>
      </c>
      <c r="F131" s="181" t="s">
        <v>1369</v>
      </c>
      <c r="L131" s="26"/>
      <c r="M131" s="151"/>
      <c r="T131" s="54"/>
      <c r="AT131" s="12" t="s">
        <v>212</v>
      </c>
      <c r="AU131" s="12" t="s">
        <v>91</v>
      </c>
    </row>
    <row r="132" spans="2:65" s="27" customFormat="1" ht="37.9" customHeight="1">
      <c r="B132" s="26"/>
      <c r="C132" s="136" t="s">
        <v>197</v>
      </c>
      <c r="D132" s="136" t="s">
        <v>155</v>
      </c>
      <c r="E132" s="137" t="s">
        <v>1370</v>
      </c>
      <c r="F132" s="138" t="s">
        <v>1371</v>
      </c>
      <c r="G132" s="139" t="s">
        <v>352</v>
      </c>
      <c r="H132" s="140">
        <v>2</v>
      </c>
      <c r="I132" s="7"/>
      <c r="J132" s="1">
        <f>ROUND(I132*H132,2)</f>
        <v>0</v>
      </c>
      <c r="K132" s="138" t="s">
        <v>1</v>
      </c>
      <c r="L132" s="26"/>
      <c r="M132" s="143" t="s">
        <v>1</v>
      </c>
      <c r="N132" s="144" t="s">
        <v>46</v>
      </c>
      <c r="O132" s="145">
        <v>0</v>
      </c>
      <c r="P132" s="145">
        <f>O132*H132</f>
        <v>0</v>
      </c>
      <c r="Q132" s="145">
        <v>0</v>
      </c>
      <c r="R132" s="145">
        <f>Q132*H132</f>
        <v>0</v>
      </c>
      <c r="S132" s="145">
        <v>0</v>
      </c>
      <c r="T132" s="146">
        <f>S132*H132</f>
        <v>0</v>
      </c>
      <c r="AR132" s="147" t="s">
        <v>160</v>
      </c>
      <c r="AT132" s="147" t="s">
        <v>155</v>
      </c>
      <c r="AU132" s="147" t="s">
        <v>91</v>
      </c>
      <c r="AY132" s="12" t="s">
        <v>152</v>
      </c>
      <c r="BE132" s="148">
        <f>IF(N132="základní",J132,0)</f>
        <v>0</v>
      </c>
      <c r="BF132" s="148">
        <f>IF(N132="snížená",J132,0)</f>
        <v>0</v>
      </c>
      <c r="BG132" s="148">
        <f>IF(N132="zákl. přenesená",J132,0)</f>
        <v>0</v>
      </c>
      <c r="BH132" s="148">
        <f>IF(N132="sníž. přenesená",J132,0)</f>
        <v>0</v>
      </c>
      <c r="BI132" s="148">
        <f>IF(N132="nulová",J132,0)</f>
        <v>0</v>
      </c>
      <c r="BJ132" s="12" t="s">
        <v>89</v>
      </c>
      <c r="BK132" s="148">
        <f>ROUND(I132*H132,2)</f>
        <v>0</v>
      </c>
      <c r="BL132" s="12" t="s">
        <v>160</v>
      </c>
      <c r="BM132" s="147" t="s">
        <v>1372</v>
      </c>
    </row>
    <row r="133" spans="2:65" s="27" customFormat="1" ht="37.9" customHeight="1">
      <c r="B133" s="26"/>
      <c r="C133" s="136" t="s">
        <v>218</v>
      </c>
      <c r="D133" s="136" t="s">
        <v>155</v>
      </c>
      <c r="E133" s="137" t="s">
        <v>1373</v>
      </c>
      <c r="F133" s="138" t="s">
        <v>1374</v>
      </c>
      <c r="G133" s="139" t="s">
        <v>352</v>
      </c>
      <c r="H133" s="140">
        <v>2</v>
      </c>
      <c r="I133" s="7"/>
      <c r="J133" s="1">
        <f>ROUND(I133*H133,2)</f>
        <v>0</v>
      </c>
      <c r="K133" s="138" t="s">
        <v>1</v>
      </c>
      <c r="L133" s="26"/>
      <c r="M133" s="143" t="s">
        <v>1</v>
      </c>
      <c r="N133" s="144" t="s">
        <v>46</v>
      </c>
      <c r="O133" s="145">
        <v>0</v>
      </c>
      <c r="P133" s="145">
        <f>O133*H133</f>
        <v>0</v>
      </c>
      <c r="Q133" s="145">
        <v>0</v>
      </c>
      <c r="R133" s="145">
        <f>Q133*H133</f>
        <v>0</v>
      </c>
      <c r="S133" s="145">
        <v>0</v>
      </c>
      <c r="T133" s="146">
        <f>S133*H133</f>
        <v>0</v>
      </c>
      <c r="AR133" s="147" t="s">
        <v>160</v>
      </c>
      <c r="AT133" s="147" t="s">
        <v>155</v>
      </c>
      <c r="AU133" s="147" t="s">
        <v>91</v>
      </c>
      <c r="AY133" s="12" t="s">
        <v>152</v>
      </c>
      <c r="BE133" s="148">
        <f>IF(N133="základní",J133,0)</f>
        <v>0</v>
      </c>
      <c r="BF133" s="148">
        <f>IF(N133="snížená",J133,0)</f>
        <v>0</v>
      </c>
      <c r="BG133" s="148">
        <f>IF(N133="zákl. přenesená",J133,0)</f>
        <v>0</v>
      </c>
      <c r="BH133" s="148">
        <f>IF(N133="sníž. přenesená",J133,0)</f>
        <v>0</v>
      </c>
      <c r="BI133" s="148">
        <f>IF(N133="nulová",J133,0)</f>
        <v>0</v>
      </c>
      <c r="BJ133" s="12" t="s">
        <v>89</v>
      </c>
      <c r="BK133" s="148">
        <f>ROUND(I133*H133,2)</f>
        <v>0</v>
      </c>
      <c r="BL133" s="12" t="s">
        <v>160</v>
      </c>
      <c r="BM133" s="147" t="s">
        <v>1375</v>
      </c>
    </row>
    <row r="134" spans="2:65" s="27" customFormat="1" ht="24.25" customHeight="1">
      <c r="B134" s="26"/>
      <c r="C134" s="136" t="s">
        <v>223</v>
      </c>
      <c r="D134" s="136" t="s">
        <v>155</v>
      </c>
      <c r="E134" s="137" t="s">
        <v>1376</v>
      </c>
      <c r="F134" s="138" t="s">
        <v>1377</v>
      </c>
      <c r="G134" s="139" t="s">
        <v>352</v>
      </c>
      <c r="H134" s="140">
        <v>25</v>
      </c>
      <c r="I134" s="7"/>
      <c r="J134" s="1">
        <f>ROUND(I134*H134,2)</f>
        <v>0</v>
      </c>
      <c r="K134" s="138" t="s">
        <v>1</v>
      </c>
      <c r="L134" s="26"/>
      <c r="M134" s="143" t="s">
        <v>1</v>
      </c>
      <c r="N134" s="144" t="s">
        <v>46</v>
      </c>
      <c r="O134" s="145">
        <v>0</v>
      </c>
      <c r="P134" s="145">
        <f>O134*H134</f>
        <v>0</v>
      </c>
      <c r="Q134" s="145">
        <v>0</v>
      </c>
      <c r="R134" s="145">
        <f>Q134*H134</f>
        <v>0</v>
      </c>
      <c r="S134" s="145">
        <v>0</v>
      </c>
      <c r="T134" s="146">
        <f>S134*H134</f>
        <v>0</v>
      </c>
      <c r="AR134" s="147" t="s">
        <v>160</v>
      </c>
      <c r="AT134" s="147" t="s">
        <v>155</v>
      </c>
      <c r="AU134" s="147" t="s">
        <v>91</v>
      </c>
      <c r="AY134" s="12" t="s">
        <v>152</v>
      </c>
      <c r="BE134" s="148">
        <f>IF(N134="základní",J134,0)</f>
        <v>0</v>
      </c>
      <c r="BF134" s="148">
        <f>IF(N134="snížená",J134,0)</f>
        <v>0</v>
      </c>
      <c r="BG134" s="148">
        <f>IF(N134="zákl. přenesená",J134,0)</f>
        <v>0</v>
      </c>
      <c r="BH134" s="148">
        <f>IF(N134="sníž. přenesená",J134,0)</f>
        <v>0</v>
      </c>
      <c r="BI134" s="148">
        <f>IF(N134="nulová",J134,0)</f>
        <v>0</v>
      </c>
      <c r="BJ134" s="12" t="s">
        <v>89</v>
      </c>
      <c r="BK134" s="148">
        <f>ROUND(I134*H134,2)</f>
        <v>0</v>
      </c>
      <c r="BL134" s="12" t="s">
        <v>160</v>
      </c>
      <c r="BM134" s="147" t="s">
        <v>1378</v>
      </c>
    </row>
    <row r="135" spans="2:47" s="27" customFormat="1" ht="27">
      <c r="B135" s="26"/>
      <c r="D135" s="154" t="s">
        <v>212</v>
      </c>
      <c r="F135" s="181" t="s">
        <v>1379</v>
      </c>
      <c r="L135" s="26"/>
      <c r="M135" s="151"/>
      <c r="T135" s="54"/>
      <c r="AT135" s="12" t="s">
        <v>212</v>
      </c>
      <c r="AU135" s="12" t="s">
        <v>91</v>
      </c>
    </row>
    <row r="136" spans="2:65" s="27" customFormat="1" ht="24.25" customHeight="1">
      <c r="B136" s="26"/>
      <c r="C136" s="136" t="s">
        <v>232</v>
      </c>
      <c r="D136" s="136" t="s">
        <v>155</v>
      </c>
      <c r="E136" s="137" t="s">
        <v>1380</v>
      </c>
      <c r="F136" s="138" t="s">
        <v>1377</v>
      </c>
      <c r="G136" s="139" t="s">
        <v>352</v>
      </c>
      <c r="H136" s="140">
        <v>18</v>
      </c>
      <c r="I136" s="7"/>
      <c r="J136" s="1">
        <f>ROUND(I136*H136,2)</f>
        <v>0</v>
      </c>
      <c r="K136" s="138" t="s">
        <v>1</v>
      </c>
      <c r="L136" s="26"/>
      <c r="M136" s="143" t="s">
        <v>1</v>
      </c>
      <c r="N136" s="144" t="s">
        <v>46</v>
      </c>
      <c r="O136" s="145">
        <v>0</v>
      </c>
      <c r="P136" s="145">
        <f>O136*H136</f>
        <v>0</v>
      </c>
      <c r="Q136" s="145">
        <v>0</v>
      </c>
      <c r="R136" s="145">
        <f>Q136*H136</f>
        <v>0</v>
      </c>
      <c r="S136" s="145">
        <v>0</v>
      </c>
      <c r="T136" s="146">
        <f>S136*H136</f>
        <v>0</v>
      </c>
      <c r="AR136" s="147" t="s">
        <v>160</v>
      </c>
      <c r="AT136" s="147" t="s">
        <v>155</v>
      </c>
      <c r="AU136" s="147" t="s">
        <v>91</v>
      </c>
      <c r="AY136" s="12" t="s">
        <v>152</v>
      </c>
      <c r="BE136" s="148">
        <f>IF(N136="základní",J136,0)</f>
        <v>0</v>
      </c>
      <c r="BF136" s="148">
        <f>IF(N136="snížená",J136,0)</f>
        <v>0</v>
      </c>
      <c r="BG136" s="148">
        <f>IF(N136="zákl. přenesená",J136,0)</f>
        <v>0</v>
      </c>
      <c r="BH136" s="148">
        <f>IF(N136="sníž. přenesená",J136,0)</f>
        <v>0</v>
      </c>
      <c r="BI136" s="148">
        <f>IF(N136="nulová",J136,0)</f>
        <v>0</v>
      </c>
      <c r="BJ136" s="12" t="s">
        <v>89</v>
      </c>
      <c r="BK136" s="148">
        <f>ROUND(I136*H136,2)</f>
        <v>0</v>
      </c>
      <c r="BL136" s="12" t="s">
        <v>160</v>
      </c>
      <c r="BM136" s="147" t="s">
        <v>1381</v>
      </c>
    </row>
    <row r="137" spans="2:47" s="27" customFormat="1" ht="27">
      <c r="B137" s="26"/>
      <c r="D137" s="154" t="s">
        <v>212</v>
      </c>
      <c r="F137" s="181" t="s">
        <v>1382</v>
      </c>
      <c r="L137" s="26"/>
      <c r="M137" s="151"/>
      <c r="T137" s="54"/>
      <c r="AT137" s="12" t="s">
        <v>212</v>
      </c>
      <c r="AU137" s="12" t="s">
        <v>91</v>
      </c>
    </row>
    <row r="138" spans="2:65" s="27" customFormat="1" ht="24.25" customHeight="1">
      <c r="B138" s="26"/>
      <c r="C138" s="136" t="s">
        <v>237</v>
      </c>
      <c r="D138" s="136" t="s">
        <v>155</v>
      </c>
      <c r="E138" s="137" t="s">
        <v>1383</v>
      </c>
      <c r="F138" s="138" t="s">
        <v>1384</v>
      </c>
      <c r="G138" s="139" t="s">
        <v>352</v>
      </c>
      <c r="H138" s="140">
        <v>2</v>
      </c>
      <c r="I138" s="7"/>
      <c r="J138" s="1">
        <f>ROUND(I138*H138,2)</f>
        <v>0</v>
      </c>
      <c r="K138" s="138" t="s">
        <v>1</v>
      </c>
      <c r="L138" s="26"/>
      <c r="M138" s="143" t="s">
        <v>1</v>
      </c>
      <c r="N138" s="144" t="s">
        <v>46</v>
      </c>
      <c r="O138" s="145">
        <v>0</v>
      </c>
      <c r="P138" s="145">
        <f>O138*H138</f>
        <v>0</v>
      </c>
      <c r="Q138" s="145">
        <v>0</v>
      </c>
      <c r="R138" s="145">
        <f>Q138*H138</f>
        <v>0</v>
      </c>
      <c r="S138" s="145">
        <v>0</v>
      </c>
      <c r="T138" s="146">
        <f>S138*H138</f>
        <v>0</v>
      </c>
      <c r="AR138" s="147" t="s">
        <v>160</v>
      </c>
      <c r="AT138" s="147" t="s">
        <v>155</v>
      </c>
      <c r="AU138" s="147" t="s">
        <v>91</v>
      </c>
      <c r="AY138" s="12" t="s">
        <v>152</v>
      </c>
      <c r="BE138" s="148">
        <f>IF(N138="základní",J138,0)</f>
        <v>0</v>
      </c>
      <c r="BF138" s="148">
        <f>IF(N138="snížená",J138,0)</f>
        <v>0</v>
      </c>
      <c r="BG138" s="148">
        <f>IF(N138="zákl. přenesená",J138,0)</f>
        <v>0</v>
      </c>
      <c r="BH138" s="148">
        <f>IF(N138="sníž. přenesená",J138,0)</f>
        <v>0</v>
      </c>
      <c r="BI138" s="148">
        <f>IF(N138="nulová",J138,0)</f>
        <v>0</v>
      </c>
      <c r="BJ138" s="12" t="s">
        <v>89</v>
      </c>
      <c r="BK138" s="148">
        <f>ROUND(I138*H138,2)</f>
        <v>0</v>
      </c>
      <c r="BL138" s="12" t="s">
        <v>160</v>
      </c>
      <c r="BM138" s="147" t="s">
        <v>1385</v>
      </c>
    </row>
    <row r="139" spans="2:47" s="27" customFormat="1" ht="27">
      <c r="B139" s="26"/>
      <c r="D139" s="154" t="s">
        <v>212</v>
      </c>
      <c r="F139" s="181" t="s">
        <v>1386</v>
      </c>
      <c r="L139" s="26"/>
      <c r="M139" s="151"/>
      <c r="T139" s="54"/>
      <c r="AT139" s="12" t="s">
        <v>212</v>
      </c>
      <c r="AU139" s="12" t="s">
        <v>91</v>
      </c>
    </row>
    <row r="140" spans="2:65" s="27" customFormat="1" ht="24.25" customHeight="1">
      <c r="B140" s="26"/>
      <c r="C140" s="136" t="s">
        <v>242</v>
      </c>
      <c r="D140" s="136" t="s">
        <v>155</v>
      </c>
      <c r="E140" s="137" t="s">
        <v>1387</v>
      </c>
      <c r="F140" s="138" t="s">
        <v>1384</v>
      </c>
      <c r="G140" s="139" t="s">
        <v>352</v>
      </c>
      <c r="H140" s="140">
        <v>6</v>
      </c>
      <c r="I140" s="7"/>
      <c r="J140" s="1">
        <f>ROUND(I140*H140,2)</f>
        <v>0</v>
      </c>
      <c r="K140" s="138" t="s">
        <v>1</v>
      </c>
      <c r="L140" s="26"/>
      <c r="M140" s="143" t="s">
        <v>1</v>
      </c>
      <c r="N140" s="144" t="s">
        <v>46</v>
      </c>
      <c r="O140" s="145">
        <v>0</v>
      </c>
      <c r="P140" s="145">
        <f>O140*H140</f>
        <v>0</v>
      </c>
      <c r="Q140" s="145">
        <v>0</v>
      </c>
      <c r="R140" s="145">
        <f>Q140*H140</f>
        <v>0</v>
      </c>
      <c r="S140" s="145">
        <v>0</v>
      </c>
      <c r="T140" s="146">
        <f>S140*H140</f>
        <v>0</v>
      </c>
      <c r="AR140" s="147" t="s">
        <v>160</v>
      </c>
      <c r="AT140" s="147" t="s">
        <v>155</v>
      </c>
      <c r="AU140" s="147" t="s">
        <v>91</v>
      </c>
      <c r="AY140" s="12" t="s">
        <v>152</v>
      </c>
      <c r="BE140" s="148">
        <f>IF(N140="základní",J140,0)</f>
        <v>0</v>
      </c>
      <c r="BF140" s="148">
        <f>IF(N140="snížená",J140,0)</f>
        <v>0</v>
      </c>
      <c r="BG140" s="148">
        <f>IF(N140="zákl. přenesená",J140,0)</f>
        <v>0</v>
      </c>
      <c r="BH140" s="148">
        <f>IF(N140="sníž. přenesená",J140,0)</f>
        <v>0</v>
      </c>
      <c r="BI140" s="148">
        <f>IF(N140="nulová",J140,0)</f>
        <v>0</v>
      </c>
      <c r="BJ140" s="12" t="s">
        <v>89</v>
      </c>
      <c r="BK140" s="148">
        <f>ROUND(I140*H140,2)</f>
        <v>0</v>
      </c>
      <c r="BL140" s="12" t="s">
        <v>160</v>
      </c>
      <c r="BM140" s="147" t="s">
        <v>1388</v>
      </c>
    </row>
    <row r="141" spans="2:47" s="27" customFormat="1" ht="27">
      <c r="B141" s="26"/>
      <c r="D141" s="154" t="s">
        <v>212</v>
      </c>
      <c r="F141" s="181" t="s">
        <v>1382</v>
      </c>
      <c r="L141" s="26"/>
      <c r="M141" s="151"/>
      <c r="T141" s="54"/>
      <c r="AT141" s="12" t="s">
        <v>212</v>
      </c>
      <c r="AU141" s="12" t="s">
        <v>91</v>
      </c>
    </row>
    <row r="142" spans="2:65" s="27" customFormat="1" ht="33" customHeight="1">
      <c r="B142" s="26"/>
      <c r="C142" s="136" t="s">
        <v>247</v>
      </c>
      <c r="D142" s="136" t="s">
        <v>155</v>
      </c>
      <c r="E142" s="137" t="s">
        <v>1389</v>
      </c>
      <c r="F142" s="138" t="s">
        <v>1390</v>
      </c>
      <c r="G142" s="139" t="s">
        <v>606</v>
      </c>
      <c r="H142" s="140">
        <v>2</v>
      </c>
      <c r="I142" s="7"/>
      <c r="J142" s="1">
        <f>ROUND(I142*H142,2)</f>
        <v>0</v>
      </c>
      <c r="K142" s="138" t="s">
        <v>1</v>
      </c>
      <c r="L142" s="26"/>
      <c r="M142" s="143" t="s">
        <v>1</v>
      </c>
      <c r="N142" s="144" t="s">
        <v>46</v>
      </c>
      <c r="O142" s="145">
        <v>0</v>
      </c>
      <c r="P142" s="145">
        <f>O142*H142</f>
        <v>0</v>
      </c>
      <c r="Q142" s="145">
        <v>0</v>
      </c>
      <c r="R142" s="145">
        <f>Q142*H142</f>
        <v>0</v>
      </c>
      <c r="S142" s="145">
        <v>0</v>
      </c>
      <c r="T142" s="146">
        <f>S142*H142</f>
        <v>0</v>
      </c>
      <c r="AR142" s="147" t="s">
        <v>160</v>
      </c>
      <c r="AT142" s="147" t="s">
        <v>155</v>
      </c>
      <c r="AU142" s="147" t="s">
        <v>91</v>
      </c>
      <c r="AY142" s="12" t="s">
        <v>152</v>
      </c>
      <c r="BE142" s="148">
        <f>IF(N142="základní",J142,0)</f>
        <v>0</v>
      </c>
      <c r="BF142" s="148">
        <f>IF(N142="snížená",J142,0)</f>
        <v>0</v>
      </c>
      <c r="BG142" s="148">
        <f>IF(N142="zákl. přenesená",J142,0)</f>
        <v>0</v>
      </c>
      <c r="BH142" s="148">
        <f>IF(N142="sníž. přenesená",J142,0)</f>
        <v>0</v>
      </c>
      <c r="BI142" s="148">
        <f>IF(N142="nulová",J142,0)</f>
        <v>0</v>
      </c>
      <c r="BJ142" s="12" t="s">
        <v>89</v>
      </c>
      <c r="BK142" s="148">
        <f>ROUND(I142*H142,2)</f>
        <v>0</v>
      </c>
      <c r="BL142" s="12" t="s">
        <v>160</v>
      </c>
      <c r="BM142" s="147" t="s">
        <v>1391</v>
      </c>
    </row>
    <row r="143" spans="2:65" s="27" customFormat="1" ht="33" customHeight="1">
      <c r="B143" s="26"/>
      <c r="C143" s="136" t="s">
        <v>8</v>
      </c>
      <c r="D143" s="136" t="s">
        <v>155</v>
      </c>
      <c r="E143" s="137" t="s">
        <v>1392</v>
      </c>
      <c r="F143" s="138" t="s">
        <v>1393</v>
      </c>
      <c r="G143" s="139" t="s">
        <v>606</v>
      </c>
      <c r="H143" s="140">
        <v>2</v>
      </c>
      <c r="I143" s="7"/>
      <c r="J143" s="1">
        <f>ROUND(I143*H143,2)</f>
        <v>0</v>
      </c>
      <c r="K143" s="138" t="s">
        <v>1</v>
      </c>
      <c r="L143" s="26"/>
      <c r="M143" s="143" t="s">
        <v>1</v>
      </c>
      <c r="N143" s="144" t="s">
        <v>46</v>
      </c>
      <c r="O143" s="145">
        <v>0</v>
      </c>
      <c r="P143" s="145">
        <f>O143*H143</f>
        <v>0</v>
      </c>
      <c r="Q143" s="145">
        <v>0</v>
      </c>
      <c r="R143" s="145">
        <f>Q143*H143</f>
        <v>0</v>
      </c>
      <c r="S143" s="145">
        <v>0</v>
      </c>
      <c r="T143" s="146">
        <f>S143*H143</f>
        <v>0</v>
      </c>
      <c r="AR143" s="147" t="s">
        <v>160</v>
      </c>
      <c r="AT143" s="147" t="s">
        <v>155</v>
      </c>
      <c r="AU143" s="147" t="s">
        <v>91</v>
      </c>
      <c r="AY143" s="12" t="s">
        <v>152</v>
      </c>
      <c r="BE143" s="148">
        <f>IF(N143="základní",J143,0)</f>
        <v>0</v>
      </c>
      <c r="BF143" s="148">
        <f>IF(N143="snížená",J143,0)</f>
        <v>0</v>
      </c>
      <c r="BG143" s="148">
        <f>IF(N143="zákl. přenesená",J143,0)</f>
        <v>0</v>
      </c>
      <c r="BH143" s="148">
        <f>IF(N143="sníž. přenesená",J143,0)</f>
        <v>0</v>
      </c>
      <c r="BI143" s="148">
        <f>IF(N143="nulová",J143,0)</f>
        <v>0</v>
      </c>
      <c r="BJ143" s="12" t="s">
        <v>89</v>
      </c>
      <c r="BK143" s="148">
        <f>ROUND(I143*H143,2)</f>
        <v>0</v>
      </c>
      <c r="BL143" s="12" t="s">
        <v>160</v>
      </c>
      <c r="BM143" s="147" t="s">
        <v>1394</v>
      </c>
    </row>
    <row r="144" spans="2:65" s="27" customFormat="1" ht="24.25" customHeight="1">
      <c r="B144" s="26"/>
      <c r="C144" s="136" t="s">
        <v>203</v>
      </c>
      <c r="D144" s="136" t="s">
        <v>155</v>
      </c>
      <c r="E144" s="137" t="s">
        <v>1395</v>
      </c>
      <c r="F144" s="138" t="s">
        <v>1396</v>
      </c>
      <c r="G144" s="139" t="s">
        <v>279</v>
      </c>
      <c r="H144" s="140">
        <v>2</v>
      </c>
      <c r="I144" s="7"/>
      <c r="J144" s="1">
        <f>ROUND(I144*H144,2)</f>
        <v>0</v>
      </c>
      <c r="K144" s="138" t="s">
        <v>1</v>
      </c>
      <c r="L144" s="26"/>
      <c r="M144" s="143" t="s">
        <v>1</v>
      </c>
      <c r="N144" s="144" t="s">
        <v>46</v>
      </c>
      <c r="O144" s="145">
        <v>0</v>
      </c>
      <c r="P144" s="145">
        <f>O144*H144</f>
        <v>0</v>
      </c>
      <c r="Q144" s="145">
        <v>0</v>
      </c>
      <c r="R144" s="145">
        <f>Q144*H144</f>
        <v>0</v>
      </c>
      <c r="S144" s="145">
        <v>0</v>
      </c>
      <c r="T144" s="146">
        <f>S144*H144</f>
        <v>0</v>
      </c>
      <c r="AR144" s="147" t="s">
        <v>160</v>
      </c>
      <c r="AT144" s="147" t="s">
        <v>155</v>
      </c>
      <c r="AU144" s="147" t="s">
        <v>91</v>
      </c>
      <c r="AY144" s="12" t="s">
        <v>152</v>
      </c>
      <c r="BE144" s="148">
        <f>IF(N144="základní",J144,0)</f>
        <v>0</v>
      </c>
      <c r="BF144" s="148">
        <f>IF(N144="snížená",J144,0)</f>
        <v>0</v>
      </c>
      <c r="BG144" s="148">
        <f>IF(N144="zákl. přenesená",J144,0)</f>
        <v>0</v>
      </c>
      <c r="BH144" s="148">
        <f>IF(N144="sníž. přenesená",J144,0)</f>
        <v>0</v>
      </c>
      <c r="BI144" s="148">
        <f>IF(N144="nulová",J144,0)</f>
        <v>0</v>
      </c>
      <c r="BJ144" s="12" t="s">
        <v>89</v>
      </c>
      <c r="BK144" s="148">
        <f>ROUND(I144*H144,2)</f>
        <v>0</v>
      </c>
      <c r="BL144" s="12" t="s">
        <v>160</v>
      </c>
      <c r="BM144" s="147" t="s">
        <v>1397</v>
      </c>
    </row>
    <row r="145" spans="2:47" s="27" customFormat="1" ht="27">
      <c r="B145" s="26"/>
      <c r="D145" s="154" t="s">
        <v>212</v>
      </c>
      <c r="F145" s="181" t="s">
        <v>1398</v>
      </c>
      <c r="L145" s="26"/>
      <c r="M145" s="151"/>
      <c r="T145" s="54"/>
      <c r="AT145" s="12" t="s">
        <v>212</v>
      </c>
      <c r="AU145" s="12" t="s">
        <v>91</v>
      </c>
    </row>
    <row r="146" spans="2:65" s="27" customFormat="1" ht="24.25" customHeight="1">
      <c r="B146" s="26"/>
      <c r="C146" s="136" t="s">
        <v>262</v>
      </c>
      <c r="D146" s="136" t="s">
        <v>155</v>
      </c>
      <c r="E146" s="137" t="s">
        <v>1399</v>
      </c>
      <c r="F146" s="138" t="s">
        <v>1400</v>
      </c>
      <c r="G146" s="139" t="s">
        <v>279</v>
      </c>
      <c r="H146" s="140">
        <v>2</v>
      </c>
      <c r="I146" s="7"/>
      <c r="J146" s="1">
        <f>ROUND(I146*H146,2)</f>
        <v>0</v>
      </c>
      <c r="K146" s="138" t="s">
        <v>1</v>
      </c>
      <c r="L146" s="26"/>
      <c r="M146" s="143" t="s">
        <v>1</v>
      </c>
      <c r="N146" s="144" t="s">
        <v>46</v>
      </c>
      <c r="O146" s="145">
        <v>0</v>
      </c>
      <c r="P146" s="145">
        <f>O146*H146</f>
        <v>0</v>
      </c>
      <c r="Q146" s="145">
        <v>0</v>
      </c>
      <c r="R146" s="145">
        <f>Q146*H146</f>
        <v>0</v>
      </c>
      <c r="S146" s="145">
        <v>0</v>
      </c>
      <c r="T146" s="146">
        <f>S146*H146</f>
        <v>0</v>
      </c>
      <c r="AR146" s="147" t="s">
        <v>160</v>
      </c>
      <c r="AT146" s="147" t="s">
        <v>155</v>
      </c>
      <c r="AU146" s="147" t="s">
        <v>91</v>
      </c>
      <c r="AY146" s="12" t="s">
        <v>152</v>
      </c>
      <c r="BE146" s="148">
        <f>IF(N146="základní",J146,0)</f>
        <v>0</v>
      </c>
      <c r="BF146" s="148">
        <f>IF(N146="snížená",J146,0)</f>
        <v>0</v>
      </c>
      <c r="BG146" s="148">
        <f>IF(N146="zákl. přenesená",J146,0)</f>
        <v>0</v>
      </c>
      <c r="BH146" s="148">
        <f>IF(N146="sníž. přenesená",J146,0)</f>
        <v>0</v>
      </c>
      <c r="BI146" s="148">
        <f>IF(N146="nulová",J146,0)</f>
        <v>0</v>
      </c>
      <c r="BJ146" s="12" t="s">
        <v>89</v>
      </c>
      <c r="BK146" s="148">
        <f>ROUND(I146*H146,2)</f>
        <v>0</v>
      </c>
      <c r="BL146" s="12" t="s">
        <v>160</v>
      </c>
      <c r="BM146" s="147" t="s">
        <v>1401</v>
      </c>
    </row>
    <row r="147" spans="2:47" s="27" customFormat="1" ht="27">
      <c r="B147" s="26"/>
      <c r="D147" s="154" t="s">
        <v>212</v>
      </c>
      <c r="F147" s="181" t="s">
        <v>1398</v>
      </c>
      <c r="L147" s="26"/>
      <c r="M147" s="151"/>
      <c r="T147" s="54"/>
      <c r="AT147" s="12" t="s">
        <v>212</v>
      </c>
      <c r="AU147" s="12" t="s">
        <v>91</v>
      </c>
    </row>
    <row r="148" spans="2:65" s="27" customFormat="1" ht="24.25" customHeight="1">
      <c r="B148" s="26"/>
      <c r="C148" s="136" t="s">
        <v>269</v>
      </c>
      <c r="D148" s="136" t="s">
        <v>155</v>
      </c>
      <c r="E148" s="137" t="s">
        <v>1402</v>
      </c>
      <c r="F148" s="138" t="s">
        <v>1403</v>
      </c>
      <c r="G148" s="139" t="s">
        <v>279</v>
      </c>
      <c r="H148" s="140">
        <v>6</v>
      </c>
      <c r="I148" s="7"/>
      <c r="J148" s="1">
        <f>ROUND(I148*H148,2)</f>
        <v>0</v>
      </c>
      <c r="K148" s="138" t="s">
        <v>1</v>
      </c>
      <c r="L148" s="26"/>
      <c r="M148" s="143" t="s">
        <v>1</v>
      </c>
      <c r="N148" s="144" t="s">
        <v>46</v>
      </c>
      <c r="O148" s="145">
        <v>0</v>
      </c>
      <c r="P148" s="145">
        <f>O148*H148</f>
        <v>0</v>
      </c>
      <c r="Q148" s="145">
        <v>0</v>
      </c>
      <c r="R148" s="145">
        <f>Q148*H148</f>
        <v>0</v>
      </c>
      <c r="S148" s="145">
        <v>0</v>
      </c>
      <c r="T148" s="146">
        <f>S148*H148</f>
        <v>0</v>
      </c>
      <c r="AR148" s="147" t="s">
        <v>160</v>
      </c>
      <c r="AT148" s="147" t="s">
        <v>155</v>
      </c>
      <c r="AU148" s="147" t="s">
        <v>91</v>
      </c>
      <c r="AY148" s="12" t="s">
        <v>152</v>
      </c>
      <c r="BE148" s="148">
        <f>IF(N148="základní",J148,0)</f>
        <v>0</v>
      </c>
      <c r="BF148" s="148">
        <f>IF(N148="snížená",J148,0)</f>
        <v>0</v>
      </c>
      <c r="BG148" s="148">
        <f>IF(N148="zákl. přenesená",J148,0)</f>
        <v>0</v>
      </c>
      <c r="BH148" s="148">
        <f>IF(N148="sníž. přenesená",J148,0)</f>
        <v>0</v>
      </c>
      <c r="BI148" s="148">
        <f>IF(N148="nulová",J148,0)</f>
        <v>0</v>
      </c>
      <c r="BJ148" s="12" t="s">
        <v>89</v>
      </c>
      <c r="BK148" s="148">
        <f>ROUND(I148*H148,2)</f>
        <v>0</v>
      </c>
      <c r="BL148" s="12" t="s">
        <v>160</v>
      </c>
      <c r="BM148" s="147" t="s">
        <v>1404</v>
      </c>
    </row>
    <row r="149" spans="2:47" s="27" customFormat="1" ht="27">
      <c r="B149" s="26"/>
      <c r="D149" s="154" t="s">
        <v>212</v>
      </c>
      <c r="F149" s="181" t="s">
        <v>1398</v>
      </c>
      <c r="L149" s="26"/>
      <c r="M149" s="151"/>
      <c r="T149" s="54"/>
      <c r="AT149" s="12" t="s">
        <v>212</v>
      </c>
      <c r="AU149" s="12" t="s">
        <v>91</v>
      </c>
    </row>
    <row r="150" spans="2:65" s="27" customFormat="1" ht="24.25" customHeight="1">
      <c r="B150" s="26"/>
      <c r="C150" s="136" t="s">
        <v>276</v>
      </c>
      <c r="D150" s="136" t="s">
        <v>155</v>
      </c>
      <c r="E150" s="137" t="s">
        <v>1405</v>
      </c>
      <c r="F150" s="138" t="s">
        <v>1406</v>
      </c>
      <c r="G150" s="139" t="s">
        <v>352</v>
      </c>
      <c r="H150" s="140">
        <v>2</v>
      </c>
      <c r="I150" s="7"/>
      <c r="J150" s="1">
        <f aca="true" t="shared" si="0" ref="J150:J170">ROUND(I150*H150,2)</f>
        <v>0</v>
      </c>
      <c r="K150" s="138" t="s">
        <v>1</v>
      </c>
      <c r="L150" s="26"/>
      <c r="M150" s="143" t="s">
        <v>1</v>
      </c>
      <c r="N150" s="144" t="s">
        <v>46</v>
      </c>
      <c r="O150" s="145">
        <v>0</v>
      </c>
      <c r="P150" s="145">
        <f aca="true" t="shared" si="1" ref="P150:P170">O150*H150</f>
        <v>0</v>
      </c>
      <c r="Q150" s="145">
        <v>0</v>
      </c>
      <c r="R150" s="145">
        <f aca="true" t="shared" si="2" ref="R150:R170">Q150*H150</f>
        <v>0</v>
      </c>
      <c r="S150" s="145">
        <v>0</v>
      </c>
      <c r="T150" s="146">
        <f aca="true" t="shared" si="3" ref="T150:T170">S150*H150</f>
        <v>0</v>
      </c>
      <c r="AR150" s="147" t="s">
        <v>160</v>
      </c>
      <c r="AT150" s="147" t="s">
        <v>155</v>
      </c>
      <c r="AU150" s="147" t="s">
        <v>91</v>
      </c>
      <c r="AY150" s="12" t="s">
        <v>152</v>
      </c>
      <c r="BE150" s="148">
        <f aca="true" t="shared" si="4" ref="BE150:BE170">IF(N150="základní",J150,0)</f>
        <v>0</v>
      </c>
      <c r="BF150" s="148">
        <f aca="true" t="shared" si="5" ref="BF150:BF170">IF(N150="snížená",J150,0)</f>
        <v>0</v>
      </c>
      <c r="BG150" s="148">
        <f aca="true" t="shared" si="6" ref="BG150:BG170">IF(N150="zákl. přenesená",J150,0)</f>
        <v>0</v>
      </c>
      <c r="BH150" s="148">
        <f aca="true" t="shared" si="7" ref="BH150:BH170">IF(N150="sníž. přenesená",J150,0)</f>
        <v>0</v>
      </c>
      <c r="BI150" s="148">
        <f aca="true" t="shared" si="8" ref="BI150:BI170">IF(N150="nulová",J150,0)</f>
        <v>0</v>
      </c>
      <c r="BJ150" s="12" t="s">
        <v>89</v>
      </c>
      <c r="BK150" s="148">
        <f aca="true" t="shared" si="9" ref="BK150:BK170">ROUND(I150*H150,2)</f>
        <v>0</v>
      </c>
      <c r="BL150" s="12" t="s">
        <v>160</v>
      </c>
      <c r="BM150" s="147" t="s">
        <v>1407</v>
      </c>
    </row>
    <row r="151" spans="2:65" s="27" customFormat="1" ht="24.25" customHeight="1">
      <c r="B151" s="26"/>
      <c r="C151" s="136" t="s">
        <v>282</v>
      </c>
      <c r="D151" s="136" t="s">
        <v>155</v>
      </c>
      <c r="E151" s="137" t="s">
        <v>1408</v>
      </c>
      <c r="F151" s="138" t="s">
        <v>1409</v>
      </c>
      <c r="G151" s="139" t="s">
        <v>352</v>
      </c>
      <c r="H151" s="140">
        <v>2</v>
      </c>
      <c r="I151" s="7"/>
      <c r="J151" s="1">
        <f t="shared" si="0"/>
        <v>0</v>
      </c>
      <c r="K151" s="138" t="s">
        <v>1</v>
      </c>
      <c r="L151" s="26"/>
      <c r="M151" s="143" t="s">
        <v>1</v>
      </c>
      <c r="N151" s="144" t="s">
        <v>46</v>
      </c>
      <c r="O151" s="145">
        <v>0</v>
      </c>
      <c r="P151" s="145">
        <f t="shared" si="1"/>
        <v>0</v>
      </c>
      <c r="Q151" s="145">
        <v>0</v>
      </c>
      <c r="R151" s="145">
        <f t="shared" si="2"/>
        <v>0</v>
      </c>
      <c r="S151" s="145">
        <v>0</v>
      </c>
      <c r="T151" s="146">
        <f t="shared" si="3"/>
        <v>0</v>
      </c>
      <c r="AR151" s="147" t="s">
        <v>160</v>
      </c>
      <c r="AT151" s="147" t="s">
        <v>155</v>
      </c>
      <c r="AU151" s="147" t="s">
        <v>91</v>
      </c>
      <c r="AY151" s="12" t="s">
        <v>152</v>
      </c>
      <c r="BE151" s="148">
        <f t="shared" si="4"/>
        <v>0</v>
      </c>
      <c r="BF151" s="148">
        <f t="shared" si="5"/>
        <v>0</v>
      </c>
      <c r="BG151" s="148">
        <f t="shared" si="6"/>
        <v>0</v>
      </c>
      <c r="BH151" s="148">
        <f t="shared" si="7"/>
        <v>0</v>
      </c>
      <c r="BI151" s="148">
        <f t="shared" si="8"/>
        <v>0</v>
      </c>
      <c r="BJ151" s="12" t="s">
        <v>89</v>
      </c>
      <c r="BK151" s="148">
        <f t="shared" si="9"/>
        <v>0</v>
      </c>
      <c r="BL151" s="12" t="s">
        <v>160</v>
      </c>
      <c r="BM151" s="147" t="s">
        <v>1410</v>
      </c>
    </row>
    <row r="152" spans="2:65" s="27" customFormat="1" ht="24.25" customHeight="1">
      <c r="B152" s="26"/>
      <c r="C152" s="136" t="s">
        <v>7</v>
      </c>
      <c r="D152" s="136" t="s">
        <v>155</v>
      </c>
      <c r="E152" s="137" t="s">
        <v>1411</v>
      </c>
      <c r="F152" s="138" t="s">
        <v>1412</v>
      </c>
      <c r="G152" s="139" t="s">
        <v>279</v>
      </c>
      <c r="H152" s="140">
        <v>7</v>
      </c>
      <c r="I152" s="7"/>
      <c r="J152" s="1">
        <f t="shared" si="0"/>
        <v>0</v>
      </c>
      <c r="K152" s="138" t="s">
        <v>1</v>
      </c>
      <c r="L152" s="26"/>
      <c r="M152" s="143" t="s">
        <v>1</v>
      </c>
      <c r="N152" s="144" t="s">
        <v>46</v>
      </c>
      <c r="O152" s="145">
        <v>0</v>
      </c>
      <c r="P152" s="145">
        <f t="shared" si="1"/>
        <v>0</v>
      </c>
      <c r="Q152" s="145">
        <v>0</v>
      </c>
      <c r="R152" s="145">
        <f t="shared" si="2"/>
        <v>0</v>
      </c>
      <c r="S152" s="145">
        <v>0</v>
      </c>
      <c r="T152" s="146">
        <f t="shared" si="3"/>
        <v>0</v>
      </c>
      <c r="AR152" s="147" t="s">
        <v>160</v>
      </c>
      <c r="AT152" s="147" t="s">
        <v>155</v>
      </c>
      <c r="AU152" s="147" t="s">
        <v>91</v>
      </c>
      <c r="AY152" s="12" t="s">
        <v>152</v>
      </c>
      <c r="BE152" s="148">
        <f t="shared" si="4"/>
        <v>0</v>
      </c>
      <c r="BF152" s="148">
        <f t="shared" si="5"/>
        <v>0</v>
      </c>
      <c r="BG152" s="148">
        <f t="shared" si="6"/>
        <v>0</v>
      </c>
      <c r="BH152" s="148">
        <f t="shared" si="7"/>
        <v>0</v>
      </c>
      <c r="BI152" s="148">
        <f t="shared" si="8"/>
        <v>0</v>
      </c>
      <c r="BJ152" s="12" t="s">
        <v>89</v>
      </c>
      <c r="BK152" s="148">
        <f t="shared" si="9"/>
        <v>0</v>
      </c>
      <c r="BL152" s="12" t="s">
        <v>160</v>
      </c>
      <c r="BM152" s="147" t="s">
        <v>1413</v>
      </c>
    </row>
    <row r="153" spans="2:65" s="27" customFormat="1" ht="33" customHeight="1">
      <c r="B153" s="26"/>
      <c r="C153" s="136" t="s">
        <v>292</v>
      </c>
      <c r="D153" s="136" t="s">
        <v>155</v>
      </c>
      <c r="E153" s="137" t="s">
        <v>1414</v>
      </c>
      <c r="F153" s="138" t="s">
        <v>1415</v>
      </c>
      <c r="G153" s="139" t="s">
        <v>279</v>
      </c>
      <c r="H153" s="140">
        <v>3</v>
      </c>
      <c r="I153" s="7"/>
      <c r="J153" s="1">
        <f t="shared" si="0"/>
        <v>0</v>
      </c>
      <c r="K153" s="138" t="s">
        <v>1</v>
      </c>
      <c r="L153" s="26"/>
      <c r="M153" s="143" t="s">
        <v>1</v>
      </c>
      <c r="N153" s="144" t="s">
        <v>46</v>
      </c>
      <c r="O153" s="145">
        <v>0</v>
      </c>
      <c r="P153" s="145">
        <f t="shared" si="1"/>
        <v>0</v>
      </c>
      <c r="Q153" s="145">
        <v>0</v>
      </c>
      <c r="R153" s="145">
        <f t="shared" si="2"/>
        <v>0</v>
      </c>
      <c r="S153" s="145">
        <v>0</v>
      </c>
      <c r="T153" s="146">
        <f t="shared" si="3"/>
        <v>0</v>
      </c>
      <c r="AR153" s="147" t="s">
        <v>160</v>
      </c>
      <c r="AT153" s="147" t="s">
        <v>155</v>
      </c>
      <c r="AU153" s="147" t="s">
        <v>91</v>
      </c>
      <c r="AY153" s="12" t="s">
        <v>152</v>
      </c>
      <c r="BE153" s="148">
        <f t="shared" si="4"/>
        <v>0</v>
      </c>
      <c r="BF153" s="148">
        <f t="shared" si="5"/>
        <v>0</v>
      </c>
      <c r="BG153" s="148">
        <f t="shared" si="6"/>
        <v>0</v>
      </c>
      <c r="BH153" s="148">
        <f t="shared" si="7"/>
        <v>0</v>
      </c>
      <c r="BI153" s="148">
        <f t="shared" si="8"/>
        <v>0</v>
      </c>
      <c r="BJ153" s="12" t="s">
        <v>89</v>
      </c>
      <c r="BK153" s="148">
        <f t="shared" si="9"/>
        <v>0</v>
      </c>
      <c r="BL153" s="12" t="s">
        <v>160</v>
      </c>
      <c r="BM153" s="147" t="s">
        <v>1416</v>
      </c>
    </row>
    <row r="154" spans="2:65" s="27" customFormat="1" ht="33" customHeight="1">
      <c r="B154" s="26"/>
      <c r="C154" s="136" t="s">
        <v>299</v>
      </c>
      <c r="D154" s="136" t="s">
        <v>155</v>
      </c>
      <c r="E154" s="137" t="s">
        <v>1417</v>
      </c>
      <c r="F154" s="138" t="s">
        <v>1418</v>
      </c>
      <c r="G154" s="139" t="s">
        <v>279</v>
      </c>
      <c r="H154" s="140">
        <v>1</v>
      </c>
      <c r="I154" s="7"/>
      <c r="J154" s="1">
        <f t="shared" si="0"/>
        <v>0</v>
      </c>
      <c r="K154" s="138" t="s">
        <v>1</v>
      </c>
      <c r="L154" s="26"/>
      <c r="M154" s="143" t="s">
        <v>1</v>
      </c>
      <c r="N154" s="144" t="s">
        <v>46</v>
      </c>
      <c r="O154" s="145">
        <v>0</v>
      </c>
      <c r="P154" s="145">
        <f t="shared" si="1"/>
        <v>0</v>
      </c>
      <c r="Q154" s="145">
        <v>0</v>
      </c>
      <c r="R154" s="145">
        <f t="shared" si="2"/>
        <v>0</v>
      </c>
      <c r="S154" s="145">
        <v>0</v>
      </c>
      <c r="T154" s="146">
        <f t="shared" si="3"/>
        <v>0</v>
      </c>
      <c r="AR154" s="147" t="s">
        <v>160</v>
      </c>
      <c r="AT154" s="147" t="s">
        <v>155</v>
      </c>
      <c r="AU154" s="147" t="s">
        <v>91</v>
      </c>
      <c r="AY154" s="12" t="s">
        <v>152</v>
      </c>
      <c r="BE154" s="148">
        <f t="shared" si="4"/>
        <v>0</v>
      </c>
      <c r="BF154" s="148">
        <f t="shared" si="5"/>
        <v>0</v>
      </c>
      <c r="BG154" s="148">
        <f t="shared" si="6"/>
        <v>0</v>
      </c>
      <c r="BH154" s="148">
        <f t="shared" si="7"/>
        <v>0</v>
      </c>
      <c r="BI154" s="148">
        <f t="shared" si="8"/>
        <v>0</v>
      </c>
      <c r="BJ154" s="12" t="s">
        <v>89</v>
      </c>
      <c r="BK154" s="148">
        <f t="shared" si="9"/>
        <v>0</v>
      </c>
      <c r="BL154" s="12" t="s">
        <v>160</v>
      </c>
      <c r="BM154" s="147" t="s">
        <v>1419</v>
      </c>
    </row>
    <row r="155" spans="2:65" s="27" customFormat="1" ht="33" customHeight="1">
      <c r="B155" s="26"/>
      <c r="C155" s="136" t="s">
        <v>305</v>
      </c>
      <c r="D155" s="136" t="s">
        <v>155</v>
      </c>
      <c r="E155" s="137" t="s">
        <v>1420</v>
      </c>
      <c r="F155" s="138" t="s">
        <v>1421</v>
      </c>
      <c r="G155" s="139" t="s">
        <v>279</v>
      </c>
      <c r="H155" s="140">
        <v>2</v>
      </c>
      <c r="I155" s="7"/>
      <c r="J155" s="1">
        <f t="shared" si="0"/>
        <v>0</v>
      </c>
      <c r="K155" s="138" t="s">
        <v>1</v>
      </c>
      <c r="L155" s="26"/>
      <c r="M155" s="143" t="s">
        <v>1</v>
      </c>
      <c r="N155" s="144" t="s">
        <v>46</v>
      </c>
      <c r="O155" s="145">
        <v>0</v>
      </c>
      <c r="P155" s="145">
        <f t="shared" si="1"/>
        <v>0</v>
      </c>
      <c r="Q155" s="145">
        <v>0</v>
      </c>
      <c r="R155" s="145">
        <f t="shared" si="2"/>
        <v>0</v>
      </c>
      <c r="S155" s="145">
        <v>0</v>
      </c>
      <c r="T155" s="146">
        <f t="shared" si="3"/>
        <v>0</v>
      </c>
      <c r="AR155" s="147" t="s">
        <v>160</v>
      </c>
      <c r="AT155" s="147" t="s">
        <v>155</v>
      </c>
      <c r="AU155" s="147" t="s">
        <v>91</v>
      </c>
      <c r="AY155" s="12" t="s">
        <v>152</v>
      </c>
      <c r="BE155" s="148">
        <f t="shared" si="4"/>
        <v>0</v>
      </c>
      <c r="BF155" s="148">
        <f t="shared" si="5"/>
        <v>0</v>
      </c>
      <c r="BG155" s="148">
        <f t="shared" si="6"/>
        <v>0</v>
      </c>
      <c r="BH155" s="148">
        <f t="shared" si="7"/>
        <v>0</v>
      </c>
      <c r="BI155" s="148">
        <f t="shared" si="8"/>
        <v>0</v>
      </c>
      <c r="BJ155" s="12" t="s">
        <v>89</v>
      </c>
      <c r="BK155" s="148">
        <f t="shared" si="9"/>
        <v>0</v>
      </c>
      <c r="BL155" s="12" t="s">
        <v>160</v>
      </c>
      <c r="BM155" s="147" t="s">
        <v>1422</v>
      </c>
    </row>
    <row r="156" spans="2:65" s="27" customFormat="1" ht="24.25" customHeight="1">
      <c r="B156" s="26"/>
      <c r="C156" s="136" t="s">
        <v>311</v>
      </c>
      <c r="D156" s="136" t="s">
        <v>155</v>
      </c>
      <c r="E156" s="137" t="s">
        <v>1423</v>
      </c>
      <c r="F156" s="138" t="s">
        <v>1424</v>
      </c>
      <c r="G156" s="139" t="s">
        <v>352</v>
      </c>
      <c r="H156" s="140">
        <v>1</v>
      </c>
      <c r="I156" s="7"/>
      <c r="J156" s="1">
        <f t="shared" si="0"/>
        <v>0</v>
      </c>
      <c r="K156" s="138" t="s">
        <v>1</v>
      </c>
      <c r="L156" s="26"/>
      <c r="M156" s="143" t="s">
        <v>1</v>
      </c>
      <c r="N156" s="144" t="s">
        <v>46</v>
      </c>
      <c r="O156" s="145">
        <v>0</v>
      </c>
      <c r="P156" s="145">
        <f t="shared" si="1"/>
        <v>0</v>
      </c>
      <c r="Q156" s="145">
        <v>0</v>
      </c>
      <c r="R156" s="145">
        <f t="shared" si="2"/>
        <v>0</v>
      </c>
      <c r="S156" s="145">
        <v>0</v>
      </c>
      <c r="T156" s="146">
        <f t="shared" si="3"/>
        <v>0</v>
      </c>
      <c r="AR156" s="147" t="s">
        <v>160</v>
      </c>
      <c r="AT156" s="147" t="s">
        <v>155</v>
      </c>
      <c r="AU156" s="147" t="s">
        <v>91</v>
      </c>
      <c r="AY156" s="12" t="s">
        <v>152</v>
      </c>
      <c r="BE156" s="148">
        <f t="shared" si="4"/>
        <v>0</v>
      </c>
      <c r="BF156" s="148">
        <f t="shared" si="5"/>
        <v>0</v>
      </c>
      <c r="BG156" s="148">
        <f t="shared" si="6"/>
        <v>0</v>
      </c>
      <c r="BH156" s="148">
        <f t="shared" si="7"/>
        <v>0</v>
      </c>
      <c r="BI156" s="148">
        <f t="shared" si="8"/>
        <v>0</v>
      </c>
      <c r="BJ156" s="12" t="s">
        <v>89</v>
      </c>
      <c r="BK156" s="148">
        <f t="shared" si="9"/>
        <v>0</v>
      </c>
      <c r="BL156" s="12" t="s">
        <v>160</v>
      </c>
      <c r="BM156" s="147" t="s">
        <v>1425</v>
      </c>
    </row>
    <row r="157" spans="2:65" s="27" customFormat="1" ht="24.25" customHeight="1">
      <c r="B157" s="26"/>
      <c r="C157" s="136" t="s">
        <v>315</v>
      </c>
      <c r="D157" s="136" t="s">
        <v>155</v>
      </c>
      <c r="E157" s="137" t="s">
        <v>1426</v>
      </c>
      <c r="F157" s="138" t="s">
        <v>1427</v>
      </c>
      <c r="G157" s="139" t="s">
        <v>352</v>
      </c>
      <c r="H157" s="140">
        <v>7</v>
      </c>
      <c r="I157" s="7"/>
      <c r="J157" s="1">
        <f t="shared" si="0"/>
        <v>0</v>
      </c>
      <c r="K157" s="138" t="s">
        <v>1</v>
      </c>
      <c r="L157" s="26"/>
      <c r="M157" s="143" t="s">
        <v>1</v>
      </c>
      <c r="N157" s="144" t="s">
        <v>46</v>
      </c>
      <c r="O157" s="145">
        <v>0</v>
      </c>
      <c r="P157" s="145">
        <f t="shared" si="1"/>
        <v>0</v>
      </c>
      <c r="Q157" s="145">
        <v>0</v>
      </c>
      <c r="R157" s="145">
        <f t="shared" si="2"/>
        <v>0</v>
      </c>
      <c r="S157" s="145">
        <v>0</v>
      </c>
      <c r="T157" s="146">
        <f t="shared" si="3"/>
        <v>0</v>
      </c>
      <c r="AR157" s="147" t="s">
        <v>160</v>
      </c>
      <c r="AT157" s="147" t="s">
        <v>155</v>
      </c>
      <c r="AU157" s="147" t="s">
        <v>91</v>
      </c>
      <c r="AY157" s="12" t="s">
        <v>152</v>
      </c>
      <c r="BE157" s="148">
        <f t="shared" si="4"/>
        <v>0</v>
      </c>
      <c r="BF157" s="148">
        <f t="shared" si="5"/>
        <v>0</v>
      </c>
      <c r="BG157" s="148">
        <f t="shared" si="6"/>
        <v>0</v>
      </c>
      <c r="BH157" s="148">
        <f t="shared" si="7"/>
        <v>0</v>
      </c>
      <c r="BI157" s="148">
        <f t="shared" si="8"/>
        <v>0</v>
      </c>
      <c r="BJ157" s="12" t="s">
        <v>89</v>
      </c>
      <c r="BK157" s="148">
        <f t="shared" si="9"/>
        <v>0</v>
      </c>
      <c r="BL157" s="12" t="s">
        <v>160</v>
      </c>
      <c r="BM157" s="147" t="s">
        <v>1428</v>
      </c>
    </row>
    <row r="158" spans="2:65" s="27" customFormat="1" ht="24.25" customHeight="1">
      <c r="B158" s="26"/>
      <c r="C158" s="136" t="s">
        <v>321</v>
      </c>
      <c r="D158" s="136" t="s">
        <v>155</v>
      </c>
      <c r="E158" s="137" t="s">
        <v>1429</v>
      </c>
      <c r="F158" s="138" t="s">
        <v>1430</v>
      </c>
      <c r="G158" s="139" t="s">
        <v>352</v>
      </c>
      <c r="H158" s="140">
        <v>1</v>
      </c>
      <c r="I158" s="7"/>
      <c r="J158" s="1">
        <f t="shared" si="0"/>
        <v>0</v>
      </c>
      <c r="K158" s="138" t="s">
        <v>1</v>
      </c>
      <c r="L158" s="26"/>
      <c r="M158" s="143" t="s">
        <v>1</v>
      </c>
      <c r="N158" s="144" t="s">
        <v>46</v>
      </c>
      <c r="O158" s="145">
        <v>0</v>
      </c>
      <c r="P158" s="145">
        <f t="shared" si="1"/>
        <v>0</v>
      </c>
      <c r="Q158" s="145">
        <v>0</v>
      </c>
      <c r="R158" s="145">
        <f t="shared" si="2"/>
        <v>0</v>
      </c>
      <c r="S158" s="145">
        <v>0</v>
      </c>
      <c r="T158" s="146">
        <f t="shared" si="3"/>
        <v>0</v>
      </c>
      <c r="AR158" s="147" t="s">
        <v>160</v>
      </c>
      <c r="AT158" s="147" t="s">
        <v>155</v>
      </c>
      <c r="AU158" s="147" t="s">
        <v>91</v>
      </c>
      <c r="AY158" s="12" t="s">
        <v>152</v>
      </c>
      <c r="BE158" s="148">
        <f t="shared" si="4"/>
        <v>0</v>
      </c>
      <c r="BF158" s="148">
        <f t="shared" si="5"/>
        <v>0</v>
      </c>
      <c r="BG158" s="148">
        <f t="shared" si="6"/>
        <v>0</v>
      </c>
      <c r="BH158" s="148">
        <f t="shared" si="7"/>
        <v>0</v>
      </c>
      <c r="BI158" s="148">
        <f t="shared" si="8"/>
        <v>0</v>
      </c>
      <c r="BJ158" s="12" t="s">
        <v>89</v>
      </c>
      <c r="BK158" s="148">
        <f t="shared" si="9"/>
        <v>0</v>
      </c>
      <c r="BL158" s="12" t="s">
        <v>160</v>
      </c>
      <c r="BM158" s="147" t="s">
        <v>1431</v>
      </c>
    </row>
    <row r="159" spans="2:65" s="27" customFormat="1" ht="24.25" customHeight="1">
      <c r="B159" s="26"/>
      <c r="C159" s="136" t="s">
        <v>327</v>
      </c>
      <c r="D159" s="136" t="s">
        <v>155</v>
      </c>
      <c r="E159" s="137" t="s">
        <v>1432</v>
      </c>
      <c r="F159" s="138" t="s">
        <v>1433</v>
      </c>
      <c r="G159" s="139" t="s">
        <v>352</v>
      </c>
      <c r="H159" s="140">
        <v>2</v>
      </c>
      <c r="I159" s="7"/>
      <c r="J159" s="1">
        <f t="shared" si="0"/>
        <v>0</v>
      </c>
      <c r="K159" s="138" t="s">
        <v>1</v>
      </c>
      <c r="L159" s="26"/>
      <c r="M159" s="143" t="s">
        <v>1</v>
      </c>
      <c r="N159" s="144" t="s">
        <v>46</v>
      </c>
      <c r="O159" s="145">
        <v>0</v>
      </c>
      <c r="P159" s="145">
        <f t="shared" si="1"/>
        <v>0</v>
      </c>
      <c r="Q159" s="145">
        <v>0</v>
      </c>
      <c r="R159" s="145">
        <f t="shared" si="2"/>
        <v>0</v>
      </c>
      <c r="S159" s="145">
        <v>0</v>
      </c>
      <c r="T159" s="146">
        <f t="shared" si="3"/>
        <v>0</v>
      </c>
      <c r="AR159" s="147" t="s">
        <v>160</v>
      </c>
      <c r="AT159" s="147" t="s">
        <v>155</v>
      </c>
      <c r="AU159" s="147" t="s">
        <v>91</v>
      </c>
      <c r="AY159" s="12" t="s">
        <v>152</v>
      </c>
      <c r="BE159" s="148">
        <f t="shared" si="4"/>
        <v>0</v>
      </c>
      <c r="BF159" s="148">
        <f t="shared" si="5"/>
        <v>0</v>
      </c>
      <c r="BG159" s="148">
        <f t="shared" si="6"/>
        <v>0</v>
      </c>
      <c r="BH159" s="148">
        <f t="shared" si="7"/>
        <v>0</v>
      </c>
      <c r="BI159" s="148">
        <f t="shared" si="8"/>
        <v>0</v>
      </c>
      <c r="BJ159" s="12" t="s">
        <v>89</v>
      </c>
      <c r="BK159" s="148">
        <f t="shared" si="9"/>
        <v>0</v>
      </c>
      <c r="BL159" s="12" t="s">
        <v>160</v>
      </c>
      <c r="BM159" s="147" t="s">
        <v>1434</v>
      </c>
    </row>
    <row r="160" spans="2:65" s="27" customFormat="1" ht="33" customHeight="1">
      <c r="B160" s="26"/>
      <c r="C160" s="136" t="s">
        <v>332</v>
      </c>
      <c r="D160" s="136" t="s">
        <v>155</v>
      </c>
      <c r="E160" s="137" t="s">
        <v>1435</v>
      </c>
      <c r="F160" s="138" t="s">
        <v>1436</v>
      </c>
      <c r="G160" s="139" t="s">
        <v>171</v>
      </c>
      <c r="H160" s="140">
        <v>90</v>
      </c>
      <c r="I160" s="7"/>
      <c r="J160" s="1">
        <f t="shared" si="0"/>
        <v>0</v>
      </c>
      <c r="K160" s="138" t="s">
        <v>1</v>
      </c>
      <c r="L160" s="26"/>
      <c r="M160" s="143" t="s">
        <v>1</v>
      </c>
      <c r="N160" s="144" t="s">
        <v>46</v>
      </c>
      <c r="O160" s="145">
        <v>0</v>
      </c>
      <c r="P160" s="145">
        <f t="shared" si="1"/>
        <v>0</v>
      </c>
      <c r="Q160" s="145">
        <v>0</v>
      </c>
      <c r="R160" s="145">
        <f t="shared" si="2"/>
        <v>0</v>
      </c>
      <c r="S160" s="145">
        <v>0</v>
      </c>
      <c r="T160" s="146">
        <f t="shared" si="3"/>
        <v>0</v>
      </c>
      <c r="AR160" s="147" t="s">
        <v>160</v>
      </c>
      <c r="AT160" s="147" t="s">
        <v>155</v>
      </c>
      <c r="AU160" s="147" t="s">
        <v>91</v>
      </c>
      <c r="AY160" s="12" t="s">
        <v>152</v>
      </c>
      <c r="BE160" s="148">
        <f t="shared" si="4"/>
        <v>0</v>
      </c>
      <c r="BF160" s="148">
        <f t="shared" si="5"/>
        <v>0</v>
      </c>
      <c r="BG160" s="148">
        <f t="shared" si="6"/>
        <v>0</v>
      </c>
      <c r="BH160" s="148">
        <f t="shared" si="7"/>
        <v>0</v>
      </c>
      <c r="BI160" s="148">
        <f t="shared" si="8"/>
        <v>0</v>
      </c>
      <c r="BJ160" s="12" t="s">
        <v>89</v>
      </c>
      <c r="BK160" s="148">
        <f t="shared" si="9"/>
        <v>0</v>
      </c>
      <c r="BL160" s="12" t="s">
        <v>160</v>
      </c>
      <c r="BM160" s="147" t="s">
        <v>1437</v>
      </c>
    </row>
    <row r="161" spans="2:65" s="27" customFormat="1" ht="33" customHeight="1">
      <c r="B161" s="26"/>
      <c r="C161" s="136" t="s">
        <v>336</v>
      </c>
      <c r="D161" s="136" t="s">
        <v>155</v>
      </c>
      <c r="E161" s="137" t="s">
        <v>1438</v>
      </c>
      <c r="F161" s="138" t="s">
        <v>1439</v>
      </c>
      <c r="G161" s="139" t="s">
        <v>171</v>
      </c>
      <c r="H161" s="140">
        <v>90</v>
      </c>
      <c r="I161" s="7"/>
      <c r="J161" s="1">
        <f t="shared" si="0"/>
        <v>0</v>
      </c>
      <c r="K161" s="138" t="s">
        <v>1</v>
      </c>
      <c r="L161" s="26"/>
      <c r="M161" s="143" t="s">
        <v>1</v>
      </c>
      <c r="N161" s="144" t="s">
        <v>46</v>
      </c>
      <c r="O161" s="145">
        <v>0</v>
      </c>
      <c r="P161" s="145">
        <f t="shared" si="1"/>
        <v>0</v>
      </c>
      <c r="Q161" s="145">
        <v>0</v>
      </c>
      <c r="R161" s="145">
        <f t="shared" si="2"/>
        <v>0</v>
      </c>
      <c r="S161" s="145">
        <v>0</v>
      </c>
      <c r="T161" s="146">
        <f t="shared" si="3"/>
        <v>0</v>
      </c>
      <c r="AR161" s="147" t="s">
        <v>160</v>
      </c>
      <c r="AT161" s="147" t="s">
        <v>155</v>
      </c>
      <c r="AU161" s="147" t="s">
        <v>91</v>
      </c>
      <c r="AY161" s="12" t="s">
        <v>152</v>
      </c>
      <c r="BE161" s="148">
        <f t="shared" si="4"/>
        <v>0</v>
      </c>
      <c r="BF161" s="148">
        <f t="shared" si="5"/>
        <v>0</v>
      </c>
      <c r="BG161" s="148">
        <f t="shared" si="6"/>
        <v>0</v>
      </c>
      <c r="BH161" s="148">
        <f t="shared" si="7"/>
        <v>0</v>
      </c>
      <c r="BI161" s="148">
        <f t="shared" si="8"/>
        <v>0</v>
      </c>
      <c r="BJ161" s="12" t="s">
        <v>89</v>
      </c>
      <c r="BK161" s="148">
        <f t="shared" si="9"/>
        <v>0</v>
      </c>
      <c r="BL161" s="12" t="s">
        <v>160</v>
      </c>
      <c r="BM161" s="147" t="s">
        <v>1440</v>
      </c>
    </row>
    <row r="162" spans="2:65" s="27" customFormat="1" ht="37.9" customHeight="1">
      <c r="B162" s="26"/>
      <c r="C162" s="136" t="s">
        <v>340</v>
      </c>
      <c r="D162" s="136" t="s">
        <v>155</v>
      </c>
      <c r="E162" s="137" t="s">
        <v>1441</v>
      </c>
      <c r="F162" s="138" t="s">
        <v>1442</v>
      </c>
      <c r="G162" s="139" t="s">
        <v>606</v>
      </c>
      <c r="H162" s="140">
        <v>10</v>
      </c>
      <c r="I162" s="7"/>
      <c r="J162" s="1">
        <f t="shared" si="0"/>
        <v>0</v>
      </c>
      <c r="K162" s="138" t="s">
        <v>1</v>
      </c>
      <c r="L162" s="26"/>
      <c r="M162" s="143" t="s">
        <v>1</v>
      </c>
      <c r="N162" s="144" t="s">
        <v>46</v>
      </c>
      <c r="O162" s="145">
        <v>0</v>
      </c>
      <c r="P162" s="145">
        <f t="shared" si="1"/>
        <v>0</v>
      </c>
      <c r="Q162" s="145">
        <v>0</v>
      </c>
      <c r="R162" s="145">
        <f t="shared" si="2"/>
        <v>0</v>
      </c>
      <c r="S162" s="145">
        <v>0</v>
      </c>
      <c r="T162" s="146">
        <f t="shared" si="3"/>
        <v>0</v>
      </c>
      <c r="AR162" s="147" t="s">
        <v>160</v>
      </c>
      <c r="AT162" s="147" t="s">
        <v>155</v>
      </c>
      <c r="AU162" s="147" t="s">
        <v>91</v>
      </c>
      <c r="AY162" s="12" t="s">
        <v>152</v>
      </c>
      <c r="BE162" s="148">
        <f t="shared" si="4"/>
        <v>0</v>
      </c>
      <c r="BF162" s="148">
        <f t="shared" si="5"/>
        <v>0</v>
      </c>
      <c r="BG162" s="148">
        <f t="shared" si="6"/>
        <v>0</v>
      </c>
      <c r="BH162" s="148">
        <f t="shared" si="7"/>
        <v>0</v>
      </c>
      <c r="BI162" s="148">
        <f t="shared" si="8"/>
        <v>0</v>
      </c>
      <c r="BJ162" s="12" t="s">
        <v>89</v>
      </c>
      <c r="BK162" s="148">
        <f t="shared" si="9"/>
        <v>0</v>
      </c>
      <c r="BL162" s="12" t="s">
        <v>160</v>
      </c>
      <c r="BM162" s="147" t="s">
        <v>1443</v>
      </c>
    </row>
    <row r="163" spans="2:65" s="27" customFormat="1" ht="37.9" customHeight="1">
      <c r="B163" s="26"/>
      <c r="C163" s="136" t="s">
        <v>345</v>
      </c>
      <c r="D163" s="136" t="s">
        <v>155</v>
      </c>
      <c r="E163" s="137" t="s">
        <v>1444</v>
      </c>
      <c r="F163" s="138" t="s">
        <v>1445</v>
      </c>
      <c r="G163" s="139" t="s">
        <v>606</v>
      </c>
      <c r="H163" s="140">
        <v>3</v>
      </c>
      <c r="I163" s="7"/>
      <c r="J163" s="1">
        <f t="shared" si="0"/>
        <v>0</v>
      </c>
      <c r="K163" s="138" t="s">
        <v>1</v>
      </c>
      <c r="L163" s="26"/>
      <c r="M163" s="143" t="s">
        <v>1</v>
      </c>
      <c r="N163" s="144" t="s">
        <v>46</v>
      </c>
      <c r="O163" s="145">
        <v>0</v>
      </c>
      <c r="P163" s="145">
        <f t="shared" si="1"/>
        <v>0</v>
      </c>
      <c r="Q163" s="145">
        <v>0</v>
      </c>
      <c r="R163" s="145">
        <f t="shared" si="2"/>
        <v>0</v>
      </c>
      <c r="S163" s="145">
        <v>0</v>
      </c>
      <c r="T163" s="146">
        <f t="shared" si="3"/>
        <v>0</v>
      </c>
      <c r="AR163" s="147" t="s">
        <v>160</v>
      </c>
      <c r="AT163" s="147" t="s">
        <v>155</v>
      </c>
      <c r="AU163" s="147" t="s">
        <v>91</v>
      </c>
      <c r="AY163" s="12" t="s">
        <v>152</v>
      </c>
      <c r="BE163" s="148">
        <f t="shared" si="4"/>
        <v>0</v>
      </c>
      <c r="BF163" s="148">
        <f t="shared" si="5"/>
        <v>0</v>
      </c>
      <c r="BG163" s="148">
        <f t="shared" si="6"/>
        <v>0</v>
      </c>
      <c r="BH163" s="148">
        <f t="shared" si="7"/>
        <v>0</v>
      </c>
      <c r="BI163" s="148">
        <f t="shared" si="8"/>
        <v>0</v>
      </c>
      <c r="BJ163" s="12" t="s">
        <v>89</v>
      </c>
      <c r="BK163" s="148">
        <f t="shared" si="9"/>
        <v>0</v>
      </c>
      <c r="BL163" s="12" t="s">
        <v>160</v>
      </c>
      <c r="BM163" s="147" t="s">
        <v>1446</v>
      </c>
    </row>
    <row r="164" spans="2:65" s="27" customFormat="1" ht="37.9" customHeight="1">
      <c r="B164" s="26"/>
      <c r="C164" s="136" t="s">
        <v>349</v>
      </c>
      <c r="D164" s="136" t="s">
        <v>155</v>
      </c>
      <c r="E164" s="137" t="s">
        <v>1447</v>
      </c>
      <c r="F164" s="138" t="s">
        <v>1448</v>
      </c>
      <c r="G164" s="139" t="s">
        <v>606</v>
      </c>
      <c r="H164" s="140">
        <v>27</v>
      </c>
      <c r="I164" s="7"/>
      <c r="J164" s="1">
        <f t="shared" si="0"/>
        <v>0</v>
      </c>
      <c r="K164" s="138" t="s">
        <v>1</v>
      </c>
      <c r="L164" s="26"/>
      <c r="M164" s="143" t="s">
        <v>1</v>
      </c>
      <c r="N164" s="144" t="s">
        <v>46</v>
      </c>
      <c r="O164" s="145">
        <v>0</v>
      </c>
      <c r="P164" s="145">
        <f t="shared" si="1"/>
        <v>0</v>
      </c>
      <c r="Q164" s="145">
        <v>0</v>
      </c>
      <c r="R164" s="145">
        <f t="shared" si="2"/>
        <v>0</v>
      </c>
      <c r="S164" s="145">
        <v>0</v>
      </c>
      <c r="T164" s="146">
        <f t="shared" si="3"/>
        <v>0</v>
      </c>
      <c r="AR164" s="147" t="s">
        <v>160</v>
      </c>
      <c r="AT164" s="147" t="s">
        <v>155</v>
      </c>
      <c r="AU164" s="147" t="s">
        <v>91</v>
      </c>
      <c r="AY164" s="12" t="s">
        <v>152</v>
      </c>
      <c r="BE164" s="148">
        <f t="shared" si="4"/>
        <v>0</v>
      </c>
      <c r="BF164" s="148">
        <f t="shared" si="5"/>
        <v>0</v>
      </c>
      <c r="BG164" s="148">
        <f t="shared" si="6"/>
        <v>0</v>
      </c>
      <c r="BH164" s="148">
        <f t="shared" si="7"/>
        <v>0</v>
      </c>
      <c r="BI164" s="148">
        <f t="shared" si="8"/>
        <v>0</v>
      </c>
      <c r="BJ164" s="12" t="s">
        <v>89</v>
      </c>
      <c r="BK164" s="148">
        <f t="shared" si="9"/>
        <v>0</v>
      </c>
      <c r="BL164" s="12" t="s">
        <v>160</v>
      </c>
      <c r="BM164" s="147" t="s">
        <v>1449</v>
      </c>
    </row>
    <row r="165" spans="2:65" s="27" customFormat="1" ht="37.9" customHeight="1">
      <c r="B165" s="26"/>
      <c r="C165" s="136" t="s">
        <v>354</v>
      </c>
      <c r="D165" s="136" t="s">
        <v>155</v>
      </c>
      <c r="E165" s="137" t="s">
        <v>1450</v>
      </c>
      <c r="F165" s="138" t="s">
        <v>1451</v>
      </c>
      <c r="G165" s="139" t="s">
        <v>606</v>
      </c>
      <c r="H165" s="140">
        <v>130</v>
      </c>
      <c r="I165" s="7"/>
      <c r="J165" s="1">
        <f t="shared" si="0"/>
        <v>0</v>
      </c>
      <c r="K165" s="138" t="s">
        <v>1</v>
      </c>
      <c r="L165" s="26"/>
      <c r="M165" s="143" t="s">
        <v>1</v>
      </c>
      <c r="N165" s="144" t="s">
        <v>46</v>
      </c>
      <c r="O165" s="145">
        <v>0</v>
      </c>
      <c r="P165" s="145">
        <f t="shared" si="1"/>
        <v>0</v>
      </c>
      <c r="Q165" s="145">
        <v>0</v>
      </c>
      <c r="R165" s="145">
        <f t="shared" si="2"/>
        <v>0</v>
      </c>
      <c r="S165" s="145">
        <v>0</v>
      </c>
      <c r="T165" s="146">
        <f t="shared" si="3"/>
        <v>0</v>
      </c>
      <c r="AR165" s="147" t="s">
        <v>160</v>
      </c>
      <c r="AT165" s="147" t="s">
        <v>155</v>
      </c>
      <c r="AU165" s="147" t="s">
        <v>91</v>
      </c>
      <c r="AY165" s="12" t="s">
        <v>152</v>
      </c>
      <c r="BE165" s="148">
        <f t="shared" si="4"/>
        <v>0</v>
      </c>
      <c r="BF165" s="148">
        <f t="shared" si="5"/>
        <v>0</v>
      </c>
      <c r="BG165" s="148">
        <f t="shared" si="6"/>
        <v>0</v>
      </c>
      <c r="BH165" s="148">
        <f t="shared" si="7"/>
        <v>0</v>
      </c>
      <c r="BI165" s="148">
        <f t="shared" si="8"/>
        <v>0</v>
      </c>
      <c r="BJ165" s="12" t="s">
        <v>89</v>
      </c>
      <c r="BK165" s="148">
        <f t="shared" si="9"/>
        <v>0</v>
      </c>
      <c r="BL165" s="12" t="s">
        <v>160</v>
      </c>
      <c r="BM165" s="147" t="s">
        <v>1452</v>
      </c>
    </row>
    <row r="166" spans="2:65" s="27" customFormat="1" ht="37.9" customHeight="1">
      <c r="B166" s="26"/>
      <c r="C166" s="136" t="s">
        <v>358</v>
      </c>
      <c r="D166" s="136" t="s">
        <v>155</v>
      </c>
      <c r="E166" s="137" t="s">
        <v>1453</v>
      </c>
      <c r="F166" s="138" t="s">
        <v>1454</v>
      </c>
      <c r="G166" s="139" t="s">
        <v>606</v>
      </c>
      <c r="H166" s="140">
        <v>7</v>
      </c>
      <c r="I166" s="7"/>
      <c r="J166" s="1">
        <f t="shared" si="0"/>
        <v>0</v>
      </c>
      <c r="K166" s="138" t="s">
        <v>1</v>
      </c>
      <c r="L166" s="26"/>
      <c r="M166" s="143" t="s">
        <v>1</v>
      </c>
      <c r="N166" s="144" t="s">
        <v>46</v>
      </c>
      <c r="O166" s="145">
        <v>0</v>
      </c>
      <c r="P166" s="145">
        <f t="shared" si="1"/>
        <v>0</v>
      </c>
      <c r="Q166" s="145">
        <v>0</v>
      </c>
      <c r="R166" s="145">
        <f t="shared" si="2"/>
        <v>0</v>
      </c>
      <c r="S166" s="145">
        <v>0</v>
      </c>
      <c r="T166" s="146">
        <f t="shared" si="3"/>
        <v>0</v>
      </c>
      <c r="AR166" s="147" t="s">
        <v>160</v>
      </c>
      <c r="AT166" s="147" t="s">
        <v>155</v>
      </c>
      <c r="AU166" s="147" t="s">
        <v>91</v>
      </c>
      <c r="AY166" s="12" t="s">
        <v>152</v>
      </c>
      <c r="BE166" s="148">
        <f t="shared" si="4"/>
        <v>0</v>
      </c>
      <c r="BF166" s="148">
        <f t="shared" si="5"/>
        <v>0</v>
      </c>
      <c r="BG166" s="148">
        <f t="shared" si="6"/>
        <v>0</v>
      </c>
      <c r="BH166" s="148">
        <f t="shared" si="7"/>
        <v>0</v>
      </c>
      <c r="BI166" s="148">
        <f t="shared" si="8"/>
        <v>0</v>
      </c>
      <c r="BJ166" s="12" t="s">
        <v>89</v>
      </c>
      <c r="BK166" s="148">
        <f t="shared" si="9"/>
        <v>0</v>
      </c>
      <c r="BL166" s="12" t="s">
        <v>160</v>
      </c>
      <c r="BM166" s="147" t="s">
        <v>1455</v>
      </c>
    </row>
    <row r="167" spans="2:65" s="27" customFormat="1" ht="37.9" customHeight="1">
      <c r="B167" s="26"/>
      <c r="C167" s="136" t="s">
        <v>362</v>
      </c>
      <c r="D167" s="136" t="s">
        <v>155</v>
      </c>
      <c r="E167" s="137" t="s">
        <v>1456</v>
      </c>
      <c r="F167" s="138" t="s">
        <v>1457</v>
      </c>
      <c r="G167" s="139" t="s">
        <v>606</v>
      </c>
      <c r="H167" s="140">
        <v>40</v>
      </c>
      <c r="I167" s="7"/>
      <c r="J167" s="1">
        <f t="shared" si="0"/>
        <v>0</v>
      </c>
      <c r="K167" s="138" t="s">
        <v>1</v>
      </c>
      <c r="L167" s="26"/>
      <c r="M167" s="143" t="s">
        <v>1</v>
      </c>
      <c r="N167" s="144" t="s">
        <v>46</v>
      </c>
      <c r="O167" s="145">
        <v>0</v>
      </c>
      <c r="P167" s="145">
        <f t="shared" si="1"/>
        <v>0</v>
      </c>
      <c r="Q167" s="145">
        <v>0</v>
      </c>
      <c r="R167" s="145">
        <f t="shared" si="2"/>
        <v>0</v>
      </c>
      <c r="S167" s="145">
        <v>0</v>
      </c>
      <c r="T167" s="146">
        <f t="shared" si="3"/>
        <v>0</v>
      </c>
      <c r="AR167" s="147" t="s">
        <v>160</v>
      </c>
      <c r="AT167" s="147" t="s">
        <v>155</v>
      </c>
      <c r="AU167" s="147" t="s">
        <v>91</v>
      </c>
      <c r="AY167" s="12" t="s">
        <v>152</v>
      </c>
      <c r="BE167" s="148">
        <f t="shared" si="4"/>
        <v>0</v>
      </c>
      <c r="BF167" s="148">
        <f t="shared" si="5"/>
        <v>0</v>
      </c>
      <c r="BG167" s="148">
        <f t="shared" si="6"/>
        <v>0</v>
      </c>
      <c r="BH167" s="148">
        <f t="shared" si="7"/>
        <v>0</v>
      </c>
      <c r="BI167" s="148">
        <f t="shared" si="8"/>
        <v>0</v>
      </c>
      <c r="BJ167" s="12" t="s">
        <v>89</v>
      </c>
      <c r="BK167" s="148">
        <f t="shared" si="9"/>
        <v>0</v>
      </c>
      <c r="BL167" s="12" t="s">
        <v>160</v>
      </c>
      <c r="BM167" s="147" t="s">
        <v>1458</v>
      </c>
    </row>
    <row r="168" spans="2:65" s="27" customFormat="1" ht="37.9" customHeight="1">
      <c r="B168" s="26"/>
      <c r="C168" s="136" t="s">
        <v>368</v>
      </c>
      <c r="D168" s="136" t="s">
        <v>155</v>
      </c>
      <c r="E168" s="137" t="s">
        <v>1459</v>
      </c>
      <c r="F168" s="138" t="s">
        <v>1460</v>
      </c>
      <c r="G168" s="139" t="s">
        <v>606</v>
      </c>
      <c r="H168" s="140">
        <v>42</v>
      </c>
      <c r="I168" s="7"/>
      <c r="J168" s="1">
        <f t="shared" si="0"/>
        <v>0</v>
      </c>
      <c r="K168" s="138" t="s">
        <v>1</v>
      </c>
      <c r="L168" s="26"/>
      <c r="M168" s="143" t="s">
        <v>1</v>
      </c>
      <c r="N168" s="144" t="s">
        <v>46</v>
      </c>
      <c r="O168" s="145">
        <v>0</v>
      </c>
      <c r="P168" s="145">
        <f t="shared" si="1"/>
        <v>0</v>
      </c>
      <c r="Q168" s="145">
        <v>0</v>
      </c>
      <c r="R168" s="145">
        <f t="shared" si="2"/>
        <v>0</v>
      </c>
      <c r="S168" s="145">
        <v>0</v>
      </c>
      <c r="T168" s="146">
        <f t="shared" si="3"/>
        <v>0</v>
      </c>
      <c r="AR168" s="147" t="s">
        <v>160</v>
      </c>
      <c r="AT168" s="147" t="s">
        <v>155</v>
      </c>
      <c r="AU168" s="147" t="s">
        <v>91</v>
      </c>
      <c r="AY168" s="12" t="s">
        <v>152</v>
      </c>
      <c r="BE168" s="148">
        <f t="shared" si="4"/>
        <v>0</v>
      </c>
      <c r="BF168" s="148">
        <f t="shared" si="5"/>
        <v>0</v>
      </c>
      <c r="BG168" s="148">
        <f t="shared" si="6"/>
        <v>0</v>
      </c>
      <c r="BH168" s="148">
        <f t="shared" si="7"/>
        <v>0</v>
      </c>
      <c r="BI168" s="148">
        <f t="shared" si="8"/>
        <v>0</v>
      </c>
      <c r="BJ168" s="12" t="s">
        <v>89</v>
      </c>
      <c r="BK168" s="148">
        <f t="shared" si="9"/>
        <v>0</v>
      </c>
      <c r="BL168" s="12" t="s">
        <v>160</v>
      </c>
      <c r="BM168" s="147" t="s">
        <v>1461</v>
      </c>
    </row>
    <row r="169" spans="2:65" s="27" customFormat="1" ht="24.25" customHeight="1">
      <c r="B169" s="26"/>
      <c r="C169" s="136" t="s">
        <v>373</v>
      </c>
      <c r="D169" s="136" t="s">
        <v>155</v>
      </c>
      <c r="E169" s="137" t="s">
        <v>1462</v>
      </c>
      <c r="F169" s="138" t="s">
        <v>1463</v>
      </c>
      <c r="G169" s="139" t="s">
        <v>171</v>
      </c>
      <c r="H169" s="140">
        <v>30</v>
      </c>
      <c r="I169" s="7"/>
      <c r="J169" s="1">
        <f t="shared" si="0"/>
        <v>0</v>
      </c>
      <c r="K169" s="138" t="s">
        <v>1</v>
      </c>
      <c r="L169" s="26"/>
      <c r="M169" s="143" t="s">
        <v>1</v>
      </c>
      <c r="N169" s="144" t="s">
        <v>46</v>
      </c>
      <c r="O169" s="145">
        <v>0</v>
      </c>
      <c r="P169" s="145">
        <f t="shared" si="1"/>
        <v>0</v>
      </c>
      <c r="Q169" s="145">
        <v>0</v>
      </c>
      <c r="R169" s="145">
        <f t="shared" si="2"/>
        <v>0</v>
      </c>
      <c r="S169" s="145">
        <v>0</v>
      </c>
      <c r="T169" s="146">
        <f t="shared" si="3"/>
        <v>0</v>
      </c>
      <c r="AR169" s="147" t="s">
        <v>160</v>
      </c>
      <c r="AT169" s="147" t="s">
        <v>155</v>
      </c>
      <c r="AU169" s="147" t="s">
        <v>91</v>
      </c>
      <c r="AY169" s="12" t="s">
        <v>152</v>
      </c>
      <c r="BE169" s="148">
        <f t="shared" si="4"/>
        <v>0</v>
      </c>
      <c r="BF169" s="148">
        <f t="shared" si="5"/>
        <v>0</v>
      </c>
      <c r="BG169" s="148">
        <f t="shared" si="6"/>
        <v>0</v>
      </c>
      <c r="BH169" s="148">
        <f t="shared" si="7"/>
        <v>0</v>
      </c>
      <c r="BI169" s="148">
        <f t="shared" si="8"/>
        <v>0</v>
      </c>
      <c r="BJ169" s="12" t="s">
        <v>89</v>
      </c>
      <c r="BK169" s="148">
        <f t="shared" si="9"/>
        <v>0</v>
      </c>
      <c r="BL169" s="12" t="s">
        <v>160</v>
      </c>
      <c r="BM169" s="147" t="s">
        <v>1464</v>
      </c>
    </row>
    <row r="170" spans="2:65" s="27" customFormat="1" ht="21.75" customHeight="1">
      <c r="B170" s="26"/>
      <c r="C170" s="136" t="s">
        <v>380</v>
      </c>
      <c r="D170" s="136" t="s">
        <v>155</v>
      </c>
      <c r="E170" s="137" t="s">
        <v>1465</v>
      </c>
      <c r="F170" s="138" t="s">
        <v>1466</v>
      </c>
      <c r="G170" s="139" t="s">
        <v>279</v>
      </c>
      <c r="H170" s="140">
        <v>1</v>
      </c>
      <c r="I170" s="7"/>
      <c r="J170" s="1">
        <f t="shared" si="0"/>
        <v>0</v>
      </c>
      <c r="K170" s="138" t="s">
        <v>1</v>
      </c>
      <c r="L170" s="26"/>
      <c r="M170" s="143" t="s">
        <v>1</v>
      </c>
      <c r="N170" s="144" t="s">
        <v>46</v>
      </c>
      <c r="O170" s="145">
        <v>0</v>
      </c>
      <c r="P170" s="145">
        <f t="shared" si="1"/>
        <v>0</v>
      </c>
      <c r="Q170" s="145">
        <v>0</v>
      </c>
      <c r="R170" s="145">
        <f t="shared" si="2"/>
        <v>0</v>
      </c>
      <c r="S170" s="145">
        <v>0</v>
      </c>
      <c r="T170" s="146">
        <f t="shared" si="3"/>
        <v>0</v>
      </c>
      <c r="AR170" s="147" t="s">
        <v>160</v>
      </c>
      <c r="AT170" s="147" t="s">
        <v>155</v>
      </c>
      <c r="AU170" s="147" t="s">
        <v>91</v>
      </c>
      <c r="AY170" s="12" t="s">
        <v>152</v>
      </c>
      <c r="BE170" s="148">
        <f t="shared" si="4"/>
        <v>0</v>
      </c>
      <c r="BF170" s="148">
        <f t="shared" si="5"/>
        <v>0</v>
      </c>
      <c r="BG170" s="148">
        <f t="shared" si="6"/>
        <v>0</v>
      </c>
      <c r="BH170" s="148">
        <f t="shared" si="7"/>
        <v>0</v>
      </c>
      <c r="BI170" s="148">
        <f t="shared" si="8"/>
        <v>0</v>
      </c>
      <c r="BJ170" s="12" t="s">
        <v>89</v>
      </c>
      <c r="BK170" s="148">
        <f t="shared" si="9"/>
        <v>0</v>
      </c>
      <c r="BL170" s="12" t="s">
        <v>160</v>
      </c>
      <c r="BM170" s="147" t="s">
        <v>1467</v>
      </c>
    </row>
    <row r="171" spans="2:47" s="27" customFormat="1" ht="36">
      <c r="B171" s="26"/>
      <c r="D171" s="154" t="s">
        <v>212</v>
      </c>
      <c r="F171" s="181" t="s">
        <v>1468</v>
      </c>
      <c r="L171" s="26"/>
      <c r="M171" s="151"/>
      <c r="T171" s="54"/>
      <c r="AT171" s="12" t="s">
        <v>212</v>
      </c>
      <c r="AU171" s="12" t="s">
        <v>91</v>
      </c>
    </row>
    <row r="172" spans="2:65" s="27" customFormat="1" ht="24.25" customHeight="1">
      <c r="B172" s="26"/>
      <c r="C172" s="136" t="s">
        <v>385</v>
      </c>
      <c r="D172" s="136" t="s">
        <v>155</v>
      </c>
      <c r="E172" s="137" t="s">
        <v>1469</v>
      </c>
      <c r="F172" s="138" t="s">
        <v>1470</v>
      </c>
      <c r="G172" s="139" t="s">
        <v>279</v>
      </c>
      <c r="H172" s="140">
        <v>1</v>
      </c>
      <c r="I172" s="7"/>
      <c r="J172" s="1">
        <f>ROUND(I172*H172,2)</f>
        <v>0</v>
      </c>
      <c r="K172" s="138" t="s">
        <v>1</v>
      </c>
      <c r="L172" s="26"/>
      <c r="M172" s="143" t="s">
        <v>1</v>
      </c>
      <c r="N172" s="144" t="s">
        <v>46</v>
      </c>
      <c r="O172" s="145">
        <v>0</v>
      </c>
      <c r="P172" s="145">
        <f>O172*H172</f>
        <v>0</v>
      </c>
      <c r="Q172" s="145">
        <v>0</v>
      </c>
      <c r="R172" s="145">
        <f>Q172*H172</f>
        <v>0</v>
      </c>
      <c r="S172" s="145">
        <v>0</v>
      </c>
      <c r="T172" s="146">
        <f>S172*H172</f>
        <v>0</v>
      </c>
      <c r="AR172" s="147" t="s">
        <v>160</v>
      </c>
      <c r="AT172" s="147" t="s">
        <v>155</v>
      </c>
      <c r="AU172" s="147" t="s">
        <v>91</v>
      </c>
      <c r="AY172" s="12" t="s">
        <v>152</v>
      </c>
      <c r="BE172" s="148">
        <f>IF(N172="základní",J172,0)</f>
        <v>0</v>
      </c>
      <c r="BF172" s="148">
        <f>IF(N172="snížená",J172,0)</f>
        <v>0</v>
      </c>
      <c r="BG172" s="148">
        <f>IF(N172="zákl. přenesená",J172,0)</f>
        <v>0</v>
      </c>
      <c r="BH172" s="148">
        <f>IF(N172="sníž. přenesená",J172,0)</f>
        <v>0</v>
      </c>
      <c r="BI172" s="148">
        <f>IF(N172="nulová",J172,0)</f>
        <v>0</v>
      </c>
      <c r="BJ172" s="12" t="s">
        <v>89</v>
      </c>
      <c r="BK172" s="148">
        <f>ROUND(I172*H172,2)</f>
        <v>0</v>
      </c>
      <c r="BL172" s="12" t="s">
        <v>160</v>
      </c>
      <c r="BM172" s="147" t="s">
        <v>1471</v>
      </c>
    </row>
    <row r="173" spans="2:65" s="27" customFormat="1" ht="16.5" customHeight="1">
      <c r="B173" s="26"/>
      <c r="C173" s="136" t="s">
        <v>391</v>
      </c>
      <c r="D173" s="136" t="s">
        <v>155</v>
      </c>
      <c r="E173" s="137" t="s">
        <v>1472</v>
      </c>
      <c r="F173" s="138" t="s">
        <v>1473</v>
      </c>
      <c r="G173" s="139" t="s">
        <v>279</v>
      </c>
      <c r="H173" s="140">
        <v>1</v>
      </c>
      <c r="I173" s="7"/>
      <c r="J173" s="1">
        <f>ROUND(I173*H173,2)</f>
        <v>0</v>
      </c>
      <c r="K173" s="138" t="s">
        <v>1</v>
      </c>
      <c r="L173" s="26"/>
      <c r="M173" s="143" t="s">
        <v>1</v>
      </c>
      <c r="N173" s="144" t="s">
        <v>46</v>
      </c>
      <c r="O173" s="145">
        <v>0</v>
      </c>
      <c r="P173" s="145">
        <f>O173*H173</f>
        <v>0</v>
      </c>
      <c r="Q173" s="145">
        <v>0</v>
      </c>
      <c r="R173" s="145">
        <f>Q173*H173</f>
        <v>0</v>
      </c>
      <c r="S173" s="145">
        <v>0</v>
      </c>
      <c r="T173" s="146">
        <f>S173*H173</f>
        <v>0</v>
      </c>
      <c r="AR173" s="147" t="s">
        <v>160</v>
      </c>
      <c r="AT173" s="147" t="s">
        <v>155</v>
      </c>
      <c r="AU173" s="147" t="s">
        <v>91</v>
      </c>
      <c r="AY173" s="12" t="s">
        <v>152</v>
      </c>
      <c r="BE173" s="148">
        <f>IF(N173="základní",J173,0)</f>
        <v>0</v>
      </c>
      <c r="BF173" s="148">
        <f>IF(N173="snížená",J173,0)</f>
        <v>0</v>
      </c>
      <c r="BG173" s="148">
        <f>IF(N173="zákl. přenesená",J173,0)</f>
        <v>0</v>
      </c>
      <c r="BH173" s="148">
        <f>IF(N173="sníž. přenesená",J173,0)</f>
        <v>0</v>
      </c>
      <c r="BI173" s="148">
        <f>IF(N173="nulová",J173,0)</f>
        <v>0</v>
      </c>
      <c r="BJ173" s="12" t="s">
        <v>89</v>
      </c>
      <c r="BK173" s="148">
        <f>ROUND(I173*H173,2)</f>
        <v>0</v>
      </c>
      <c r="BL173" s="12" t="s">
        <v>160</v>
      </c>
      <c r="BM173" s="147" t="s">
        <v>1474</v>
      </c>
    </row>
    <row r="174" spans="2:47" s="27" customFormat="1" ht="99">
      <c r="B174" s="26"/>
      <c r="D174" s="154" t="s">
        <v>212</v>
      </c>
      <c r="F174" s="181" t="s">
        <v>1475</v>
      </c>
      <c r="L174" s="26"/>
      <c r="M174" s="151"/>
      <c r="T174" s="54"/>
      <c r="AT174" s="12" t="s">
        <v>212</v>
      </c>
      <c r="AU174" s="12" t="s">
        <v>91</v>
      </c>
    </row>
    <row r="175" spans="2:65" s="27" customFormat="1" ht="16.5" customHeight="1">
      <c r="B175" s="26"/>
      <c r="C175" s="136" t="s">
        <v>396</v>
      </c>
      <c r="D175" s="136" t="s">
        <v>155</v>
      </c>
      <c r="E175" s="137" t="s">
        <v>1476</v>
      </c>
      <c r="F175" s="138" t="s">
        <v>1477</v>
      </c>
      <c r="G175" s="139" t="s">
        <v>279</v>
      </c>
      <c r="H175" s="140">
        <v>1</v>
      </c>
      <c r="I175" s="7"/>
      <c r="J175" s="1">
        <f>ROUND(I175*H175,2)</f>
        <v>0</v>
      </c>
      <c r="K175" s="138" t="s">
        <v>1</v>
      </c>
      <c r="L175" s="26"/>
      <c r="M175" s="143" t="s">
        <v>1</v>
      </c>
      <c r="N175" s="144" t="s">
        <v>46</v>
      </c>
      <c r="O175" s="145">
        <v>0</v>
      </c>
      <c r="P175" s="145">
        <f>O175*H175</f>
        <v>0</v>
      </c>
      <c r="Q175" s="145">
        <v>0</v>
      </c>
      <c r="R175" s="145">
        <f>Q175*H175</f>
        <v>0</v>
      </c>
      <c r="S175" s="145">
        <v>0</v>
      </c>
      <c r="T175" s="146">
        <f>S175*H175</f>
        <v>0</v>
      </c>
      <c r="AR175" s="147" t="s">
        <v>160</v>
      </c>
      <c r="AT175" s="147" t="s">
        <v>155</v>
      </c>
      <c r="AU175" s="147" t="s">
        <v>91</v>
      </c>
      <c r="AY175" s="12" t="s">
        <v>152</v>
      </c>
      <c r="BE175" s="148">
        <f>IF(N175="základní",J175,0)</f>
        <v>0</v>
      </c>
      <c r="BF175" s="148">
        <f>IF(N175="snížená",J175,0)</f>
        <v>0</v>
      </c>
      <c r="BG175" s="148">
        <f>IF(N175="zákl. přenesená",J175,0)</f>
        <v>0</v>
      </c>
      <c r="BH175" s="148">
        <f>IF(N175="sníž. přenesená",J175,0)</f>
        <v>0</v>
      </c>
      <c r="BI175" s="148">
        <f>IF(N175="nulová",J175,0)</f>
        <v>0</v>
      </c>
      <c r="BJ175" s="12" t="s">
        <v>89</v>
      </c>
      <c r="BK175" s="148">
        <f>ROUND(I175*H175,2)</f>
        <v>0</v>
      </c>
      <c r="BL175" s="12" t="s">
        <v>160</v>
      </c>
      <c r="BM175" s="147" t="s">
        <v>1478</v>
      </c>
    </row>
    <row r="176" spans="2:47" s="27" customFormat="1" ht="54">
      <c r="B176" s="26"/>
      <c r="D176" s="154" t="s">
        <v>212</v>
      </c>
      <c r="F176" s="181" t="s">
        <v>1479</v>
      </c>
      <c r="L176" s="26"/>
      <c r="M176" s="151"/>
      <c r="T176" s="54"/>
      <c r="AT176" s="12" t="s">
        <v>212</v>
      </c>
      <c r="AU176" s="12" t="s">
        <v>91</v>
      </c>
    </row>
    <row r="177" spans="2:65" s="27" customFormat="1" ht="37.9" customHeight="1">
      <c r="B177" s="26"/>
      <c r="C177" s="136" t="s">
        <v>402</v>
      </c>
      <c r="D177" s="136" t="s">
        <v>155</v>
      </c>
      <c r="E177" s="137" t="s">
        <v>1480</v>
      </c>
      <c r="F177" s="138" t="s">
        <v>1481</v>
      </c>
      <c r="G177" s="139" t="s">
        <v>352</v>
      </c>
      <c r="H177" s="140">
        <v>1</v>
      </c>
      <c r="I177" s="7"/>
      <c r="J177" s="1">
        <f>ROUND(I177*H177,2)</f>
        <v>0</v>
      </c>
      <c r="K177" s="138" t="s">
        <v>1</v>
      </c>
      <c r="L177" s="26"/>
      <c r="M177" s="143" t="s">
        <v>1</v>
      </c>
      <c r="N177" s="144" t="s">
        <v>46</v>
      </c>
      <c r="O177" s="145">
        <v>0</v>
      </c>
      <c r="P177" s="145">
        <f>O177*H177</f>
        <v>0</v>
      </c>
      <c r="Q177" s="145">
        <v>0</v>
      </c>
      <c r="R177" s="145">
        <f>Q177*H177</f>
        <v>0</v>
      </c>
      <c r="S177" s="145">
        <v>0</v>
      </c>
      <c r="T177" s="146">
        <f>S177*H177</f>
        <v>0</v>
      </c>
      <c r="AR177" s="147" t="s">
        <v>160</v>
      </c>
      <c r="AT177" s="147" t="s">
        <v>155</v>
      </c>
      <c r="AU177" s="147" t="s">
        <v>91</v>
      </c>
      <c r="AY177" s="12" t="s">
        <v>152</v>
      </c>
      <c r="BE177" s="148">
        <f>IF(N177="základní",J177,0)</f>
        <v>0</v>
      </c>
      <c r="BF177" s="148">
        <f>IF(N177="snížená",J177,0)</f>
        <v>0</v>
      </c>
      <c r="BG177" s="148">
        <f>IF(N177="zákl. přenesená",J177,0)</f>
        <v>0</v>
      </c>
      <c r="BH177" s="148">
        <f>IF(N177="sníž. přenesená",J177,0)</f>
        <v>0</v>
      </c>
      <c r="BI177" s="148">
        <f>IF(N177="nulová",J177,0)</f>
        <v>0</v>
      </c>
      <c r="BJ177" s="12" t="s">
        <v>89</v>
      </c>
      <c r="BK177" s="148">
        <f>ROUND(I177*H177,2)</f>
        <v>0</v>
      </c>
      <c r="BL177" s="12" t="s">
        <v>160</v>
      </c>
      <c r="BM177" s="147" t="s">
        <v>1482</v>
      </c>
    </row>
    <row r="178" spans="2:65" s="27" customFormat="1" ht="37.9" customHeight="1">
      <c r="B178" s="26"/>
      <c r="C178" s="136" t="s">
        <v>407</v>
      </c>
      <c r="D178" s="136" t="s">
        <v>155</v>
      </c>
      <c r="E178" s="137" t="s">
        <v>1483</v>
      </c>
      <c r="F178" s="138" t="s">
        <v>1484</v>
      </c>
      <c r="G178" s="139" t="s">
        <v>352</v>
      </c>
      <c r="H178" s="140">
        <v>5</v>
      </c>
      <c r="I178" s="7"/>
      <c r="J178" s="1">
        <f>ROUND(I178*H178,2)</f>
        <v>0</v>
      </c>
      <c r="K178" s="138" t="s">
        <v>1</v>
      </c>
      <c r="L178" s="26"/>
      <c r="M178" s="143" t="s">
        <v>1</v>
      </c>
      <c r="N178" s="144" t="s">
        <v>46</v>
      </c>
      <c r="O178" s="145">
        <v>0</v>
      </c>
      <c r="P178" s="145">
        <f>O178*H178</f>
        <v>0</v>
      </c>
      <c r="Q178" s="145">
        <v>0</v>
      </c>
      <c r="R178" s="145">
        <f>Q178*H178</f>
        <v>0</v>
      </c>
      <c r="S178" s="145">
        <v>0</v>
      </c>
      <c r="T178" s="146">
        <f>S178*H178</f>
        <v>0</v>
      </c>
      <c r="AR178" s="147" t="s">
        <v>160</v>
      </c>
      <c r="AT178" s="147" t="s">
        <v>155</v>
      </c>
      <c r="AU178" s="147" t="s">
        <v>91</v>
      </c>
      <c r="AY178" s="12" t="s">
        <v>152</v>
      </c>
      <c r="BE178" s="148">
        <f>IF(N178="základní",J178,0)</f>
        <v>0</v>
      </c>
      <c r="BF178" s="148">
        <f>IF(N178="snížená",J178,0)</f>
        <v>0</v>
      </c>
      <c r="BG178" s="148">
        <f>IF(N178="zákl. přenesená",J178,0)</f>
        <v>0</v>
      </c>
      <c r="BH178" s="148">
        <f>IF(N178="sníž. přenesená",J178,0)</f>
        <v>0</v>
      </c>
      <c r="BI178" s="148">
        <f>IF(N178="nulová",J178,0)</f>
        <v>0</v>
      </c>
      <c r="BJ178" s="12" t="s">
        <v>89</v>
      </c>
      <c r="BK178" s="148">
        <f>ROUND(I178*H178,2)</f>
        <v>0</v>
      </c>
      <c r="BL178" s="12" t="s">
        <v>160</v>
      </c>
      <c r="BM178" s="147" t="s">
        <v>1485</v>
      </c>
    </row>
    <row r="179" spans="2:65" s="27" customFormat="1" ht="37.9" customHeight="1">
      <c r="B179" s="26"/>
      <c r="C179" s="136" t="s">
        <v>414</v>
      </c>
      <c r="D179" s="136" t="s">
        <v>155</v>
      </c>
      <c r="E179" s="137" t="s">
        <v>1486</v>
      </c>
      <c r="F179" s="138" t="s">
        <v>1487</v>
      </c>
      <c r="G179" s="139" t="s">
        <v>352</v>
      </c>
      <c r="H179" s="140">
        <v>6</v>
      </c>
      <c r="I179" s="7"/>
      <c r="J179" s="1">
        <f>ROUND(I179*H179,2)</f>
        <v>0</v>
      </c>
      <c r="K179" s="138" t="s">
        <v>1</v>
      </c>
      <c r="L179" s="26"/>
      <c r="M179" s="143" t="s">
        <v>1</v>
      </c>
      <c r="N179" s="144" t="s">
        <v>46</v>
      </c>
      <c r="O179" s="145">
        <v>0</v>
      </c>
      <c r="P179" s="145">
        <f>O179*H179</f>
        <v>0</v>
      </c>
      <c r="Q179" s="145">
        <v>0</v>
      </c>
      <c r="R179" s="145">
        <f>Q179*H179</f>
        <v>0</v>
      </c>
      <c r="S179" s="145">
        <v>0</v>
      </c>
      <c r="T179" s="146">
        <f>S179*H179</f>
        <v>0</v>
      </c>
      <c r="AR179" s="147" t="s">
        <v>160</v>
      </c>
      <c r="AT179" s="147" t="s">
        <v>155</v>
      </c>
      <c r="AU179" s="147" t="s">
        <v>91</v>
      </c>
      <c r="AY179" s="12" t="s">
        <v>152</v>
      </c>
      <c r="BE179" s="148">
        <f>IF(N179="základní",J179,0)</f>
        <v>0</v>
      </c>
      <c r="BF179" s="148">
        <f>IF(N179="snížená",J179,0)</f>
        <v>0</v>
      </c>
      <c r="BG179" s="148">
        <f>IF(N179="zákl. přenesená",J179,0)</f>
        <v>0</v>
      </c>
      <c r="BH179" s="148">
        <f>IF(N179="sníž. přenesená",J179,0)</f>
        <v>0</v>
      </c>
      <c r="BI179" s="148">
        <f>IF(N179="nulová",J179,0)</f>
        <v>0</v>
      </c>
      <c r="BJ179" s="12" t="s">
        <v>89</v>
      </c>
      <c r="BK179" s="148">
        <f>ROUND(I179*H179,2)</f>
        <v>0</v>
      </c>
      <c r="BL179" s="12" t="s">
        <v>160</v>
      </c>
      <c r="BM179" s="147" t="s">
        <v>1488</v>
      </c>
    </row>
    <row r="180" spans="2:63" s="125" customFormat="1" ht="22.9" customHeight="1">
      <c r="B180" s="124"/>
      <c r="D180" s="126" t="s">
        <v>80</v>
      </c>
      <c r="E180" s="134" t="s">
        <v>1092</v>
      </c>
      <c r="F180" s="134" t="s">
        <v>1489</v>
      </c>
      <c r="J180" s="135">
        <f>BK180</f>
        <v>0</v>
      </c>
      <c r="L180" s="124"/>
      <c r="M180" s="129"/>
      <c r="P180" s="130">
        <f>SUM(P181:P200)</f>
        <v>0</v>
      </c>
      <c r="R180" s="130">
        <f>SUM(R181:R200)</f>
        <v>0</v>
      </c>
      <c r="T180" s="131">
        <f>SUM(T181:T200)</f>
        <v>0</v>
      </c>
      <c r="AR180" s="126" t="s">
        <v>89</v>
      </c>
      <c r="AT180" s="132" t="s">
        <v>80</v>
      </c>
      <c r="AU180" s="132" t="s">
        <v>89</v>
      </c>
      <c r="AY180" s="126" t="s">
        <v>152</v>
      </c>
      <c r="BK180" s="133">
        <f>SUM(BK181:BK200)</f>
        <v>0</v>
      </c>
    </row>
    <row r="181" spans="2:65" s="27" customFormat="1" ht="21.75" customHeight="1">
      <c r="B181" s="26"/>
      <c r="C181" s="136" t="s">
        <v>419</v>
      </c>
      <c r="D181" s="136" t="s">
        <v>155</v>
      </c>
      <c r="E181" s="137" t="s">
        <v>1490</v>
      </c>
      <c r="F181" s="138" t="s">
        <v>1491</v>
      </c>
      <c r="G181" s="139" t="s">
        <v>352</v>
      </c>
      <c r="H181" s="140">
        <v>1</v>
      </c>
      <c r="I181" s="7"/>
      <c r="J181" s="1">
        <f>ROUND(I181*H181,2)</f>
        <v>0</v>
      </c>
      <c r="K181" s="138" t="s">
        <v>1</v>
      </c>
      <c r="L181" s="26"/>
      <c r="M181" s="143" t="s">
        <v>1</v>
      </c>
      <c r="N181" s="144" t="s">
        <v>46</v>
      </c>
      <c r="O181" s="145">
        <v>0</v>
      </c>
      <c r="P181" s="145">
        <f>O181*H181</f>
        <v>0</v>
      </c>
      <c r="Q181" s="145">
        <v>0</v>
      </c>
      <c r="R181" s="145">
        <f>Q181*H181</f>
        <v>0</v>
      </c>
      <c r="S181" s="145">
        <v>0</v>
      </c>
      <c r="T181" s="146">
        <f>S181*H181</f>
        <v>0</v>
      </c>
      <c r="AR181" s="147" t="s">
        <v>160</v>
      </c>
      <c r="AT181" s="147" t="s">
        <v>155</v>
      </c>
      <c r="AU181" s="147" t="s">
        <v>91</v>
      </c>
      <c r="AY181" s="12" t="s">
        <v>152</v>
      </c>
      <c r="BE181" s="148">
        <f>IF(N181="základní",J181,0)</f>
        <v>0</v>
      </c>
      <c r="BF181" s="148">
        <f>IF(N181="snížená",J181,0)</f>
        <v>0</v>
      </c>
      <c r="BG181" s="148">
        <f>IF(N181="zákl. přenesená",J181,0)</f>
        <v>0</v>
      </c>
      <c r="BH181" s="148">
        <f>IF(N181="sníž. přenesená",J181,0)</f>
        <v>0</v>
      </c>
      <c r="BI181" s="148">
        <f>IF(N181="nulová",J181,0)</f>
        <v>0</v>
      </c>
      <c r="BJ181" s="12" t="s">
        <v>89</v>
      </c>
      <c r="BK181" s="148">
        <f>ROUND(I181*H181,2)</f>
        <v>0</v>
      </c>
      <c r="BL181" s="12" t="s">
        <v>160</v>
      </c>
      <c r="BM181" s="147" t="s">
        <v>1492</v>
      </c>
    </row>
    <row r="182" spans="2:47" s="27" customFormat="1" ht="207">
      <c r="B182" s="26"/>
      <c r="D182" s="154" t="s">
        <v>212</v>
      </c>
      <c r="F182" s="181" t="s">
        <v>1493</v>
      </c>
      <c r="L182" s="26"/>
      <c r="M182" s="151"/>
      <c r="T182" s="54"/>
      <c r="AT182" s="12" t="s">
        <v>212</v>
      </c>
      <c r="AU182" s="12" t="s">
        <v>91</v>
      </c>
    </row>
    <row r="183" spans="2:65" s="27" customFormat="1" ht="16.5" customHeight="1">
      <c r="B183" s="26"/>
      <c r="C183" s="136" t="s">
        <v>428</v>
      </c>
      <c r="D183" s="136" t="s">
        <v>155</v>
      </c>
      <c r="E183" s="137" t="s">
        <v>1494</v>
      </c>
      <c r="F183" s="138" t="s">
        <v>1495</v>
      </c>
      <c r="G183" s="139" t="s">
        <v>352</v>
      </c>
      <c r="H183" s="140">
        <v>3</v>
      </c>
      <c r="I183" s="7"/>
      <c r="J183" s="1">
        <f>ROUND(I183*H183,2)</f>
        <v>0</v>
      </c>
      <c r="K183" s="138" t="s">
        <v>1</v>
      </c>
      <c r="L183" s="26"/>
      <c r="M183" s="143" t="s">
        <v>1</v>
      </c>
      <c r="N183" s="144" t="s">
        <v>46</v>
      </c>
      <c r="O183" s="145">
        <v>0</v>
      </c>
      <c r="P183" s="145">
        <f>O183*H183</f>
        <v>0</v>
      </c>
      <c r="Q183" s="145">
        <v>0</v>
      </c>
      <c r="R183" s="145">
        <f>Q183*H183</f>
        <v>0</v>
      </c>
      <c r="S183" s="145">
        <v>0</v>
      </c>
      <c r="T183" s="146">
        <f>S183*H183</f>
        <v>0</v>
      </c>
      <c r="AR183" s="147" t="s">
        <v>160</v>
      </c>
      <c r="AT183" s="147" t="s">
        <v>155</v>
      </c>
      <c r="AU183" s="147" t="s">
        <v>91</v>
      </c>
      <c r="AY183" s="12" t="s">
        <v>152</v>
      </c>
      <c r="BE183" s="148">
        <f>IF(N183="základní",J183,0)</f>
        <v>0</v>
      </c>
      <c r="BF183" s="148">
        <f>IF(N183="snížená",J183,0)</f>
        <v>0</v>
      </c>
      <c r="BG183" s="148">
        <f>IF(N183="zákl. přenesená",J183,0)</f>
        <v>0</v>
      </c>
      <c r="BH183" s="148">
        <f>IF(N183="sníž. přenesená",J183,0)</f>
        <v>0</v>
      </c>
      <c r="BI183" s="148">
        <f>IF(N183="nulová",J183,0)</f>
        <v>0</v>
      </c>
      <c r="BJ183" s="12" t="s">
        <v>89</v>
      </c>
      <c r="BK183" s="148">
        <f>ROUND(I183*H183,2)</f>
        <v>0</v>
      </c>
      <c r="BL183" s="12" t="s">
        <v>160</v>
      </c>
      <c r="BM183" s="147" t="s">
        <v>1496</v>
      </c>
    </row>
    <row r="184" spans="2:47" s="27" customFormat="1" ht="108">
      <c r="B184" s="26"/>
      <c r="D184" s="154" t="s">
        <v>212</v>
      </c>
      <c r="F184" s="181" t="s">
        <v>1497</v>
      </c>
      <c r="L184" s="26"/>
      <c r="M184" s="151"/>
      <c r="T184" s="54"/>
      <c r="AT184" s="12" t="s">
        <v>212</v>
      </c>
      <c r="AU184" s="12" t="s">
        <v>91</v>
      </c>
    </row>
    <row r="185" spans="2:65" s="27" customFormat="1" ht="16.5" customHeight="1">
      <c r="B185" s="26"/>
      <c r="C185" s="136" t="s">
        <v>434</v>
      </c>
      <c r="D185" s="136" t="s">
        <v>155</v>
      </c>
      <c r="E185" s="137" t="s">
        <v>1498</v>
      </c>
      <c r="F185" s="138" t="s">
        <v>1495</v>
      </c>
      <c r="G185" s="139" t="s">
        <v>352</v>
      </c>
      <c r="H185" s="140">
        <v>3</v>
      </c>
      <c r="I185" s="7"/>
      <c r="J185" s="1">
        <f>ROUND(I185*H185,2)</f>
        <v>0</v>
      </c>
      <c r="K185" s="138" t="s">
        <v>1</v>
      </c>
      <c r="L185" s="26"/>
      <c r="M185" s="143" t="s">
        <v>1</v>
      </c>
      <c r="N185" s="144" t="s">
        <v>46</v>
      </c>
      <c r="O185" s="145">
        <v>0</v>
      </c>
      <c r="P185" s="145">
        <f>O185*H185</f>
        <v>0</v>
      </c>
      <c r="Q185" s="145">
        <v>0</v>
      </c>
      <c r="R185" s="145">
        <f>Q185*H185</f>
        <v>0</v>
      </c>
      <c r="S185" s="145">
        <v>0</v>
      </c>
      <c r="T185" s="146">
        <f>S185*H185</f>
        <v>0</v>
      </c>
      <c r="AR185" s="147" t="s">
        <v>160</v>
      </c>
      <c r="AT185" s="147" t="s">
        <v>155</v>
      </c>
      <c r="AU185" s="147" t="s">
        <v>91</v>
      </c>
      <c r="AY185" s="12" t="s">
        <v>152</v>
      </c>
      <c r="BE185" s="148">
        <f>IF(N185="základní",J185,0)</f>
        <v>0</v>
      </c>
      <c r="BF185" s="148">
        <f>IF(N185="snížená",J185,0)</f>
        <v>0</v>
      </c>
      <c r="BG185" s="148">
        <f>IF(N185="zákl. přenesená",J185,0)</f>
        <v>0</v>
      </c>
      <c r="BH185" s="148">
        <f>IF(N185="sníž. přenesená",J185,0)</f>
        <v>0</v>
      </c>
      <c r="BI185" s="148">
        <f>IF(N185="nulová",J185,0)</f>
        <v>0</v>
      </c>
      <c r="BJ185" s="12" t="s">
        <v>89</v>
      </c>
      <c r="BK185" s="148">
        <f>ROUND(I185*H185,2)</f>
        <v>0</v>
      </c>
      <c r="BL185" s="12" t="s">
        <v>160</v>
      </c>
      <c r="BM185" s="147" t="s">
        <v>1499</v>
      </c>
    </row>
    <row r="186" spans="2:47" s="27" customFormat="1" ht="108">
      <c r="B186" s="26"/>
      <c r="D186" s="154" t="s">
        <v>212</v>
      </c>
      <c r="F186" s="181" t="s">
        <v>1500</v>
      </c>
      <c r="L186" s="26"/>
      <c r="M186" s="151"/>
      <c r="T186" s="54"/>
      <c r="AT186" s="12" t="s">
        <v>212</v>
      </c>
      <c r="AU186" s="12" t="s">
        <v>91</v>
      </c>
    </row>
    <row r="187" spans="2:65" s="27" customFormat="1" ht="24.25" customHeight="1">
      <c r="B187" s="26"/>
      <c r="C187" s="136" t="s">
        <v>439</v>
      </c>
      <c r="D187" s="136" t="s">
        <v>155</v>
      </c>
      <c r="E187" s="137" t="s">
        <v>1501</v>
      </c>
      <c r="F187" s="138" t="s">
        <v>1502</v>
      </c>
      <c r="G187" s="139" t="s">
        <v>352</v>
      </c>
      <c r="H187" s="140">
        <v>1</v>
      </c>
      <c r="I187" s="7"/>
      <c r="J187" s="1">
        <f>ROUND(I187*H187,2)</f>
        <v>0</v>
      </c>
      <c r="K187" s="138" t="s">
        <v>1</v>
      </c>
      <c r="L187" s="26"/>
      <c r="M187" s="143" t="s">
        <v>1</v>
      </c>
      <c r="N187" s="144" t="s">
        <v>46</v>
      </c>
      <c r="O187" s="145">
        <v>0</v>
      </c>
      <c r="P187" s="145">
        <f>O187*H187</f>
        <v>0</v>
      </c>
      <c r="Q187" s="145">
        <v>0</v>
      </c>
      <c r="R187" s="145">
        <f>Q187*H187</f>
        <v>0</v>
      </c>
      <c r="S187" s="145">
        <v>0</v>
      </c>
      <c r="T187" s="146">
        <f>S187*H187</f>
        <v>0</v>
      </c>
      <c r="AR187" s="147" t="s">
        <v>160</v>
      </c>
      <c r="AT187" s="147" t="s">
        <v>155</v>
      </c>
      <c r="AU187" s="147" t="s">
        <v>91</v>
      </c>
      <c r="AY187" s="12" t="s">
        <v>152</v>
      </c>
      <c r="BE187" s="148">
        <f>IF(N187="základní",J187,0)</f>
        <v>0</v>
      </c>
      <c r="BF187" s="148">
        <f>IF(N187="snížená",J187,0)</f>
        <v>0</v>
      </c>
      <c r="BG187" s="148">
        <f>IF(N187="zákl. přenesená",J187,0)</f>
        <v>0</v>
      </c>
      <c r="BH187" s="148">
        <f>IF(N187="sníž. přenesená",J187,0)</f>
        <v>0</v>
      </c>
      <c r="BI187" s="148">
        <f>IF(N187="nulová",J187,0)</f>
        <v>0</v>
      </c>
      <c r="BJ187" s="12" t="s">
        <v>89</v>
      </c>
      <c r="BK187" s="148">
        <f>ROUND(I187*H187,2)</f>
        <v>0</v>
      </c>
      <c r="BL187" s="12" t="s">
        <v>160</v>
      </c>
      <c r="BM187" s="147" t="s">
        <v>1503</v>
      </c>
    </row>
    <row r="188" spans="2:65" s="27" customFormat="1" ht="24.25" customHeight="1">
      <c r="B188" s="26"/>
      <c r="C188" s="136" t="s">
        <v>444</v>
      </c>
      <c r="D188" s="136" t="s">
        <v>155</v>
      </c>
      <c r="E188" s="137" t="s">
        <v>1504</v>
      </c>
      <c r="F188" s="138" t="s">
        <v>1505</v>
      </c>
      <c r="G188" s="139" t="s">
        <v>606</v>
      </c>
      <c r="H188" s="140">
        <v>16</v>
      </c>
      <c r="I188" s="7"/>
      <c r="J188" s="1">
        <f>ROUND(I188*H188,2)</f>
        <v>0</v>
      </c>
      <c r="K188" s="138" t="s">
        <v>1</v>
      </c>
      <c r="L188" s="26"/>
      <c r="M188" s="143" t="s">
        <v>1</v>
      </c>
      <c r="N188" s="144" t="s">
        <v>46</v>
      </c>
      <c r="O188" s="145">
        <v>0</v>
      </c>
      <c r="P188" s="145">
        <f>O188*H188</f>
        <v>0</v>
      </c>
      <c r="Q188" s="145">
        <v>0</v>
      </c>
      <c r="R188" s="145">
        <f>Q188*H188</f>
        <v>0</v>
      </c>
      <c r="S188" s="145">
        <v>0</v>
      </c>
      <c r="T188" s="146">
        <f>S188*H188</f>
        <v>0</v>
      </c>
      <c r="AR188" s="147" t="s">
        <v>160</v>
      </c>
      <c r="AT188" s="147" t="s">
        <v>155</v>
      </c>
      <c r="AU188" s="147" t="s">
        <v>91</v>
      </c>
      <c r="AY188" s="12" t="s">
        <v>152</v>
      </c>
      <c r="BE188" s="148">
        <f>IF(N188="základní",J188,0)</f>
        <v>0</v>
      </c>
      <c r="BF188" s="148">
        <f>IF(N188="snížená",J188,0)</f>
        <v>0</v>
      </c>
      <c r="BG188" s="148">
        <f>IF(N188="zákl. přenesená",J188,0)</f>
        <v>0</v>
      </c>
      <c r="BH188" s="148">
        <f>IF(N188="sníž. přenesená",J188,0)</f>
        <v>0</v>
      </c>
      <c r="BI188" s="148">
        <f>IF(N188="nulová",J188,0)</f>
        <v>0</v>
      </c>
      <c r="BJ188" s="12" t="s">
        <v>89</v>
      </c>
      <c r="BK188" s="148">
        <f>ROUND(I188*H188,2)</f>
        <v>0</v>
      </c>
      <c r="BL188" s="12" t="s">
        <v>160</v>
      </c>
      <c r="BM188" s="147" t="s">
        <v>1506</v>
      </c>
    </row>
    <row r="189" spans="2:47" s="27" customFormat="1" ht="72">
      <c r="B189" s="26"/>
      <c r="D189" s="154" t="s">
        <v>212</v>
      </c>
      <c r="F189" s="181" t="s">
        <v>1507</v>
      </c>
      <c r="L189" s="26"/>
      <c r="M189" s="151"/>
      <c r="T189" s="54"/>
      <c r="AT189" s="12" t="s">
        <v>212</v>
      </c>
      <c r="AU189" s="12" t="s">
        <v>91</v>
      </c>
    </row>
    <row r="190" spans="2:65" s="27" customFormat="1" ht="24.25" customHeight="1">
      <c r="B190" s="26"/>
      <c r="C190" s="136" t="s">
        <v>449</v>
      </c>
      <c r="D190" s="136" t="s">
        <v>155</v>
      </c>
      <c r="E190" s="137" t="s">
        <v>1508</v>
      </c>
      <c r="F190" s="138" t="s">
        <v>1509</v>
      </c>
      <c r="G190" s="139" t="s">
        <v>606</v>
      </c>
      <c r="H190" s="140">
        <v>32</v>
      </c>
      <c r="I190" s="7"/>
      <c r="J190" s="1">
        <f>ROUND(I190*H190,2)</f>
        <v>0</v>
      </c>
      <c r="K190" s="138" t="s">
        <v>1</v>
      </c>
      <c r="L190" s="26"/>
      <c r="M190" s="143" t="s">
        <v>1</v>
      </c>
      <c r="N190" s="144" t="s">
        <v>46</v>
      </c>
      <c r="O190" s="145">
        <v>0</v>
      </c>
      <c r="P190" s="145">
        <f>O190*H190</f>
        <v>0</v>
      </c>
      <c r="Q190" s="145">
        <v>0</v>
      </c>
      <c r="R190" s="145">
        <f>Q190*H190</f>
        <v>0</v>
      </c>
      <c r="S190" s="145">
        <v>0</v>
      </c>
      <c r="T190" s="146">
        <f>S190*H190</f>
        <v>0</v>
      </c>
      <c r="AR190" s="147" t="s">
        <v>160</v>
      </c>
      <c r="AT190" s="147" t="s">
        <v>155</v>
      </c>
      <c r="AU190" s="147" t="s">
        <v>91</v>
      </c>
      <c r="AY190" s="12" t="s">
        <v>152</v>
      </c>
      <c r="BE190" s="148">
        <f>IF(N190="základní",J190,0)</f>
        <v>0</v>
      </c>
      <c r="BF190" s="148">
        <f>IF(N190="snížená",J190,0)</f>
        <v>0</v>
      </c>
      <c r="BG190" s="148">
        <f>IF(N190="zákl. přenesená",J190,0)</f>
        <v>0</v>
      </c>
      <c r="BH190" s="148">
        <f>IF(N190="sníž. přenesená",J190,0)</f>
        <v>0</v>
      </c>
      <c r="BI190" s="148">
        <f>IF(N190="nulová",J190,0)</f>
        <v>0</v>
      </c>
      <c r="BJ190" s="12" t="s">
        <v>89</v>
      </c>
      <c r="BK190" s="148">
        <f>ROUND(I190*H190,2)</f>
        <v>0</v>
      </c>
      <c r="BL190" s="12" t="s">
        <v>160</v>
      </c>
      <c r="BM190" s="147" t="s">
        <v>1510</v>
      </c>
    </row>
    <row r="191" spans="2:47" s="27" customFormat="1" ht="72">
      <c r="B191" s="26"/>
      <c r="D191" s="154" t="s">
        <v>212</v>
      </c>
      <c r="F191" s="181" t="s">
        <v>1507</v>
      </c>
      <c r="L191" s="26"/>
      <c r="M191" s="151"/>
      <c r="T191" s="54"/>
      <c r="AT191" s="12" t="s">
        <v>212</v>
      </c>
      <c r="AU191" s="12" t="s">
        <v>91</v>
      </c>
    </row>
    <row r="192" spans="2:65" s="27" customFormat="1" ht="24.25" customHeight="1">
      <c r="B192" s="26"/>
      <c r="C192" s="136" t="s">
        <v>453</v>
      </c>
      <c r="D192" s="136" t="s">
        <v>155</v>
      </c>
      <c r="E192" s="137" t="s">
        <v>1511</v>
      </c>
      <c r="F192" s="138" t="s">
        <v>1512</v>
      </c>
      <c r="G192" s="139" t="s">
        <v>606</v>
      </c>
      <c r="H192" s="140">
        <v>16</v>
      </c>
      <c r="I192" s="7"/>
      <c r="J192" s="1">
        <f>ROUND(I192*H192,2)</f>
        <v>0</v>
      </c>
      <c r="K192" s="138" t="s">
        <v>1</v>
      </c>
      <c r="L192" s="26"/>
      <c r="M192" s="143" t="s">
        <v>1</v>
      </c>
      <c r="N192" s="144" t="s">
        <v>46</v>
      </c>
      <c r="O192" s="145">
        <v>0</v>
      </c>
      <c r="P192" s="145">
        <f>O192*H192</f>
        <v>0</v>
      </c>
      <c r="Q192" s="145">
        <v>0</v>
      </c>
      <c r="R192" s="145">
        <f>Q192*H192</f>
        <v>0</v>
      </c>
      <c r="S192" s="145">
        <v>0</v>
      </c>
      <c r="T192" s="146">
        <f>S192*H192</f>
        <v>0</v>
      </c>
      <c r="AR192" s="147" t="s">
        <v>160</v>
      </c>
      <c r="AT192" s="147" t="s">
        <v>155</v>
      </c>
      <c r="AU192" s="147" t="s">
        <v>91</v>
      </c>
      <c r="AY192" s="12" t="s">
        <v>152</v>
      </c>
      <c r="BE192" s="148">
        <f>IF(N192="základní",J192,0)</f>
        <v>0</v>
      </c>
      <c r="BF192" s="148">
        <f>IF(N192="snížená",J192,0)</f>
        <v>0</v>
      </c>
      <c r="BG192" s="148">
        <f>IF(N192="zákl. přenesená",J192,0)</f>
        <v>0</v>
      </c>
      <c r="BH192" s="148">
        <f>IF(N192="sníž. přenesená",J192,0)</f>
        <v>0</v>
      </c>
      <c r="BI192" s="148">
        <f>IF(N192="nulová",J192,0)</f>
        <v>0</v>
      </c>
      <c r="BJ192" s="12" t="s">
        <v>89</v>
      </c>
      <c r="BK192" s="148">
        <f>ROUND(I192*H192,2)</f>
        <v>0</v>
      </c>
      <c r="BL192" s="12" t="s">
        <v>160</v>
      </c>
      <c r="BM192" s="147" t="s">
        <v>1513</v>
      </c>
    </row>
    <row r="193" spans="2:47" s="27" customFormat="1" ht="72">
      <c r="B193" s="26"/>
      <c r="D193" s="154" t="s">
        <v>212</v>
      </c>
      <c r="F193" s="181" t="s">
        <v>1507</v>
      </c>
      <c r="L193" s="26"/>
      <c r="M193" s="151"/>
      <c r="T193" s="54"/>
      <c r="AT193" s="12" t="s">
        <v>212</v>
      </c>
      <c r="AU193" s="12" t="s">
        <v>91</v>
      </c>
    </row>
    <row r="194" spans="2:65" s="27" customFormat="1" ht="24.25" customHeight="1">
      <c r="B194" s="26"/>
      <c r="C194" s="136" t="s">
        <v>458</v>
      </c>
      <c r="D194" s="136" t="s">
        <v>155</v>
      </c>
      <c r="E194" s="137" t="s">
        <v>1514</v>
      </c>
      <c r="F194" s="138" t="s">
        <v>1515</v>
      </c>
      <c r="G194" s="139" t="s">
        <v>606</v>
      </c>
      <c r="H194" s="140">
        <v>22</v>
      </c>
      <c r="I194" s="7"/>
      <c r="J194" s="1">
        <f>ROUND(I194*H194,2)</f>
        <v>0</v>
      </c>
      <c r="K194" s="138" t="s">
        <v>1</v>
      </c>
      <c r="L194" s="26"/>
      <c r="M194" s="143" t="s">
        <v>1</v>
      </c>
      <c r="N194" s="144" t="s">
        <v>46</v>
      </c>
      <c r="O194" s="145">
        <v>0</v>
      </c>
      <c r="P194" s="145">
        <f>O194*H194</f>
        <v>0</v>
      </c>
      <c r="Q194" s="145">
        <v>0</v>
      </c>
      <c r="R194" s="145">
        <f>Q194*H194</f>
        <v>0</v>
      </c>
      <c r="S194" s="145">
        <v>0</v>
      </c>
      <c r="T194" s="146">
        <f>S194*H194</f>
        <v>0</v>
      </c>
      <c r="AR194" s="147" t="s">
        <v>160</v>
      </c>
      <c r="AT194" s="147" t="s">
        <v>155</v>
      </c>
      <c r="AU194" s="147" t="s">
        <v>91</v>
      </c>
      <c r="AY194" s="12" t="s">
        <v>152</v>
      </c>
      <c r="BE194" s="148">
        <f>IF(N194="základní",J194,0)</f>
        <v>0</v>
      </c>
      <c r="BF194" s="148">
        <f>IF(N194="snížená",J194,0)</f>
        <v>0</v>
      </c>
      <c r="BG194" s="148">
        <f>IF(N194="zákl. přenesená",J194,0)</f>
        <v>0</v>
      </c>
      <c r="BH194" s="148">
        <f>IF(N194="sníž. přenesená",J194,0)</f>
        <v>0</v>
      </c>
      <c r="BI194" s="148">
        <f>IF(N194="nulová",J194,0)</f>
        <v>0</v>
      </c>
      <c r="BJ194" s="12" t="s">
        <v>89</v>
      </c>
      <c r="BK194" s="148">
        <f>ROUND(I194*H194,2)</f>
        <v>0</v>
      </c>
      <c r="BL194" s="12" t="s">
        <v>160</v>
      </c>
      <c r="BM194" s="147" t="s">
        <v>1516</v>
      </c>
    </row>
    <row r="195" spans="2:47" s="27" customFormat="1" ht="72">
      <c r="B195" s="26"/>
      <c r="D195" s="154" t="s">
        <v>212</v>
      </c>
      <c r="F195" s="181" t="s">
        <v>1507</v>
      </c>
      <c r="L195" s="26"/>
      <c r="M195" s="151"/>
      <c r="T195" s="54"/>
      <c r="AT195" s="12" t="s">
        <v>212</v>
      </c>
      <c r="AU195" s="12" t="s">
        <v>91</v>
      </c>
    </row>
    <row r="196" spans="2:65" s="27" customFormat="1" ht="24.25" customHeight="1">
      <c r="B196" s="26"/>
      <c r="C196" s="136" t="s">
        <v>464</v>
      </c>
      <c r="D196" s="136" t="s">
        <v>155</v>
      </c>
      <c r="E196" s="137" t="s">
        <v>1517</v>
      </c>
      <c r="F196" s="138" t="s">
        <v>1518</v>
      </c>
      <c r="G196" s="139" t="s">
        <v>606</v>
      </c>
      <c r="H196" s="140">
        <v>10</v>
      </c>
      <c r="I196" s="7"/>
      <c r="J196" s="1">
        <f>ROUND(I196*H196,2)</f>
        <v>0</v>
      </c>
      <c r="K196" s="138" t="s">
        <v>1</v>
      </c>
      <c r="L196" s="26"/>
      <c r="M196" s="143" t="s">
        <v>1</v>
      </c>
      <c r="N196" s="144" t="s">
        <v>46</v>
      </c>
      <c r="O196" s="145">
        <v>0</v>
      </c>
      <c r="P196" s="145">
        <f>O196*H196</f>
        <v>0</v>
      </c>
      <c r="Q196" s="145">
        <v>0</v>
      </c>
      <c r="R196" s="145">
        <f>Q196*H196</f>
        <v>0</v>
      </c>
      <c r="S196" s="145">
        <v>0</v>
      </c>
      <c r="T196" s="146">
        <f>S196*H196</f>
        <v>0</v>
      </c>
      <c r="AR196" s="147" t="s">
        <v>160</v>
      </c>
      <c r="AT196" s="147" t="s">
        <v>155</v>
      </c>
      <c r="AU196" s="147" t="s">
        <v>91</v>
      </c>
      <c r="AY196" s="12" t="s">
        <v>152</v>
      </c>
      <c r="BE196" s="148">
        <f>IF(N196="základní",J196,0)</f>
        <v>0</v>
      </c>
      <c r="BF196" s="148">
        <f>IF(N196="snížená",J196,0)</f>
        <v>0</v>
      </c>
      <c r="BG196" s="148">
        <f>IF(N196="zákl. přenesená",J196,0)</f>
        <v>0</v>
      </c>
      <c r="BH196" s="148">
        <f>IF(N196="sníž. přenesená",J196,0)</f>
        <v>0</v>
      </c>
      <c r="BI196" s="148">
        <f>IF(N196="nulová",J196,0)</f>
        <v>0</v>
      </c>
      <c r="BJ196" s="12" t="s">
        <v>89</v>
      </c>
      <c r="BK196" s="148">
        <f>ROUND(I196*H196,2)</f>
        <v>0</v>
      </c>
      <c r="BL196" s="12" t="s">
        <v>160</v>
      </c>
      <c r="BM196" s="147" t="s">
        <v>1519</v>
      </c>
    </row>
    <row r="197" spans="2:47" s="27" customFormat="1" ht="72">
      <c r="B197" s="26"/>
      <c r="D197" s="154" t="s">
        <v>212</v>
      </c>
      <c r="F197" s="181" t="s">
        <v>1507</v>
      </c>
      <c r="L197" s="26"/>
      <c r="M197" s="151"/>
      <c r="T197" s="54"/>
      <c r="AT197" s="12" t="s">
        <v>212</v>
      </c>
      <c r="AU197" s="12" t="s">
        <v>91</v>
      </c>
    </row>
    <row r="198" spans="2:65" s="27" customFormat="1" ht="16.5" customHeight="1">
      <c r="B198" s="26"/>
      <c r="C198" s="136" t="s">
        <v>469</v>
      </c>
      <c r="D198" s="136" t="s">
        <v>155</v>
      </c>
      <c r="E198" s="137" t="s">
        <v>1520</v>
      </c>
      <c r="F198" s="138" t="s">
        <v>1521</v>
      </c>
      <c r="G198" s="139" t="s">
        <v>279</v>
      </c>
      <c r="H198" s="140">
        <v>1</v>
      </c>
      <c r="I198" s="7"/>
      <c r="J198" s="1">
        <f>ROUND(I198*H198,2)</f>
        <v>0</v>
      </c>
      <c r="K198" s="138" t="s">
        <v>1</v>
      </c>
      <c r="L198" s="26"/>
      <c r="M198" s="143" t="s">
        <v>1</v>
      </c>
      <c r="N198" s="144" t="s">
        <v>46</v>
      </c>
      <c r="O198" s="145">
        <v>0</v>
      </c>
      <c r="P198" s="145">
        <f>O198*H198</f>
        <v>0</v>
      </c>
      <c r="Q198" s="145">
        <v>0</v>
      </c>
      <c r="R198" s="145">
        <f>Q198*H198</f>
        <v>0</v>
      </c>
      <c r="S198" s="145">
        <v>0</v>
      </c>
      <c r="T198" s="146">
        <f>S198*H198</f>
        <v>0</v>
      </c>
      <c r="AR198" s="147" t="s">
        <v>160</v>
      </c>
      <c r="AT198" s="147" t="s">
        <v>155</v>
      </c>
      <c r="AU198" s="147" t="s">
        <v>91</v>
      </c>
      <c r="AY198" s="12" t="s">
        <v>152</v>
      </c>
      <c r="BE198" s="148">
        <f>IF(N198="základní",J198,0)</f>
        <v>0</v>
      </c>
      <c r="BF198" s="148">
        <f>IF(N198="snížená",J198,0)</f>
        <v>0</v>
      </c>
      <c r="BG198" s="148">
        <f>IF(N198="zákl. přenesená",J198,0)</f>
        <v>0</v>
      </c>
      <c r="BH198" s="148">
        <f>IF(N198="sníž. přenesená",J198,0)</f>
        <v>0</v>
      </c>
      <c r="BI198" s="148">
        <f>IF(N198="nulová",J198,0)</f>
        <v>0</v>
      </c>
      <c r="BJ198" s="12" t="s">
        <v>89</v>
      </c>
      <c r="BK198" s="148">
        <f>ROUND(I198*H198,2)</f>
        <v>0</v>
      </c>
      <c r="BL198" s="12" t="s">
        <v>160</v>
      </c>
      <c r="BM198" s="147" t="s">
        <v>1522</v>
      </c>
    </row>
    <row r="199" spans="2:47" s="27" customFormat="1" ht="99">
      <c r="B199" s="26"/>
      <c r="D199" s="154" t="s">
        <v>212</v>
      </c>
      <c r="F199" s="181" t="s">
        <v>1523</v>
      </c>
      <c r="L199" s="26"/>
      <c r="M199" s="151"/>
      <c r="T199" s="54"/>
      <c r="AT199" s="12" t="s">
        <v>212</v>
      </c>
      <c r="AU199" s="12" t="s">
        <v>91</v>
      </c>
    </row>
    <row r="200" spans="2:65" s="27" customFormat="1" ht="16.5" customHeight="1">
      <c r="B200" s="26"/>
      <c r="C200" s="136" t="s">
        <v>474</v>
      </c>
      <c r="D200" s="136" t="s">
        <v>155</v>
      </c>
      <c r="E200" s="137" t="s">
        <v>1524</v>
      </c>
      <c r="F200" s="138" t="s">
        <v>1525</v>
      </c>
      <c r="G200" s="139" t="s">
        <v>279</v>
      </c>
      <c r="H200" s="140">
        <v>1</v>
      </c>
      <c r="I200" s="7"/>
      <c r="J200" s="1">
        <f>ROUND(I200*H200,2)</f>
        <v>0</v>
      </c>
      <c r="K200" s="138" t="s">
        <v>1</v>
      </c>
      <c r="L200" s="26"/>
      <c r="M200" s="143" t="s">
        <v>1</v>
      </c>
      <c r="N200" s="144" t="s">
        <v>46</v>
      </c>
      <c r="O200" s="145">
        <v>0</v>
      </c>
      <c r="P200" s="145">
        <f>O200*H200</f>
        <v>0</v>
      </c>
      <c r="Q200" s="145">
        <v>0</v>
      </c>
      <c r="R200" s="145">
        <f>Q200*H200</f>
        <v>0</v>
      </c>
      <c r="S200" s="145">
        <v>0</v>
      </c>
      <c r="T200" s="146">
        <f>S200*H200</f>
        <v>0</v>
      </c>
      <c r="AR200" s="147" t="s">
        <v>160</v>
      </c>
      <c r="AT200" s="147" t="s">
        <v>155</v>
      </c>
      <c r="AU200" s="147" t="s">
        <v>91</v>
      </c>
      <c r="AY200" s="12" t="s">
        <v>152</v>
      </c>
      <c r="BE200" s="148">
        <f>IF(N200="základní",J200,0)</f>
        <v>0</v>
      </c>
      <c r="BF200" s="148">
        <f>IF(N200="snížená",J200,0)</f>
        <v>0</v>
      </c>
      <c r="BG200" s="148">
        <f>IF(N200="zákl. přenesená",J200,0)</f>
        <v>0</v>
      </c>
      <c r="BH200" s="148">
        <f>IF(N200="sníž. přenesená",J200,0)</f>
        <v>0</v>
      </c>
      <c r="BI200" s="148">
        <f>IF(N200="nulová",J200,0)</f>
        <v>0</v>
      </c>
      <c r="BJ200" s="12" t="s">
        <v>89</v>
      </c>
      <c r="BK200" s="148">
        <f>ROUND(I200*H200,2)</f>
        <v>0</v>
      </c>
      <c r="BL200" s="12" t="s">
        <v>160</v>
      </c>
      <c r="BM200" s="147" t="s">
        <v>1526</v>
      </c>
    </row>
    <row r="201" spans="2:63" s="125" customFormat="1" ht="22.9" customHeight="1">
      <c r="B201" s="124"/>
      <c r="D201" s="126" t="s">
        <v>80</v>
      </c>
      <c r="E201" s="134" t="s">
        <v>1151</v>
      </c>
      <c r="F201" s="134" t="s">
        <v>1527</v>
      </c>
      <c r="J201" s="135">
        <f>BK201</f>
        <v>0</v>
      </c>
      <c r="L201" s="124"/>
      <c r="M201" s="129"/>
      <c r="P201" s="130">
        <f>SUM(P202:P221)</f>
        <v>0</v>
      </c>
      <c r="R201" s="130">
        <f>SUM(R202:R221)</f>
        <v>0</v>
      </c>
      <c r="T201" s="131">
        <f>SUM(T202:T221)</f>
        <v>0</v>
      </c>
      <c r="AR201" s="126" t="s">
        <v>89</v>
      </c>
      <c r="AT201" s="132" t="s">
        <v>80</v>
      </c>
      <c r="AU201" s="132" t="s">
        <v>89</v>
      </c>
      <c r="AY201" s="126" t="s">
        <v>152</v>
      </c>
      <c r="BK201" s="133">
        <f>SUM(BK202:BK221)</f>
        <v>0</v>
      </c>
    </row>
    <row r="202" spans="2:65" s="27" customFormat="1" ht="21.75" customHeight="1">
      <c r="B202" s="26"/>
      <c r="C202" s="136" t="s">
        <v>478</v>
      </c>
      <c r="D202" s="136" t="s">
        <v>155</v>
      </c>
      <c r="E202" s="137" t="s">
        <v>1528</v>
      </c>
      <c r="F202" s="138" t="s">
        <v>1491</v>
      </c>
      <c r="G202" s="139" t="s">
        <v>352</v>
      </c>
      <c r="H202" s="140">
        <v>1</v>
      </c>
      <c r="I202" s="7"/>
      <c r="J202" s="1">
        <f>ROUND(I202*H202,2)</f>
        <v>0</v>
      </c>
      <c r="K202" s="138" t="s">
        <v>1</v>
      </c>
      <c r="L202" s="26"/>
      <c r="M202" s="143" t="s">
        <v>1</v>
      </c>
      <c r="N202" s="144" t="s">
        <v>46</v>
      </c>
      <c r="O202" s="145">
        <v>0</v>
      </c>
      <c r="P202" s="145">
        <f>O202*H202</f>
        <v>0</v>
      </c>
      <c r="Q202" s="145">
        <v>0</v>
      </c>
      <c r="R202" s="145">
        <f>Q202*H202</f>
        <v>0</v>
      </c>
      <c r="S202" s="145">
        <v>0</v>
      </c>
      <c r="T202" s="146">
        <f>S202*H202</f>
        <v>0</v>
      </c>
      <c r="AR202" s="147" t="s">
        <v>160</v>
      </c>
      <c r="AT202" s="147" t="s">
        <v>155</v>
      </c>
      <c r="AU202" s="147" t="s">
        <v>91</v>
      </c>
      <c r="AY202" s="12" t="s">
        <v>152</v>
      </c>
      <c r="BE202" s="148">
        <f>IF(N202="základní",J202,0)</f>
        <v>0</v>
      </c>
      <c r="BF202" s="148">
        <f>IF(N202="snížená",J202,0)</f>
        <v>0</v>
      </c>
      <c r="BG202" s="148">
        <f>IF(N202="zákl. přenesená",J202,0)</f>
        <v>0</v>
      </c>
      <c r="BH202" s="148">
        <f>IF(N202="sníž. přenesená",J202,0)</f>
        <v>0</v>
      </c>
      <c r="BI202" s="148">
        <f>IF(N202="nulová",J202,0)</f>
        <v>0</v>
      </c>
      <c r="BJ202" s="12" t="s">
        <v>89</v>
      </c>
      <c r="BK202" s="148">
        <f>ROUND(I202*H202,2)</f>
        <v>0</v>
      </c>
      <c r="BL202" s="12" t="s">
        <v>160</v>
      </c>
      <c r="BM202" s="147" t="s">
        <v>1529</v>
      </c>
    </row>
    <row r="203" spans="2:47" s="27" customFormat="1" ht="207">
      <c r="B203" s="26"/>
      <c r="D203" s="154" t="s">
        <v>212</v>
      </c>
      <c r="F203" s="181" t="s">
        <v>1530</v>
      </c>
      <c r="L203" s="26"/>
      <c r="M203" s="151"/>
      <c r="T203" s="54"/>
      <c r="AT203" s="12" t="s">
        <v>212</v>
      </c>
      <c r="AU203" s="12" t="s">
        <v>91</v>
      </c>
    </row>
    <row r="204" spans="2:65" s="27" customFormat="1" ht="16.5" customHeight="1">
      <c r="B204" s="26"/>
      <c r="C204" s="136" t="s">
        <v>482</v>
      </c>
      <c r="D204" s="136" t="s">
        <v>155</v>
      </c>
      <c r="E204" s="137" t="s">
        <v>1531</v>
      </c>
      <c r="F204" s="138" t="s">
        <v>1495</v>
      </c>
      <c r="G204" s="139" t="s">
        <v>352</v>
      </c>
      <c r="H204" s="140">
        <v>9</v>
      </c>
      <c r="I204" s="7"/>
      <c r="J204" s="1">
        <f>ROUND(I204*H204,2)</f>
        <v>0</v>
      </c>
      <c r="K204" s="138" t="s">
        <v>1</v>
      </c>
      <c r="L204" s="26"/>
      <c r="M204" s="143" t="s">
        <v>1</v>
      </c>
      <c r="N204" s="144" t="s">
        <v>46</v>
      </c>
      <c r="O204" s="145">
        <v>0</v>
      </c>
      <c r="P204" s="145">
        <f>O204*H204</f>
        <v>0</v>
      </c>
      <c r="Q204" s="145">
        <v>0</v>
      </c>
      <c r="R204" s="145">
        <f>Q204*H204</f>
        <v>0</v>
      </c>
      <c r="S204" s="145">
        <v>0</v>
      </c>
      <c r="T204" s="146">
        <f>S204*H204</f>
        <v>0</v>
      </c>
      <c r="AR204" s="147" t="s">
        <v>160</v>
      </c>
      <c r="AT204" s="147" t="s">
        <v>155</v>
      </c>
      <c r="AU204" s="147" t="s">
        <v>91</v>
      </c>
      <c r="AY204" s="12" t="s">
        <v>152</v>
      </c>
      <c r="BE204" s="148">
        <f>IF(N204="základní",J204,0)</f>
        <v>0</v>
      </c>
      <c r="BF204" s="148">
        <f>IF(N204="snížená",J204,0)</f>
        <v>0</v>
      </c>
      <c r="BG204" s="148">
        <f>IF(N204="zákl. přenesená",J204,0)</f>
        <v>0</v>
      </c>
      <c r="BH204" s="148">
        <f>IF(N204="sníž. přenesená",J204,0)</f>
        <v>0</v>
      </c>
      <c r="BI204" s="148">
        <f>IF(N204="nulová",J204,0)</f>
        <v>0</v>
      </c>
      <c r="BJ204" s="12" t="s">
        <v>89</v>
      </c>
      <c r="BK204" s="148">
        <f>ROUND(I204*H204,2)</f>
        <v>0</v>
      </c>
      <c r="BL204" s="12" t="s">
        <v>160</v>
      </c>
      <c r="BM204" s="147" t="s">
        <v>1532</v>
      </c>
    </row>
    <row r="205" spans="2:47" s="27" customFormat="1" ht="108">
      <c r="B205" s="26"/>
      <c r="D205" s="154" t="s">
        <v>212</v>
      </c>
      <c r="F205" s="181" t="s">
        <v>1533</v>
      </c>
      <c r="L205" s="26"/>
      <c r="M205" s="151"/>
      <c r="T205" s="54"/>
      <c r="AT205" s="12" t="s">
        <v>212</v>
      </c>
      <c r="AU205" s="12" t="s">
        <v>91</v>
      </c>
    </row>
    <row r="206" spans="2:65" s="27" customFormat="1" ht="24.25" customHeight="1">
      <c r="B206" s="26"/>
      <c r="C206" s="136" t="s">
        <v>490</v>
      </c>
      <c r="D206" s="136" t="s">
        <v>155</v>
      </c>
      <c r="E206" s="137" t="s">
        <v>1534</v>
      </c>
      <c r="F206" s="138" t="s">
        <v>1502</v>
      </c>
      <c r="G206" s="139" t="s">
        <v>352</v>
      </c>
      <c r="H206" s="140">
        <v>1</v>
      </c>
      <c r="I206" s="7"/>
      <c r="J206" s="1">
        <f>ROUND(I206*H206,2)</f>
        <v>0</v>
      </c>
      <c r="K206" s="138" t="s">
        <v>1</v>
      </c>
      <c r="L206" s="26"/>
      <c r="M206" s="143" t="s">
        <v>1</v>
      </c>
      <c r="N206" s="144" t="s">
        <v>46</v>
      </c>
      <c r="O206" s="145">
        <v>0</v>
      </c>
      <c r="P206" s="145">
        <f>O206*H206</f>
        <v>0</v>
      </c>
      <c r="Q206" s="145">
        <v>0</v>
      </c>
      <c r="R206" s="145">
        <f>Q206*H206</f>
        <v>0</v>
      </c>
      <c r="S206" s="145">
        <v>0</v>
      </c>
      <c r="T206" s="146">
        <f>S206*H206</f>
        <v>0</v>
      </c>
      <c r="AR206" s="147" t="s">
        <v>160</v>
      </c>
      <c r="AT206" s="147" t="s">
        <v>155</v>
      </c>
      <c r="AU206" s="147" t="s">
        <v>91</v>
      </c>
      <c r="AY206" s="12" t="s">
        <v>152</v>
      </c>
      <c r="BE206" s="148">
        <f>IF(N206="základní",J206,0)</f>
        <v>0</v>
      </c>
      <c r="BF206" s="148">
        <f>IF(N206="snížená",J206,0)</f>
        <v>0</v>
      </c>
      <c r="BG206" s="148">
        <f>IF(N206="zákl. přenesená",J206,0)</f>
        <v>0</v>
      </c>
      <c r="BH206" s="148">
        <f>IF(N206="sníž. přenesená",J206,0)</f>
        <v>0</v>
      </c>
      <c r="BI206" s="148">
        <f>IF(N206="nulová",J206,0)</f>
        <v>0</v>
      </c>
      <c r="BJ206" s="12" t="s">
        <v>89</v>
      </c>
      <c r="BK206" s="148">
        <f>ROUND(I206*H206,2)</f>
        <v>0</v>
      </c>
      <c r="BL206" s="12" t="s">
        <v>160</v>
      </c>
      <c r="BM206" s="147" t="s">
        <v>1535</v>
      </c>
    </row>
    <row r="207" spans="2:65" s="27" customFormat="1" ht="24.25" customHeight="1">
      <c r="B207" s="26"/>
      <c r="C207" s="136" t="s">
        <v>496</v>
      </c>
      <c r="D207" s="136" t="s">
        <v>155</v>
      </c>
      <c r="E207" s="137" t="s">
        <v>1536</v>
      </c>
      <c r="F207" s="138" t="s">
        <v>1505</v>
      </c>
      <c r="G207" s="139" t="s">
        <v>606</v>
      </c>
      <c r="H207" s="140">
        <v>14</v>
      </c>
      <c r="I207" s="7"/>
      <c r="J207" s="1">
        <f>ROUND(I207*H207,2)</f>
        <v>0</v>
      </c>
      <c r="K207" s="138" t="s">
        <v>1</v>
      </c>
      <c r="L207" s="26"/>
      <c r="M207" s="143" t="s">
        <v>1</v>
      </c>
      <c r="N207" s="144" t="s">
        <v>46</v>
      </c>
      <c r="O207" s="145">
        <v>0</v>
      </c>
      <c r="P207" s="145">
        <f>O207*H207</f>
        <v>0</v>
      </c>
      <c r="Q207" s="145">
        <v>0</v>
      </c>
      <c r="R207" s="145">
        <f>Q207*H207</f>
        <v>0</v>
      </c>
      <c r="S207" s="145">
        <v>0</v>
      </c>
      <c r="T207" s="146">
        <f>S207*H207</f>
        <v>0</v>
      </c>
      <c r="AR207" s="147" t="s">
        <v>160</v>
      </c>
      <c r="AT207" s="147" t="s">
        <v>155</v>
      </c>
      <c r="AU207" s="147" t="s">
        <v>91</v>
      </c>
      <c r="AY207" s="12" t="s">
        <v>152</v>
      </c>
      <c r="BE207" s="148">
        <f>IF(N207="základní",J207,0)</f>
        <v>0</v>
      </c>
      <c r="BF207" s="148">
        <f>IF(N207="snížená",J207,0)</f>
        <v>0</v>
      </c>
      <c r="BG207" s="148">
        <f>IF(N207="zákl. přenesená",J207,0)</f>
        <v>0</v>
      </c>
      <c r="BH207" s="148">
        <f>IF(N207="sníž. přenesená",J207,0)</f>
        <v>0</v>
      </c>
      <c r="BI207" s="148">
        <f>IF(N207="nulová",J207,0)</f>
        <v>0</v>
      </c>
      <c r="BJ207" s="12" t="s">
        <v>89</v>
      </c>
      <c r="BK207" s="148">
        <f>ROUND(I207*H207,2)</f>
        <v>0</v>
      </c>
      <c r="BL207" s="12" t="s">
        <v>160</v>
      </c>
      <c r="BM207" s="147" t="s">
        <v>1537</v>
      </c>
    </row>
    <row r="208" spans="2:47" s="27" customFormat="1" ht="72">
      <c r="B208" s="26"/>
      <c r="D208" s="154" t="s">
        <v>212</v>
      </c>
      <c r="F208" s="181" t="s">
        <v>1507</v>
      </c>
      <c r="L208" s="26"/>
      <c r="M208" s="151"/>
      <c r="T208" s="54"/>
      <c r="AT208" s="12" t="s">
        <v>212</v>
      </c>
      <c r="AU208" s="12" t="s">
        <v>91</v>
      </c>
    </row>
    <row r="209" spans="2:65" s="27" customFormat="1" ht="24.25" customHeight="1">
      <c r="B209" s="26"/>
      <c r="C209" s="136" t="s">
        <v>501</v>
      </c>
      <c r="D209" s="136" t="s">
        <v>155</v>
      </c>
      <c r="E209" s="137" t="s">
        <v>1538</v>
      </c>
      <c r="F209" s="138" t="s">
        <v>1509</v>
      </c>
      <c r="G209" s="139" t="s">
        <v>606</v>
      </c>
      <c r="H209" s="140">
        <v>71</v>
      </c>
      <c r="I209" s="7"/>
      <c r="J209" s="1">
        <f>ROUND(I209*H209,2)</f>
        <v>0</v>
      </c>
      <c r="K209" s="138" t="s">
        <v>1</v>
      </c>
      <c r="L209" s="26"/>
      <c r="M209" s="143" t="s">
        <v>1</v>
      </c>
      <c r="N209" s="144" t="s">
        <v>46</v>
      </c>
      <c r="O209" s="145">
        <v>0</v>
      </c>
      <c r="P209" s="145">
        <f>O209*H209</f>
        <v>0</v>
      </c>
      <c r="Q209" s="145">
        <v>0</v>
      </c>
      <c r="R209" s="145">
        <f>Q209*H209</f>
        <v>0</v>
      </c>
      <c r="S209" s="145">
        <v>0</v>
      </c>
      <c r="T209" s="146">
        <f>S209*H209</f>
        <v>0</v>
      </c>
      <c r="AR209" s="147" t="s">
        <v>160</v>
      </c>
      <c r="AT209" s="147" t="s">
        <v>155</v>
      </c>
      <c r="AU209" s="147" t="s">
        <v>91</v>
      </c>
      <c r="AY209" s="12" t="s">
        <v>152</v>
      </c>
      <c r="BE209" s="148">
        <f>IF(N209="základní",J209,0)</f>
        <v>0</v>
      </c>
      <c r="BF209" s="148">
        <f>IF(N209="snížená",J209,0)</f>
        <v>0</v>
      </c>
      <c r="BG209" s="148">
        <f>IF(N209="zákl. přenesená",J209,0)</f>
        <v>0</v>
      </c>
      <c r="BH209" s="148">
        <f>IF(N209="sníž. přenesená",J209,0)</f>
        <v>0</v>
      </c>
      <c r="BI209" s="148">
        <f>IF(N209="nulová",J209,0)</f>
        <v>0</v>
      </c>
      <c r="BJ209" s="12" t="s">
        <v>89</v>
      </c>
      <c r="BK209" s="148">
        <f>ROUND(I209*H209,2)</f>
        <v>0</v>
      </c>
      <c r="BL209" s="12" t="s">
        <v>160</v>
      </c>
      <c r="BM209" s="147" t="s">
        <v>1539</v>
      </c>
    </row>
    <row r="210" spans="2:47" s="27" customFormat="1" ht="72">
      <c r="B210" s="26"/>
      <c r="D210" s="154" t="s">
        <v>212</v>
      </c>
      <c r="F210" s="181" t="s">
        <v>1507</v>
      </c>
      <c r="L210" s="26"/>
      <c r="M210" s="151"/>
      <c r="T210" s="54"/>
      <c r="AT210" s="12" t="s">
        <v>212</v>
      </c>
      <c r="AU210" s="12" t="s">
        <v>91</v>
      </c>
    </row>
    <row r="211" spans="2:65" s="27" customFormat="1" ht="24.25" customHeight="1">
      <c r="B211" s="26"/>
      <c r="C211" s="136" t="s">
        <v>507</v>
      </c>
      <c r="D211" s="136" t="s">
        <v>155</v>
      </c>
      <c r="E211" s="137" t="s">
        <v>1540</v>
      </c>
      <c r="F211" s="138" t="s">
        <v>1512</v>
      </c>
      <c r="G211" s="139" t="s">
        <v>606</v>
      </c>
      <c r="H211" s="140">
        <v>14</v>
      </c>
      <c r="I211" s="7"/>
      <c r="J211" s="1">
        <f>ROUND(I211*H211,2)</f>
        <v>0</v>
      </c>
      <c r="K211" s="138" t="s">
        <v>1</v>
      </c>
      <c r="L211" s="26"/>
      <c r="M211" s="143" t="s">
        <v>1</v>
      </c>
      <c r="N211" s="144" t="s">
        <v>46</v>
      </c>
      <c r="O211" s="145">
        <v>0</v>
      </c>
      <c r="P211" s="145">
        <f>O211*H211</f>
        <v>0</v>
      </c>
      <c r="Q211" s="145">
        <v>0</v>
      </c>
      <c r="R211" s="145">
        <f>Q211*H211</f>
        <v>0</v>
      </c>
      <c r="S211" s="145">
        <v>0</v>
      </c>
      <c r="T211" s="146">
        <f>S211*H211</f>
        <v>0</v>
      </c>
      <c r="AR211" s="147" t="s">
        <v>160</v>
      </c>
      <c r="AT211" s="147" t="s">
        <v>155</v>
      </c>
      <c r="AU211" s="147" t="s">
        <v>91</v>
      </c>
      <c r="AY211" s="12" t="s">
        <v>152</v>
      </c>
      <c r="BE211" s="148">
        <f>IF(N211="základní",J211,0)</f>
        <v>0</v>
      </c>
      <c r="BF211" s="148">
        <f>IF(N211="snížená",J211,0)</f>
        <v>0</v>
      </c>
      <c r="BG211" s="148">
        <f>IF(N211="zákl. přenesená",J211,0)</f>
        <v>0</v>
      </c>
      <c r="BH211" s="148">
        <f>IF(N211="sníž. přenesená",J211,0)</f>
        <v>0</v>
      </c>
      <c r="BI211" s="148">
        <f>IF(N211="nulová",J211,0)</f>
        <v>0</v>
      </c>
      <c r="BJ211" s="12" t="s">
        <v>89</v>
      </c>
      <c r="BK211" s="148">
        <f>ROUND(I211*H211,2)</f>
        <v>0</v>
      </c>
      <c r="BL211" s="12" t="s">
        <v>160</v>
      </c>
      <c r="BM211" s="147" t="s">
        <v>1541</v>
      </c>
    </row>
    <row r="212" spans="2:47" s="27" customFormat="1" ht="72">
      <c r="B212" s="26"/>
      <c r="D212" s="154" t="s">
        <v>212</v>
      </c>
      <c r="F212" s="181" t="s">
        <v>1507</v>
      </c>
      <c r="L212" s="26"/>
      <c r="M212" s="151"/>
      <c r="T212" s="54"/>
      <c r="AT212" s="12" t="s">
        <v>212</v>
      </c>
      <c r="AU212" s="12" t="s">
        <v>91</v>
      </c>
    </row>
    <row r="213" spans="2:65" s="27" customFormat="1" ht="24.25" customHeight="1">
      <c r="B213" s="26"/>
      <c r="C213" s="136" t="s">
        <v>511</v>
      </c>
      <c r="D213" s="136" t="s">
        <v>155</v>
      </c>
      <c r="E213" s="137" t="s">
        <v>1542</v>
      </c>
      <c r="F213" s="138" t="s">
        <v>1515</v>
      </c>
      <c r="G213" s="139" t="s">
        <v>606</v>
      </c>
      <c r="H213" s="140">
        <v>30</v>
      </c>
      <c r="I213" s="7"/>
      <c r="J213" s="1">
        <f>ROUND(I213*H213,2)</f>
        <v>0</v>
      </c>
      <c r="K213" s="138" t="s">
        <v>1</v>
      </c>
      <c r="L213" s="26"/>
      <c r="M213" s="143" t="s">
        <v>1</v>
      </c>
      <c r="N213" s="144" t="s">
        <v>46</v>
      </c>
      <c r="O213" s="145">
        <v>0</v>
      </c>
      <c r="P213" s="145">
        <f>O213*H213</f>
        <v>0</v>
      </c>
      <c r="Q213" s="145">
        <v>0</v>
      </c>
      <c r="R213" s="145">
        <f>Q213*H213</f>
        <v>0</v>
      </c>
      <c r="S213" s="145">
        <v>0</v>
      </c>
      <c r="T213" s="146">
        <f>S213*H213</f>
        <v>0</v>
      </c>
      <c r="AR213" s="147" t="s">
        <v>160</v>
      </c>
      <c r="AT213" s="147" t="s">
        <v>155</v>
      </c>
      <c r="AU213" s="147" t="s">
        <v>91</v>
      </c>
      <c r="AY213" s="12" t="s">
        <v>152</v>
      </c>
      <c r="BE213" s="148">
        <f>IF(N213="základní",J213,0)</f>
        <v>0</v>
      </c>
      <c r="BF213" s="148">
        <f>IF(N213="snížená",J213,0)</f>
        <v>0</v>
      </c>
      <c r="BG213" s="148">
        <f>IF(N213="zákl. přenesená",J213,0)</f>
        <v>0</v>
      </c>
      <c r="BH213" s="148">
        <f>IF(N213="sníž. přenesená",J213,0)</f>
        <v>0</v>
      </c>
      <c r="BI213" s="148">
        <f>IF(N213="nulová",J213,0)</f>
        <v>0</v>
      </c>
      <c r="BJ213" s="12" t="s">
        <v>89</v>
      </c>
      <c r="BK213" s="148">
        <f>ROUND(I213*H213,2)</f>
        <v>0</v>
      </c>
      <c r="BL213" s="12" t="s">
        <v>160</v>
      </c>
      <c r="BM213" s="147" t="s">
        <v>1543</v>
      </c>
    </row>
    <row r="214" spans="2:47" s="27" customFormat="1" ht="72">
      <c r="B214" s="26"/>
      <c r="D214" s="154" t="s">
        <v>212</v>
      </c>
      <c r="F214" s="181" t="s">
        <v>1507</v>
      </c>
      <c r="L214" s="26"/>
      <c r="M214" s="151"/>
      <c r="T214" s="54"/>
      <c r="AT214" s="12" t="s">
        <v>212</v>
      </c>
      <c r="AU214" s="12" t="s">
        <v>91</v>
      </c>
    </row>
    <row r="215" spans="2:65" s="27" customFormat="1" ht="24.25" customHeight="1">
      <c r="B215" s="26"/>
      <c r="C215" s="136" t="s">
        <v>515</v>
      </c>
      <c r="D215" s="136" t="s">
        <v>155</v>
      </c>
      <c r="E215" s="137" t="s">
        <v>1544</v>
      </c>
      <c r="F215" s="138" t="s">
        <v>1545</v>
      </c>
      <c r="G215" s="139" t="s">
        <v>606</v>
      </c>
      <c r="H215" s="140">
        <v>1</v>
      </c>
      <c r="I215" s="7"/>
      <c r="J215" s="1">
        <f>ROUND(I215*H215,2)</f>
        <v>0</v>
      </c>
      <c r="K215" s="138" t="s">
        <v>1</v>
      </c>
      <c r="L215" s="26"/>
      <c r="M215" s="143" t="s">
        <v>1</v>
      </c>
      <c r="N215" s="144" t="s">
        <v>46</v>
      </c>
      <c r="O215" s="145">
        <v>0</v>
      </c>
      <c r="P215" s="145">
        <f>O215*H215</f>
        <v>0</v>
      </c>
      <c r="Q215" s="145">
        <v>0</v>
      </c>
      <c r="R215" s="145">
        <f>Q215*H215</f>
        <v>0</v>
      </c>
      <c r="S215" s="145">
        <v>0</v>
      </c>
      <c r="T215" s="146">
        <f>S215*H215</f>
        <v>0</v>
      </c>
      <c r="AR215" s="147" t="s">
        <v>160</v>
      </c>
      <c r="AT215" s="147" t="s">
        <v>155</v>
      </c>
      <c r="AU215" s="147" t="s">
        <v>91</v>
      </c>
      <c r="AY215" s="12" t="s">
        <v>152</v>
      </c>
      <c r="BE215" s="148">
        <f>IF(N215="základní",J215,0)</f>
        <v>0</v>
      </c>
      <c r="BF215" s="148">
        <f>IF(N215="snížená",J215,0)</f>
        <v>0</v>
      </c>
      <c r="BG215" s="148">
        <f>IF(N215="zákl. přenesená",J215,0)</f>
        <v>0</v>
      </c>
      <c r="BH215" s="148">
        <f>IF(N215="sníž. přenesená",J215,0)</f>
        <v>0</v>
      </c>
      <c r="BI215" s="148">
        <f>IF(N215="nulová",J215,0)</f>
        <v>0</v>
      </c>
      <c r="BJ215" s="12" t="s">
        <v>89</v>
      </c>
      <c r="BK215" s="148">
        <f>ROUND(I215*H215,2)</f>
        <v>0</v>
      </c>
      <c r="BL215" s="12" t="s">
        <v>160</v>
      </c>
      <c r="BM215" s="147" t="s">
        <v>1546</v>
      </c>
    </row>
    <row r="216" spans="2:47" s="27" customFormat="1" ht="72">
      <c r="B216" s="26"/>
      <c r="D216" s="154" t="s">
        <v>212</v>
      </c>
      <c r="F216" s="181" t="s">
        <v>1507</v>
      </c>
      <c r="L216" s="26"/>
      <c r="M216" s="151"/>
      <c r="T216" s="54"/>
      <c r="AT216" s="12" t="s">
        <v>212</v>
      </c>
      <c r="AU216" s="12" t="s">
        <v>91</v>
      </c>
    </row>
    <row r="217" spans="2:65" s="27" customFormat="1" ht="24.25" customHeight="1">
      <c r="B217" s="26"/>
      <c r="C217" s="136" t="s">
        <v>468</v>
      </c>
      <c r="D217" s="136" t="s">
        <v>155</v>
      </c>
      <c r="E217" s="137" t="s">
        <v>1547</v>
      </c>
      <c r="F217" s="138" t="s">
        <v>1518</v>
      </c>
      <c r="G217" s="139" t="s">
        <v>606</v>
      </c>
      <c r="H217" s="140">
        <v>40</v>
      </c>
      <c r="I217" s="7"/>
      <c r="J217" s="1">
        <f>ROUND(I217*H217,2)</f>
        <v>0</v>
      </c>
      <c r="K217" s="138" t="s">
        <v>1</v>
      </c>
      <c r="L217" s="26"/>
      <c r="M217" s="143" t="s">
        <v>1</v>
      </c>
      <c r="N217" s="144" t="s">
        <v>46</v>
      </c>
      <c r="O217" s="145">
        <v>0</v>
      </c>
      <c r="P217" s="145">
        <f>O217*H217</f>
        <v>0</v>
      </c>
      <c r="Q217" s="145">
        <v>0</v>
      </c>
      <c r="R217" s="145">
        <f>Q217*H217</f>
        <v>0</v>
      </c>
      <c r="S217" s="145">
        <v>0</v>
      </c>
      <c r="T217" s="146">
        <f>S217*H217</f>
        <v>0</v>
      </c>
      <c r="AR217" s="147" t="s">
        <v>160</v>
      </c>
      <c r="AT217" s="147" t="s">
        <v>155</v>
      </c>
      <c r="AU217" s="147" t="s">
        <v>91</v>
      </c>
      <c r="AY217" s="12" t="s">
        <v>152</v>
      </c>
      <c r="BE217" s="148">
        <f>IF(N217="základní",J217,0)</f>
        <v>0</v>
      </c>
      <c r="BF217" s="148">
        <f>IF(N217="snížená",J217,0)</f>
        <v>0</v>
      </c>
      <c r="BG217" s="148">
        <f>IF(N217="zákl. přenesená",J217,0)</f>
        <v>0</v>
      </c>
      <c r="BH217" s="148">
        <f>IF(N217="sníž. přenesená",J217,0)</f>
        <v>0</v>
      </c>
      <c r="BI217" s="148">
        <f>IF(N217="nulová",J217,0)</f>
        <v>0</v>
      </c>
      <c r="BJ217" s="12" t="s">
        <v>89</v>
      </c>
      <c r="BK217" s="148">
        <f>ROUND(I217*H217,2)</f>
        <v>0</v>
      </c>
      <c r="BL217" s="12" t="s">
        <v>160</v>
      </c>
      <c r="BM217" s="147" t="s">
        <v>1548</v>
      </c>
    </row>
    <row r="218" spans="2:47" s="27" customFormat="1" ht="72">
      <c r="B218" s="26"/>
      <c r="D218" s="154" t="s">
        <v>212</v>
      </c>
      <c r="F218" s="181" t="s">
        <v>1507</v>
      </c>
      <c r="L218" s="26"/>
      <c r="M218" s="151"/>
      <c r="T218" s="54"/>
      <c r="AT218" s="12" t="s">
        <v>212</v>
      </c>
      <c r="AU218" s="12" t="s">
        <v>91</v>
      </c>
    </row>
    <row r="219" spans="2:65" s="27" customFormat="1" ht="16.5" customHeight="1">
      <c r="B219" s="26"/>
      <c r="C219" s="136" t="s">
        <v>524</v>
      </c>
      <c r="D219" s="136" t="s">
        <v>155</v>
      </c>
      <c r="E219" s="137" t="s">
        <v>1549</v>
      </c>
      <c r="F219" s="138" t="s">
        <v>1521</v>
      </c>
      <c r="G219" s="139" t="s">
        <v>279</v>
      </c>
      <c r="H219" s="140">
        <v>1</v>
      </c>
      <c r="I219" s="7"/>
      <c r="J219" s="1">
        <f>ROUND(I219*H219,2)</f>
        <v>0</v>
      </c>
      <c r="K219" s="138" t="s">
        <v>1</v>
      </c>
      <c r="L219" s="26"/>
      <c r="M219" s="143" t="s">
        <v>1</v>
      </c>
      <c r="N219" s="144" t="s">
        <v>46</v>
      </c>
      <c r="O219" s="145">
        <v>0</v>
      </c>
      <c r="P219" s="145">
        <f>O219*H219</f>
        <v>0</v>
      </c>
      <c r="Q219" s="145">
        <v>0</v>
      </c>
      <c r="R219" s="145">
        <f>Q219*H219</f>
        <v>0</v>
      </c>
      <c r="S219" s="145">
        <v>0</v>
      </c>
      <c r="T219" s="146">
        <f>S219*H219</f>
        <v>0</v>
      </c>
      <c r="AR219" s="147" t="s">
        <v>160</v>
      </c>
      <c r="AT219" s="147" t="s">
        <v>155</v>
      </c>
      <c r="AU219" s="147" t="s">
        <v>91</v>
      </c>
      <c r="AY219" s="12" t="s">
        <v>152</v>
      </c>
      <c r="BE219" s="148">
        <f>IF(N219="základní",J219,0)</f>
        <v>0</v>
      </c>
      <c r="BF219" s="148">
        <f>IF(N219="snížená",J219,0)</f>
        <v>0</v>
      </c>
      <c r="BG219" s="148">
        <f>IF(N219="zákl. přenesená",J219,0)</f>
        <v>0</v>
      </c>
      <c r="BH219" s="148">
        <f>IF(N219="sníž. přenesená",J219,0)</f>
        <v>0</v>
      </c>
      <c r="BI219" s="148">
        <f>IF(N219="nulová",J219,0)</f>
        <v>0</v>
      </c>
      <c r="BJ219" s="12" t="s">
        <v>89</v>
      </c>
      <c r="BK219" s="148">
        <f>ROUND(I219*H219,2)</f>
        <v>0</v>
      </c>
      <c r="BL219" s="12" t="s">
        <v>160</v>
      </c>
      <c r="BM219" s="147" t="s">
        <v>1550</v>
      </c>
    </row>
    <row r="220" spans="2:47" s="27" customFormat="1" ht="108">
      <c r="B220" s="26"/>
      <c r="D220" s="154" t="s">
        <v>212</v>
      </c>
      <c r="F220" s="181" t="s">
        <v>1551</v>
      </c>
      <c r="L220" s="26"/>
      <c r="M220" s="151"/>
      <c r="T220" s="54"/>
      <c r="AT220" s="12" t="s">
        <v>212</v>
      </c>
      <c r="AU220" s="12" t="s">
        <v>91</v>
      </c>
    </row>
    <row r="221" spans="2:65" s="27" customFormat="1" ht="24.25" customHeight="1">
      <c r="B221" s="26"/>
      <c r="C221" s="136" t="s">
        <v>529</v>
      </c>
      <c r="D221" s="136" t="s">
        <v>155</v>
      </c>
      <c r="E221" s="137" t="s">
        <v>1552</v>
      </c>
      <c r="F221" s="138" t="s">
        <v>1553</v>
      </c>
      <c r="G221" s="139" t="s">
        <v>279</v>
      </c>
      <c r="H221" s="140">
        <v>1</v>
      </c>
      <c r="I221" s="7"/>
      <c r="J221" s="1">
        <f>ROUND(I221*H221,2)</f>
        <v>0</v>
      </c>
      <c r="K221" s="138" t="s">
        <v>1</v>
      </c>
      <c r="L221" s="26"/>
      <c r="M221" s="143" t="s">
        <v>1</v>
      </c>
      <c r="N221" s="144" t="s">
        <v>46</v>
      </c>
      <c r="O221" s="145">
        <v>0</v>
      </c>
      <c r="P221" s="145">
        <f>O221*H221</f>
        <v>0</v>
      </c>
      <c r="Q221" s="145">
        <v>0</v>
      </c>
      <c r="R221" s="145">
        <f>Q221*H221</f>
        <v>0</v>
      </c>
      <c r="S221" s="145">
        <v>0</v>
      </c>
      <c r="T221" s="146">
        <f>S221*H221</f>
        <v>0</v>
      </c>
      <c r="AR221" s="147" t="s">
        <v>160</v>
      </c>
      <c r="AT221" s="147" t="s">
        <v>155</v>
      </c>
      <c r="AU221" s="147" t="s">
        <v>91</v>
      </c>
      <c r="AY221" s="12" t="s">
        <v>152</v>
      </c>
      <c r="BE221" s="148">
        <f>IF(N221="základní",J221,0)</f>
        <v>0</v>
      </c>
      <c r="BF221" s="148">
        <f>IF(N221="snížená",J221,0)</f>
        <v>0</v>
      </c>
      <c r="BG221" s="148">
        <f>IF(N221="zákl. přenesená",J221,0)</f>
        <v>0</v>
      </c>
      <c r="BH221" s="148">
        <f>IF(N221="sníž. přenesená",J221,0)</f>
        <v>0</v>
      </c>
      <c r="BI221" s="148">
        <f>IF(N221="nulová",J221,0)</f>
        <v>0</v>
      </c>
      <c r="BJ221" s="12" t="s">
        <v>89</v>
      </c>
      <c r="BK221" s="148">
        <f>ROUND(I221*H221,2)</f>
        <v>0</v>
      </c>
      <c r="BL221" s="12" t="s">
        <v>160</v>
      </c>
      <c r="BM221" s="147" t="s">
        <v>1554</v>
      </c>
    </row>
    <row r="222" spans="2:63" s="125" customFormat="1" ht="22.9" customHeight="1">
      <c r="B222" s="124"/>
      <c r="D222" s="126" t="s">
        <v>80</v>
      </c>
      <c r="E222" s="134" t="s">
        <v>1181</v>
      </c>
      <c r="F222" s="134" t="s">
        <v>1555</v>
      </c>
      <c r="J222" s="135">
        <f>BK222</f>
        <v>0</v>
      </c>
      <c r="L222" s="124"/>
      <c r="M222" s="129"/>
      <c r="P222" s="130">
        <f>SUM(P223:P230)</f>
        <v>0</v>
      </c>
      <c r="R222" s="130">
        <f>SUM(R223:R230)</f>
        <v>0</v>
      </c>
      <c r="T222" s="131">
        <f>SUM(T223:T230)</f>
        <v>0</v>
      </c>
      <c r="AR222" s="126" t="s">
        <v>89</v>
      </c>
      <c r="AT222" s="132" t="s">
        <v>80</v>
      </c>
      <c r="AU222" s="132" t="s">
        <v>89</v>
      </c>
      <c r="AY222" s="126" t="s">
        <v>152</v>
      </c>
      <c r="BK222" s="133">
        <f>SUM(BK223:BK230)</f>
        <v>0</v>
      </c>
    </row>
    <row r="223" spans="2:65" s="27" customFormat="1" ht="16.5" customHeight="1">
      <c r="B223" s="26"/>
      <c r="C223" s="136" t="s">
        <v>534</v>
      </c>
      <c r="D223" s="136" t="s">
        <v>155</v>
      </c>
      <c r="E223" s="137" t="s">
        <v>1556</v>
      </c>
      <c r="F223" s="138" t="s">
        <v>1557</v>
      </c>
      <c r="G223" s="139" t="s">
        <v>279</v>
      </c>
      <c r="H223" s="140">
        <v>1</v>
      </c>
      <c r="I223" s="7"/>
      <c r="J223" s="1">
        <f>ROUND(I223*H223,2)</f>
        <v>0</v>
      </c>
      <c r="K223" s="138" t="s">
        <v>1</v>
      </c>
      <c r="L223" s="26"/>
      <c r="M223" s="143" t="s">
        <v>1</v>
      </c>
      <c r="N223" s="144" t="s">
        <v>46</v>
      </c>
      <c r="O223" s="145">
        <v>0</v>
      </c>
      <c r="P223" s="145">
        <f>O223*H223</f>
        <v>0</v>
      </c>
      <c r="Q223" s="145">
        <v>0</v>
      </c>
      <c r="R223" s="145">
        <f>Q223*H223</f>
        <v>0</v>
      </c>
      <c r="S223" s="145">
        <v>0</v>
      </c>
      <c r="T223" s="146">
        <f>S223*H223</f>
        <v>0</v>
      </c>
      <c r="AR223" s="147" t="s">
        <v>160</v>
      </c>
      <c r="AT223" s="147" t="s">
        <v>155</v>
      </c>
      <c r="AU223" s="147" t="s">
        <v>91</v>
      </c>
      <c r="AY223" s="12" t="s">
        <v>152</v>
      </c>
      <c r="BE223" s="148">
        <f>IF(N223="základní",J223,0)</f>
        <v>0</v>
      </c>
      <c r="BF223" s="148">
        <f>IF(N223="snížená",J223,0)</f>
        <v>0</v>
      </c>
      <c r="BG223" s="148">
        <f>IF(N223="zákl. přenesená",J223,0)</f>
        <v>0</v>
      </c>
      <c r="BH223" s="148">
        <f>IF(N223="sníž. přenesená",J223,0)</f>
        <v>0</v>
      </c>
      <c r="BI223" s="148">
        <f>IF(N223="nulová",J223,0)</f>
        <v>0</v>
      </c>
      <c r="BJ223" s="12" t="s">
        <v>89</v>
      </c>
      <c r="BK223" s="148">
        <f>ROUND(I223*H223,2)</f>
        <v>0</v>
      </c>
      <c r="BL223" s="12" t="s">
        <v>160</v>
      </c>
      <c r="BM223" s="147" t="s">
        <v>1558</v>
      </c>
    </row>
    <row r="224" spans="2:47" s="27" customFormat="1" ht="243">
      <c r="B224" s="26"/>
      <c r="D224" s="154" t="s">
        <v>212</v>
      </c>
      <c r="F224" s="181" t="s">
        <v>1559</v>
      </c>
      <c r="L224" s="26"/>
      <c r="M224" s="151"/>
      <c r="T224" s="54"/>
      <c r="AT224" s="12" t="s">
        <v>212</v>
      </c>
      <c r="AU224" s="12" t="s">
        <v>91</v>
      </c>
    </row>
    <row r="225" spans="2:65" s="27" customFormat="1" ht="24.25" customHeight="1">
      <c r="B225" s="26"/>
      <c r="C225" s="136" t="s">
        <v>538</v>
      </c>
      <c r="D225" s="136" t="s">
        <v>155</v>
      </c>
      <c r="E225" s="137" t="s">
        <v>1560</v>
      </c>
      <c r="F225" s="138" t="s">
        <v>1561</v>
      </c>
      <c r="G225" s="139" t="s">
        <v>1367</v>
      </c>
      <c r="H225" s="140">
        <v>50</v>
      </c>
      <c r="I225" s="7"/>
      <c r="J225" s="1">
        <f aca="true" t="shared" si="10" ref="J225:J230">ROUND(I225*H225,2)</f>
        <v>0</v>
      </c>
      <c r="K225" s="138" t="s">
        <v>1</v>
      </c>
      <c r="L225" s="26"/>
      <c r="M225" s="143" t="s">
        <v>1</v>
      </c>
      <c r="N225" s="144" t="s">
        <v>46</v>
      </c>
      <c r="O225" s="145">
        <v>0</v>
      </c>
      <c r="P225" s="145">
        <f aca="true" t="shared" si="11" ref="P225:P230">O225*H225</f>
        <v>0</v>
      </c>
      <c r="Q225" s="145">
        <v>0</v>
      </c>
      <c r="R225" s="145">
        <f aca="true" t="shared" si="12" ref="R225:R230">Q225*H225</f>
        <v>0</v>
      </c>
      <c r="S225" s="145">
        <v>0</v>
      </c>
      <c r="T225" s="146">
        <f aca="true" t="shared" si="13" ref="T225:T230">S225*H225</f>
        <v>0</v>
      </c>
      <c r="AR225" s="147" t="s">
        <v>160</v>
      </c>
      <c r="AT225" s="147" t="s">
        <v>155</v>
      </c>
      <c r="AU225" s="147" t="s">
        <v>91</v>
      </c>
      <c r="AY225" s="12" t="s">
        <v>152</v>
      </c>
      <c r="BE225" s="148">
        <f aca="true" t="shared" si="14" ref="BE225:BE230">IF(N225="základní",J225,0)</f>
        <v>0</v>
      </c>
      <c r="BF225" s="148">
        <f aca="true" t="shared" si="15" ref="BF225:BF230">IF(N225="snížená",J225,0)</f>
        <v>0</v>
      </c>
      <c r="BG225" s="148">
        <f aca="true" t="shared" si="16" ref="BG225:BG230">IF(N225="zákl. přenesená",J225,0)</f>
        <v>0</v>
      </c>
      <c r="BH225" s="148">
        <f aca="true" t="shared" si="17" ref="BH225:BH230">IF(N225="sníž. přenesená",J225,0)</f>
        <v>0</v>
      </c>
      <c r="BI225" s="148">
        <f aca="true" t="shared" si="18" ref="BI225:BI230">IF(N225="nulová",J225,0)</f>
        <v>0</v>
      </c>
      <c r="BJ225" s="12" t="s">
        <v>89</v>
      </c>
      <c r="BK225" s="148">
        <f aca="true" t="shared" si="19" ref="BK225:BK230">ROUND(I225*H225,2)</f>
        <v>0</v>
      </c>
      <c r="BL225" s="12" t="s">
        <v>160</v>
      </c>
      <c r="BM225" s="147" t="s">
        <v>1562</v>
      </c>
    </row>
    <row r="226" spans="2:65" s="27" customFormat="1" ht="16.5" customHeight="1">
      <c r="B226" s="26"/>
      <c r="C226" s="136" t="s">
        <v>542</v>
      </c>
      <c r="D226" s="136" t="s">
        <v>155</v>
      </c>
      <c r="E226" s="137" t="s">
        <v>1563</v>
      </c>
      <c r="F226" s="138" t="s">
        <v>1564</v>
      </c>
      <c r="G226" s="139" t="s">
        <v>352</v>
      </c>
      <c r="H226" s="140">
        <v>1</v>
      </c>
      <c r="I226" s="7"/>
      <c r="J226" s="1">
        <f t="shared" si="10"/>
        <v>0</v>
      </c>
      <c r="K226" s="138" t="s">
        <v>1</v>
      </c>
      <c r="L226" s="26"/>
      <c r="M226" s="143" t="s">
        <v>1</v>
      </c>
      <c r="N226" s="144" t="s">
        <v>46</v>
      </c>
      <c r="O226" s="145">
        <v>0</v>
      </c>
      <c r="P226" s="145">
        <f t="shared" si="11"/>
        <v>0</v>
      </c>
      <c r="Q226" s="145">
        <v>0</v>
      </c>
      <c r="R226" s="145">
        <f t="shared" si="12"/>
        <v>0</v>
      </c>
      <c r="S226" s="145">
        <v>0</v>
      </c>
      <c r="T226" s="146">
        <f t="shared" si="13"/>
        <v>0</v>
      </c>
      <c r="AR226" s="147" t="s">
        <v>160</v>
      </c>
      <c r="AT226" s="147" t="s">
        <v>155</v>
      </c>
      <c r="AU226" s="147" t="s">
        <v>91</v>
      </c>
      <c r="AY226" s="12" t="s">
        <v>152</v>
      </c>
      <c r="BE226" s="148">
        <f t="shared" si="14"/>
        <v>0</v>
      </c>
      <c r="BF226" s="148">
        <f t="shared" si="15"/>
        <v>0</v>
      </c>
      <c r="BG226" s="148">
        <f t="shared" si="16"/>
        <v>0</v>
      </c>
      <c r="BH226" s="148">
        <f t="shared" si="17"/>
        <v>0</v>
      </c>
      <c r="BI226" s="148">
        <f t="shared" si="18"/>
        <v>0</v>
      </c>
      <c r="BJ226" s="12" t="s">
        <v>89</v>
      </c>
      <c r="BK226" s="148">
        <f t="shared" si="19"/>
        <v>0</v>
      </c>
      <c r="BL226" s="12" t="s">
        <v>160</v>
      </c>
      <c r="BM226" s="147" t="s">
        <v>1565</v>
      </c>
    </row>
    <row r="227" spans="2:65" s="27" customFormat="1" ht="21.75" customHeight="1">
      <c r="B227" s="26"/>
      <c r="C227" s="136" t="s">
        <v>546</v>
      </c>
      <c r="D227" s="136" t="s">
        <v>155</v>
      </c>
      <c r="E227" s="137" t="s">
        <v>1566</v>
      </c>
      <c r="F227" s="138" t="s">
        <v>1567</v>
      </c>
      <c r="G227" s="139" t="s">
        <v>279</v>
      </c>
      <c r="H227" s="140">
        <v>1</v>
      </c>
      <c r="I227" s="7"/>
      <c r="J227" s="1">
        <f t="shared" si="10"/>
        <v>0</v>
      </c>
      <c r="K227" s="138" t="s">
        <v>1</v>
      </c>
      <c r="L227" s="26"/>
      <c r="M227" s="143" t="s">
        <v>1</v>
      </c>
      <c r="N227" s="144" t="s">
        <v>46</v>
      </c>
      <c r="O227" s="145">
        <v>0</v>
      </c>
      <c r="P227" s="145">
        <f t="shared" si="11"/>
        <v>0</v>
      </c>
      <c r="Q227" s="145">
        <v>0</v>
      </c>
      <c r="R227" s="145">
        <f t="shared" si="12"/>
        <v>0</v>
      </c>
      <c r="S227" s="145">
        <v>0</v>
      </c>
      <c r="T227" s="146">
        <f t="shared" si="13"/>
        <v>0</v>
      </c>
      <c r="AR227" s="147" t="s">
        <v>160</v>
      </c>
      <c r="AT227" s="147" t="s">
        <v>155</v>
      </c>
      <c r="AU227" s="147" t="s">
        <v>91</v>
      </c>
      <c r="AY227" s="12" t="s">
        <v>152</v>
      </c>
      <c r="BE227" s="148">
        <f t="shared" si="14"/>
        <v>0</v>
      </c>
      <c r="BF227" s="148">
        <f t="shared" si="15"/>
        <v>0</v>
      </c>
      <c r="BG227" s="148">
        <f t="shared" si="16"/>
        <v>0</v>
      </c>
      <c r="BH227" s="148">
        <f t="shared" si="17"/>
        <v>0</v>
      </c>
      <c r="BI227" s="148">
        <f t="shared" si="18"/>
        <v>0</v>
      </c>
      <c r="BJ227" s="12" t="s">
        <v>89</v>
      </c>
      <c r="BK227" s="148">
        <f t="shared" si="19"/>
        <v>0</v>
      </c>
      <c r="BL227" s="12" t="s">
        <v>160</v>
      </c>
      <c r="BM227" s="147" t="s">
        <v>1568</v>
      </c>
    </row>
    <row r="228" spans="2:65" s="27" customFormat="1" ht="24.25" customHeight="1">
      <c r="B228" s="26"/>
      <c r="C228" s="136" t="s">
        <v>550</v>
      </c>
      <c r="D228" s="136" t="s">
        <v>155</v>
      </c>
      <c r="E228" s="137" t="s">
        <v>1569</v>
      </c>
      <c r="F228" s="138" t="s">
        <v>1570</v>
      </c>
      <c r="G228" s="139" t="s">
        <v>279</v>
      </c>
      <c r="H228" s="140">
        <v>1</v>
      </c>
      <c r="I228" s="7"/>
      <c r="J228" s="1">
        <f t="shared" si="10"/>
        <v>0</v>
      </c>
      <c r="K228" s="138" t="s">
        <v>1</v>
      </c>
      <c r="L228" s="26"/>
      <c r="M228" s="143" t="s">
        <v>1</v>
      </c>
      <c r="N228" s="144" t="s">
        <v>46</v>
      </c>
      <c r="O228" s="145">
        <v>0</v>
      </c>
      <c r="P228" s="145">
        <f t="shared" si="11"/>
        <v>0</v>
      </c>
      <c r="Q228" s="145">
        <v>0</v>
      </c>
      <c r="R228" s="145">
        <f t="shared" si="12"/>
        <v>0</v>
      </c>
      <c r="S228" s="145">
        <v>0</v>
      </c>
      <c r="T228" s="146">
        <f t="shared" si="13"/>
        <v>0</v>
      </c>
      <c r="AR228" s="147" t="s">
        <v>160</v>
      </c>
      <c r="AT228" s="147" t="s">
        <v>155</v>
      </c>
      <c r="AU228" s="147" t="s">
        <v>91</v>
      </c>
      <c r="AY228" s="12" t="s">
        <v>152</v>
      </c>
      <c r="BE228" s="148">
        <f t="shared" si="14"/>
        <v>0</v>
      </c>
      <c r="BF228" s="148">
        <f t="shared" si="15"/>
        <v>0</v>
      </c>
      <c r="BG228" s="148">
        <f t="shared" si="16"/>
        <v>0</v>
      </c>
      <c r="BH228" s="148">
        <f t="shared" si="17"/>
        <v>0</v>
      </c>
      <c r="BI228" s="148">
        <f t="shared" si="18"/>
        <v>0</v>
      </c>
      <c r="BJ228" s="12" t="s">
        <v>89</v>
      </c>
      <c r="BK228" s="148">
        <f t="shared" si="19"/>
        <v>0</v>
      </c>
      <c r="BL228" s="12" t="s">
        <v>160</v>
      </c>
      <c r="BM228" s="147" t="s">
        <v>1571</v>
      </c>
    </row>
    <row r="229" spans="2:65" s="27" customFormat="1" ht="37.9" customHeight="1">
      <c r="B229" s="26"/>
      <c r="C229" s="136" t="s">
        <v>554</v>
      </c>
      <c r="D229" s="136" t="s">
        <v>155</v>
      </c>
      <c r="E229" s="137" t="s">
        <v>1572</v>
      </c>
      <c r="F229" s="138" t="s">
        <v>1573</v>
      </c>
      <c r="G229" s="139" t="s">
        <v>279</v>
      </c>
      <c r="H229" s="140">
        <v>1</v>
      </c>
      <c r="I229" s="7"/>
      <c r="J229" s="1">
        <f t="shared" si="10"/>
        <v>0</v>
      </c>
      <c r="K229" s="138" t="s">
        <v>1</v>
      </c>
      <c r="L229" s="26"/>
      <c r="M229" s="143" t="s">
        <v>1</v>
      </c>
      <c r="N229" s="144" t="s">
        <v>46</v>
      </c>
      <c r="O229" s="145">
        <v>0</v>
      </c>
      <c r="P229" s="145">
        <f t="shared" si="11"/>
        <v>0</v>
      </c>
      <c r="Q229" s="145">
        <v>0</v>
      </c>
      <c r="R229" s="145">
        <f t="shared" si="12"/>
        <v>0</v>
      </c>
      <c r="S229" s="145">
        <v>0</v>
      </c>
      <c r="T229" s="146">
        <f t="shared" si="13"/>
        <v>0</v>
      </c>
      <c r="AR229" s="147" t="s">
        <v>160</v>
      </c>
      <c r="AT229" s="147" t="s">
        <v>155</v>
      </c>
      <c r="AU229" s="147" t="s">
        <v>91</v>
      </c>
      <c r="AY229" s="12" t="s">
        <v>152</v>
      </c>
      <c r="BE229" s="148">
        <f t="shared" si="14"/>
        <v>0</v>
      </c>
      <c r="BF229" s="148">
        <f t="shared" si="15"/>
        <v>0</v>
      </c>
      <c r="BG229" s="148">
        <f t="shared" si="16"/>
        <v>0</v>
      </c>
      <c r="BH229" s="148">
        <f t="shared" si="17"/>
        <v>0</v>
      </c>
      <c r="BI229" s="148">
        <f t="shared" si="18"/>
        <v>0</v>
      </c>
      <c r="BJ229" s="12" t="s">
        <v>89</v>
      </c>
      <c r="BK229" s="148">
        <f t="shared" si="19"/>
        <v>0</v>
      </c>
      <c r="BL229" s="12" t="s">
        <v>160</v>
      </c>
      <c r="BM229" s="147" t="s">
        <v>1574</v>
      </c>
    </row>
    <row r="230" spans="2:65" s="27" customFormat="1" ht="16.5" customHeight="1">
      <c r="B230" s="26"/>
      <c r="C230" s="136" t="s">
        <v>558</v>
      </c>
      <c r="D230" s="136" t="s">
        <v>155</v>
      </c>
      <c r="E230" s="137" t="s">
        <v>1575</v>
      </c>
      <c r="F230" s="138" t="s">
        <v>1576</v>
      </c>
      <c r="G230" s="139" t="s">
        <v>352</v>
      </c>
      <c r="H230" s="140">
        <v>1</v>
      </c>
      <c r="I230" s="7"/>
      <c r="J230" s="1">
        <f t="shared" si="10"/>
        <v>0</v>
      </c>
      <c r="K230" s="138" t="s">
        <v>1</v>
      </c>
      <c r="L230" s="26"/>
      <c r="M230" s="143" t="s">
        <v>1</v>
      </c>
      <c r="N230" s="144" t="s">
        <v>46</v>
      </c>
      <c r="O230" s="145">
        <v>0</v>
      </c>
      <c r="P230" s="145">
        <f t="shared" si="11"/>
        <v>0</v>
      </c>
      <c r="Q230" s="145">
        <v>0</v>
      </c>
      <c r="R230" s="145">
        <f t="shared" si="12"/>
        <v>0</v>
      </c>
      <c r="S230" s="145">
        <v>0</v>
      </c>
      <c r="T230" s="146">
        <f t="shared" si="13"/>
        <v>0</v>
      </c>
      <c r="AR230" s="147" t="s">
        <v>160</v>
      </c>
      <c r="AT230" s="147" t="s">
        <v>155</v>
      </c>
      <c r="AU230" s="147" t="s">
        <v>91</v>
      </c>
      <c r="AY230" s="12" t="s">
        <v>152</v>
      </c>
      <c r="BE230" s="148">
        <f t="shared" si="14"/>
        <v>0</v>
      </c>
      <c r="BF230" s="148">
        <f t="shared" si="15"/>
        <v>0</v>
      </c>
      <c r="BG230" s="148">
        <f t="shared" si="16"/>
        <v>0</v>
      </c>
      <c r="BH230" s="148">
        <f t="shared" si="17"/>
        <v>0</v>
      </c>
      <c r="BI230" s="148">
        <f t="shared" si="18"/>
        <v>0</v>
      </c>
      <c r="BJ230" s="12" t="s">
        <v>89</v>
      </c>
      <c r="BK230" s="148">
        <f t="shared" si="19"/>
        <v>0</v>
      </c>
      <c r="BL230" s="12" t="s">
        <v>160</v>
      </c>
      <c r="BM230" s="147" t="s">
        <v>1577</v>
      </c>
    </row>
    <row r="231" spans="2:63" s="125" customFormat="1" ht="22.9" customHeight="1">
      <c r="B231" s="124"/>
      <c r="D231" s="126" t="s">
        <v>80</v>
      </c>
      <c r="E231" s="134" t="s">
        <v>1204</v>
      </c>
      <c r="F231" s="134" t="s">
        <v>1236</v>
      </c>
      <c r="J231" s="135">
        <f>BK231</f>
        <v>0</v>
      </c>
      <c r="L231" s="124"/>
      <c r="M231" s="129"/>
      <c r="P231" s="130">
        <f>SUM(P232:P239)</f>
        <v>0</v>
      </c>
      <c r="R231" s="130">
        <f>SUM(R232:R239)</f>
        <v>0</v>
      </c>
      <c r="T231" s="131">
        <f>SUM(T232:T239)</f>
        <v>0</v>
      </c>
      <c r="AR231" s="126" t="s">
        <v>89</v>
      </c>
      <c r="AT231" s="132" t="s">
        <v>80</v>
      </c>
      <c r="AU231" s="132" t="s">
        <v>89</v>
      </c>
      <c r="AY231" s="126" t="s">
        <v>152</v>
      </c>
      <c r="BK231" s="133">
        <f>SUM(BK232:BK239)</f>
        <v>0</v>
      </c>
    </row>
    <row r="232" spans="2:65" s="27" customFormat="1" ht="24.25" customHeight="1">
      <c r="B232" s="26"/>
      <c r="C232" s="136" t="s">
        <v>562</v>
      </c>
      <c r="D232" s="136" t="s">
        <v>155</v>
      </c>
      <c r="E232" s="137" t="s">
        <v>1578</v>
      </c>
      <c r="F232" s="138" t="s">
        <v>1579</v>
      </c>
      <c r="G232" s="139" t="s">
        <v>279</v>
      </c>
      <c r="H232" s="140">
        <v>1</v>
      </c>
      <c r="I232" s="7"/>
      <c r="J232" s="1">
        <f>ROUND(I232*H232,2)</f>
        <v>0</v>
      </c>
      <c r="K232" s="138" t="s">
        <v>1</v>
      </c>
      <c r="L232" s="26"/>
      <c r="M232" s="143" t="s">
        <v>1</v>
      </c>
      <c r="N232" s="144" t="s">
        <v>46</v>
      </c>
      <c r="O232" s="145">
        <v>0</v>
      </c>
      <c r="P232" s="145">
        <f>O232*H232</f>
        <v>0</v>
      </c>
      <c r="Q232" s="145">
        <v>0</v>
      </c>
      <c r="R232" s="145">
        <f>Q232*H232</f>
        <v>0</v>
      </c>
      <c r="S232" s="145">
        <v>0</v>
      </c>
      <c r="T232" s="146">
        <f>S232*H232</f>
        <v>0</v>
      </c>
      <c r="AR232" s="147" t="s">
        <v>160</v>
      </c>
      <c r="AT232" s="147" t="s">
        <v>155</v>
      </c>
      <c r="AU232" s="147" t="s">
        <v>91</v>
      </c>
      <c r="AY232" s="12" t="s">
        <v>152</v>
      </c>
      <c r="BE232" s="148">
        <f>IF(N232="základní",J232,0)</f>
        <v>0</v>
      </c>
      <c r="BF232" s="148">
        <f>IF(N232="snížená",J232,0)</f>
        <v>0</v>
      </c>
      <c r="BG232" s="148">
        <f>IF(N232="zákl. přenesená",J232,0)</f>
        <v>0</v>
      </c>
      <c r="BH232" s="148">
        <f>IF(N232="sníž. přenesená",J232,0)</f>
        <v>0</v>
      </c>
      <c r="BI232" s="148">
        <f>IF(N232="nulová",J232,0)</f>
        <v>0</v>
      </c>
      <c r="BJ232" s="12" t="s">
        <v>89</v>
      </c>
      <c r="BK232" s="148">
        <f>ROUND(I232*H232,2)</f>
        <v>0</v>
      </c>
      <c r="BL232" s="12" t="s">
        <v>160</v>
      </c>
      <c r="BM232" s="147" t="s">
        <v>1580</v>
      </c>
    </row>
    <row r="233" spans="2:47" s="27" customFormat="1" ht="18">
      <c r="B233" s="26"/>
      <c r="D233" s="154" t="s">
        <v>212</v>
      </c>
      <c r="F233" s="181" t="s">
        <v>1581</v>
      </c>
      <c r="L233" s="26"/>
      <c r="M233" s="151"/>
      <c r="T233" s="54"/>
      <c r="AT233" s="12" t="s">
        <v>212</v>
      </c>
      <c r="AU233" s="12" t="s">
        <v>91</v>
      </c>
    </row>
    <row r="234" spans="2:65" s="27" customFormat="1" ht="16.5" customHeight="1">
      <c r="B234" s="26"/>
      <c r="C234" s="136" t="s">
        <v>569</v>
      </c>
      <c r="D234" s="136" t="s">
        <v>155</v>
      </c>
      <c r="E234" s="137" t="s">
        <v>1582</v>
      </c>
      <c r="F234" s="138" t="s">
        <v>1583</v>
      </c>
      <c r="G234" s="139" t="s">
        <v>279</v>
      </c>
      <c r="H234" s="140">
        <v>1</v>
      </c>
      <c r="I234" s="7"/>
      <c r="J234" s="1">
        <f>ROUND(I234*H234,2)</f>
        <v>0</v>
      </c>
      <c r="K234" s="138" t="s">
        <v>1</v>
      </c>
      <c r="L234" s="26"/>
      <c r="M234" s="143" t="s">
        <v>1</v>
      </c>
      <c r="N234" s="144" t="s">
        <v>46</v>
      </c>
      <c r="O234" s="145">
        <v>0</v>
      </c>
      <c r="P234" s="145">
        <f>O234*H234</f>
        <v>0</v>
      </c>
      <c r="Q234" s="145">
        <v>0</v>
      </c>
      <c r="R234" s="145">
        <f>Q234*H234</f>
        <v>0</v>
      </c>
      <c r="S234" s="145">
        <v>0</v>
      </c>
      <c r="T234" s="146">
        <f>S234*H234</f>
        <v>0</v>
      </c>
      <c r="AR234" s="147" t="s">
        <v>160</v>
      </c>
      <c r="AT234" s="147" t="s">
        <v>155</v>
      </c>
      <c r="AU234" s="147" t="s">
        <v>91</v>
      </c>
      <c r="AY234" s="12" t="s">
        <v>152</v>
      </c>
      <c r="BE234" s="148">
        <f>IF(N234="základní",J234,0)</f>
        <v>0</v>
      </c>
      <c r="BF234" s="148">
        <f>IF(N234="snížená",J234,0)</f>
        <v>0</v>
      </c>
      <c r="BG234" s="148">
        <f>IF(N234="zákl. přenesená",J234,0)</f>
        <v>0</v>
      </c>
      <c r="BH234" s="148">
        <f>IF(N234="sníž. přenesená",J234,0)</f>
        <v>0</v>
      </c>
      <c r="BI234" s="148">
        <f>IF(N234="nulová",J234,0)</f>
        <v>0</v>
      </c>
      <c r="BJ234" s="12" t="s">
        <v>89</v>
      </c>
      <c r="BK234" s="148">
        <f>ROUND(I234*H234,2)</f>
        <v>0</v>
      </c>
      <c r="BL234" s="12" t="s">
        <v>160</v>
      </c>
      <c r="BM234" s="147" t="s">
        <v>1584</v>
      </c>
    </row>
    <row r="235" spans="2:47" s="27" customFormat="1" ht="72">
      <c r="B235" s="26"/>
      <c r="D235" s="154" t="s">
        <v>212</v>
      </c>
      <c r="F235" s="181" t="s">
        <v>1585</v>
      </c>
      <c r="L235" s="26"/>
      <c r="M235" s="151"/>
      <c r="T235" s="54"/>
      <c r="AT235" s="12" t="s">
        <v>212</v>
      </c>
      <c r="AU235" s="12" t="s">
        <v>91</v>
      </c>
    </row>
    <row r="236" spans="2:65" s="27" customFormat="1" ht="16.5" customHeight="1">
      <c r="B236" s="26"/>
      <c r="C236" s="136" t="s">
        <v>574</v>
      </c>
      <c r="D236" s="136" t="s">
        <v>155</v>
      </c>
      <c r="E236" s="137" t="s">
        <v>1586</v>
      </c>
      <c r="F236" s="138" t="s">
        <v>1587</v>
      </c>
      <c r="G236" s="139" t="s">
        <v>279</v>
      </c>
      <c r="H236" s="140">
        <v>1</v>
      </c>
      <c r="I236" s="7"/>
      <c r="J236" s="1">
        <f>ROUND(I236*H236,2)</f>
        <v>0</v>
      </c>
      <c r="K236" s="138" t="s">
        <v>1</v>
      </c>
      <c r="L236" s="26"/>
      <c r="M236" s="143" t="s">
        <v>1</v>
      </c>
      <c r="N236" s="144" t="s">
        <v>46</v>
      </c>
      <c r="O236" s="145">
        <v>0</v>
      </c>
      <c r="P236" s="145">
        <f>O236*H236</f>
        <v>0</v>
      </c>
      <c r="Q236" s="145">
        <v>0</v>
      </c>
      <c r="R236" s="145">
        <f>Q236*H236</f>
        <v>0</v>
      </c>
      <c r="S236" s="145">
        <v>0</v>
      </c>
      <c r="T236" s="146">
        <f>S236*H236</f>
        <v>0</v>
      </c>
      <c r="AR236" s="147" t="s">
        <v>160</v>
      </c>
      <c r="AT236" s="147" t="s">
        <v>155</v>
      </c>
      <c r="AU236" s="147" t="s">
        <v>91</v>
      </c>
      <c r="AY236" s="12" t="s">
        <v>152</v>
      </c>
      <c r="BE236" s="148">
        <f>IF(N236="základní",J236,0)</f>
        <v>0</v>
      </c>
      <c r="BF236" s="148">
        <f>IF(N236="snížená",J236,0)</f>
        <v>0</v>
      </c>
      <c r="BG236" s="148">
        <f>IF(N236="zákl. přenesená",J236,0)</f>
        <v>0</v>
      </c>
      <c r="BH236" s="148">
        <f>IF(N236="sníž. přenesená",J236,0)</f>
        <v>0</v>
      </c>
      <c r="BI236" s="148">
        <f>IF(N236="nulová",J236,0)</f>
        <v>0</v>
      </c>
      <c r="BJ236" s="12" t="s">
        <v>89</v>
      </c>
      <c r="BK236" s="148">
        <f>ROUND(I236*H236,2)</f>
        <v>0</v>
      </c>
      <c r="BL236" s="12" t="s">
        <v>160</v>
      </c>
      <c r="BM236" s="147" t="s">
        <v>1588</v>
      </c>
    </row>
    <row r="237" spans="2:47" s="27" customFormat="1" ht="36">
      <c r="B237" s="26"/>
      <c r="D237" s="154" t="s">
        <v>212</v>
      </c>
      <c r="F237" s="181" t="s">
        <v>1589</v>
      </c>
      <c r="L237" s="26"/>
      <c r="M237" s="151"/>
      <c r="T237" s="54"/>
      <c r="AT237" s="12" t="s">
        <v>212</v>
      </c>
      <c r="AU237" s="12" t="s">
        <v>91</v>
      </c>
    </row>
    <row r="238" spans="2:65" s="27" customFormat="1" ht="16.5" customHeight="1">
      <c r="B238" s="26"/>
      <c r="C238" s="136" t="s">
        <v>579</v>
      </c>
      <c r="D238" s="136" t="s">
        <v>155</v>
      </c>
      <c r="E238" s="137" t="s">
        <v>1590</v>
      </c>
      <c r="F238" s="138" t="s">
        <v>1591</v>
      </c>
      <c r="G238" s="139" t="s">
        <v>279</v>
      </c>
      <c r="H238" s="140">
        <v>1</v>
      </c>
      <c r="I238" s="7"/>
      <c r="J238" s="1">
        <f>ROUND(I238*H238,2)</f>
        <v>0</v>
      </c>
      <c r="K238" s="138" t="s">
        <v>1</v>
      </c>
      <c r="L238" s="26"/>
      <c r="M238" s="143" t="s">
        <v>1</v>
      </c>
      <c r="N238" s="144" t="s">
        <v>46</v>
      </c>
      <c r="O238" s="145">
        <v>0</v>
      </c>
      <c r="P238" s="145">
        <f>O238*H238</f>
        <v>0</v>
      </c>
      <c r="Q238" s="145">
        <v>0</v>
      </c>
      <c r="R238" s="145">
        <f>Q238*H238</f>
        <v>0</v>
      </c>
      <c r="S238" s="145">
        <v>0</v>
      </c>
      <c r="T238" s="146">
        <f>S238*H238</f>
        <v>0</v>
      </c>
      <c r="AR238" s="147" t="s">
        <v>160</v>
      </c>
      <c r="AT238" s="147" t="s">
        <v>155</v>
      </c>
      <c r="AU238" s="147" t="s">
        <v>91</v>
      </c>
      <c r="AY238" s="12" t="s">
        <v>152</v>
      </c>
      <c r="BE238" s="148">
        <f>IF(N238="základní",J238,0)</f>
        <v>0</v>
      </c>
      <c r="BF238" s="148">
        <f>IF(N238="snížená",J238,0)</f>
        <v>0</v>
      </c>
      <c r="BG238" s="148">
        <f>IF(N238="zákl. přenesená",J238,0)</f>
        <v>0</v>
      </c>
      <c r="BH238" s="148">
        <f>IF(N238="sníž. přenesená",J238,0)</f>
        <v>0</v>
      </c>
      <c r="BI238" s="148">
        <f>IF(N238="nulová",J238,0)</f>
        <v>0</v>
      </c>
      <c r="BJ238" s="12" t="s">
        <v>89</v>
      </c>
      <c r="BK238" s="148">
        <f>ROUND(I238*H238,2)</f>
        <v>0</v>
      </c>
      <c r="BL238" s="12" t="s">
        <v>160</v>
      </c>
      <c r="BM238" s="147" t="s">
        <v>1592</v>
      </c>
    </row>
    <row r="239" spans="2:65" s="27" customFormat="1" ht="16.5" customHeight="1">
      <c r="B239" s="26"/>
      <c r="C239" s="136" t="s">
        <v>584</v>
      </c>
      <c r="D239" s="136" t="s">
        <v>155</v>
      </c>
      <c r="E239" s="137" t="s">
        <v>1593</v>
      </c>
      <c r="F239" s="138" t="s">
        <v>1594</v>
      </c>
      <c r="G239" s="139" t="s">
        <v>279</v>
      </c>
      <c r="H239" s="140">
        <v>1</v>
      </c>
      <c r="I239" s="7"/>
      <c r="J239" s="1">
        <f>ROUND(I239*H239,2)</f>
        <v>0</v>
      </c>
      <c r="K239" s="138" t="s">
        <v>1</v>
      </c>
      <c r="L239" s="26"/>
      <c r="M239" s="143" t="s">
        <v>1</v>
      </c>
      <c r="N239" s="144" t="s">
        <v>46</v>
      </c>
      <c r="O239" s="145">
        <v>0</v>
      </c>
      <c r="P239" s="145">
        <f>O239*H239</f>
        <v>0</v>
      </c>
      <c r="Q239" s="145">
        <v>0</v>
      </c>
      <c r="R239" s="145">
        <f>Q239*H239</f>
        <v>0</v>
      </c>
      <c r="S239" s="145">
        <v>0</v>
      </c>
      <c r="T239" s="146">
        <f>S239*H239</f>
        <v>0</v>
      </c>
      <c r="AR239" s="147" t="s">
        <v>160</v>
      </c>
      <c r="AT239" s="147" t="s">
        <v>155</v>
      </c>
      <c r="AU239" s="147" t="s">
        <v>91</v>
      </c>
      <c r="AY239" s="12" t="s">
        <v>152</v>
      </c>
      <c r="BE239" s="148">
        <f>IF(N239="základní",J239,0)</f>
        <v>0</v>
      </c>
      <c r="BF239" s="148">
        <f>IF(N239="snížená",J239,0)</f>
        <v>0</v>
      </c>
      <c r="BG239" s="148">
        <f>IF(N239="zákl. přenesená",J239,0)</f>
        <v>0</v>
      </c>
      <c r="BH239" s="148">
        <f>IF(N239="sníž. přenesená",J239,0)</f>
        <v>0</v>
      </c>
      <c r="BI239" s="148">
        <f>IF(N239="nulová",J239,0)</f>
        <v>0</v>
      </c>
      <c r="BJ239" s="12" t="s">
        <v>89</v>
      </c>
      <c r="BK239" s="148">
        <f>ROUND(I239*H239,2)</f>
        <v>0</v>
      </c>
      <c r="BL239" s="12" t="s">
        <v>160</v>
      </c>
      <c r="BM239" s="147" t="s">
        <v>1595</v>
      </c>
    </row>
    <row r="240" spans="2:63" s="125" customFormat="1" ht="22.9" customHeight="1">
      <c r="B240" s="124"/>
      <c r="D240" s="126" t="s">
        <v>80</v>
      </c>
      <c r="E240" s="134" t="s">
        <v>1596</v>
      </c>
      <c r="F240" s="134" t="s">
        <v>1326</v>
      </c>
      <c r="J240" s="135">
        <f>BK240</f>
        <v>0</v>
      </c>
      <c r="L240" s="124"/>
      <c r="M240" s="129"/>
      <c r="P240" s="130">
        <f>P241</f>
        <v>0</v>
      </c>
      <c r="R240" s="130">
        <f>R241</f>
        <v>0</v>
      </c>
      <c r="T240" s="131">
        <f>T241</f>
        <v>0</v>
      </c>
      <c r="AR240" s="126" t="s">
        <v>89</v>
      </c>
      <c r="AT240" s="132" t="s">
        <v>80</v>
      </c>
      <c r="AU240" s="132" t="s">
        <v>89</v>
      </c>
      <c r="AY240" s="126" t="s">
        <v>152</v>
      </c>
      <c r="BK240" s="133">
        <f>BK241</f>
        <v>0</v>
      </c>
    </row>
    <row r="241" spans="2:65" s="27" customFormat="1" ht="44.25" customHeight="1">
      <c r="B241" s="26"/>
      <c r="C241" s="136" t="s">
        <v>589</v>
      </c>
      <c r="D241" s="136" t="s">
        <v>155</v>
      </c>
      <c r="E241" s="137" t="s">
        <v>1597</v>
      </c>
      <c r="F241" s="138" t="s">
        <v>1598</v>
      </c>
      <c r="G241" s="139" t="s">
        <v>485</v>
      </c>
      <c r="H241" s="140">
        <f>SUM(J118,J180,J201,J222,J231)/100</f>
        <v>0</v>
      </c>
      <c r="I241" s="7"/>
      <c r="J241" s="1">
        <f>ROUND(I241*H241,2)</f>
        <v>0</v>
      </c>
      <c r="K241" s="138" t="s">
        <v>1</v>
      </c>
      <c r="L241" s="26"/>
      <c r="M241" s="193" t="s">
        <v>1</v>
      </c>
      <c r="N241" s="194" t="s">
        <v>46</v>
      </c>
      <c r="O241" s="195">
        <v>0</v>
      </c>
      <c r="P241" s="195">
        <f>O241*H241</f>
        <v>0</v>
      </c>
      <c r="Q241" s="195">
        <v>0</v>
      </c>
      <c r="R241" s="195">
        <f>Q241*H241</f>
        <v>0</v>
      </c>
      <c r="S241" s="195">
        <v>0</v>
      </c>
      <c r="T241" s="196">
        <f>S241*H241</f>
        <v>0</v>
      </c>
      <c r="AR241" s="147" t="s">
        <v>160</v>
      </c>
      <c r="AT241" s="147" t="s">
        <v>155</v>
      </c>
      <c r="AU241" s="147" t="s">
        <v>91</v>
      </c>
      <c r="AY241" s="12" t="s">
        <v>152</v>
      </c>
      <c r="BE241" s="148">
        <f>IF(N241="základní",J241,0)</f>
        <v>0</v>
      </c>
      <c r="BF241" s="148">
        <f>IF(N241="snížená",J241,0)</f>
        <v>0</v>
      </c>
      <c r="BG241" s="148">
        <f>IF(N241="zákl. přenesená",J241,0)</f>
        <v>0</v>
      </c>
      <c r="BH241" s="148">
        <f>IF(N241="sníž. přenesená",J241,0)</f>
        <v>0</v>
      </c>
      <c r="BI241" s="148">
        <f>IF(N241="nulová",J241,0)</f>
        <v>0</v>
      </c>
      <c r="BJ241" s="12" t="s">
        <v>89</v>
      </c>
      <c r="BK241" s="148">
        <f>ROUND(I241*H241,2)</f>
        <v>0</v>
      </c>
      <c r="BL241" s="12" t="s">
        <v>160</v>
      </c>
      <c r="BM241" s="147" t="s">
        <v>1599</v>
      </c>
    </row>
    <row r="242" spans="2:12" s="27" customFormat="1" ht="7" customHeight="1">
      <c r="B242" s="40"/>
      <c r="C242" s="41"/>
      <c r="D242" s="41"/>
      <c r="E242" s="41"/>
      <c r="F242" s="41"/>
      <c r="G242" s="41"/>
      <c r="H242" s="41"/>
      <c r="I242" s="41"/>
      <c r="J242" s="41"/>
      <c r="K242" s="41"/>
      <c r="L242" s="26"/>
    </row>
  </sheetData>
  <sheetProtection algorithmName="SHA-512" hashValue="90ofzSo27peCUgCMkP65mnBUdFsJ9hpupEJZfq5Vh9NS0cP9ohajP2n2l5wjAib1+UvtZNN8xAzSlSR9tju+gg==" saltValue="zYLdOafvsRj032zcghBHIw==" spinCount="100000" sheet="1" objects="1" scenarios="1"/>
  <autoFilter ref="C115:K241"/>
  <mergeCells count="10">
    <mergeCell ref="E80:H80"/>
    <mergeCell ref="E106:H106"/>
    <mergeCell ref="E108:H108"/>
    <mergeCell ref="L2:V2"/>
    <mergeCell ref="E7:H7"/>
    <mergeCell ref="E9:H9"/>
    <mergeCell ref="E18:H18"/>
    <mergeCell ref="E78:H78"/>
    <mergeCell ref="E27:J27"/>
    <mergeCell ref="E24:H24"/>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01" t="s">
        <v>5</v>
      </c>
      <c r="M2" s="202"/>
      <c r="N2" s="202"/>
      <c r="O2" s="202"/>
      <c r="P2" s="202"/>
      <c r="Q2" s="202"/>
      <c r="R2" s="202"/>
      <c r="S2" s="202"/>
      <c r="T2" s="202"/>
      <c r="U2" s="202"/>
      <c r="V2" s="202"/>
      <c r="AT2" s="12" t="s">
        <v>100</v>
      </c>
    </row>
    <row r="3" spans="2:46" ht="7" customHeight="1">
      <c r="B3" s="13"/>
      <c r="C3" s="14"/>
      <c r="D3" s="14"/>
      <c r="E3" s="14"/>
      <c r="F3" s="14"/>
      <c r="G3" s="14"/>
      <c r="H3" s="14"/>
      <c r="I3" s="14"/>
      <c r="J3" s="14"/>
      <c r="K3" s="14"/>
      <c r="L3" s="15"/>
      <c r="AT3" s="12" t="s">
        <v>91</v>
      </c>
    </row>
    <row r="4" spans="2:46" ht="25" customHeight="1">
      <c r="B4" s="15"/>
      <c r="D4" s="16" t="s">
        <v>107</v>
      </c>
      <c r="L4" s="15"/>
      <c r="M4" s="88" t="s">
        <v>10</v>
      </c>
      <c r="AT4" s="12" t="s">
        <v>3</v>
      </c>
    </row>
    <row r="5" spans="2:12" ht="7" customHeight="1">
      <c r="B5" s="15"/>
      <c r="L5" s="15"/>
    </row>
    <row r="6" spans="2:12" ht="12" customHeight="1">
      <c r="B6" s="15"/>
      <c r="D6" s="21" t="s">
        <v>14</v>
      </c>
      <c r="L6" s="15"/>
    </row>
    <row r="7" spans="2:12" ht="16.5" customHeight="1">
      <c r="B7" s="15"/>
      <c r="E7" s="236" t="str">
        <f>'Rekapitulace stavby'!K6</f>
        <v>VŠE Coworkingové centrum</v>
      </c>
      <c r="F7" s="237"/>
      <c r="G7" s="237"/>
      <c r="H7" s="237"/>
      <c r="L7" s="15"/>
    </row>
    <row r="8" spans="2:12" s="27" customFormat="1" ht="12" customHeight="1">
      <c r="B8" s="26"/>
      <c r="D8" s="21" t="s">
        <v>108</v>
      </c>
      <c r="L8" s="26"/>
    </row>
    <row r="9" spans="2:12" s="27" customFormat="1" ht="16.5" customHeight="1">
      <c r="B9" s="26"/>
      <c r="E9" s="226" t="s">
        <v>1600</v>
      </c>
      <c r="F9" s="235"/>
      <c r="G9" s="235"/>
      <c r="H9" s="235"/>
      <c r="L9" s="26"/>
    </row>
    <row r="10" spans="2:12" s="27" customFormat="1" ht="12">
      <c r="B10" s="26"/>
      <c r="L10" s="26"/>
    </row>
    <row r="11" spans="2:12" s="27" customFormat="1" ht="12" customHeight="1">
      <c r="B11" s="26"/>
      <c r="D11" s="21" t="s">
        <v>16</v>
      </c>
      <c r="F11" s="19" t="s">
        <v>17</v>
      </c>
      <c r="I11" s="21" t="s">
        <v>18</v>
      </c>
      <c r="J11" s="19" t="s">
        <v>1</v>
      </c>
      <c r="L11" s="26"/>
    </row>
    <row r="12" spans="2:12" s="27" customFormat="1" ht="12" customHeight="1">
      <c r="B12" s="26"/>
      <c r="D12" s="21" t="s">
        <v>20</v>
      </c>
      <c r="F12" s="19" t="s">
        <v>21</v>
      </c>
      <c r="I12" s="21" t="s">
        <v>22</v>
      </c>
      <c r="J12" s="50">
        <f>'Rekapitulace stavby'!AN8</f>
        <v>45007</v>
      </c>
      <c r="L12" s="26"/>
    </row>
    <row r="13" spans="2:12" s="27" customFormat="1" ht="10.9" customHeight="1">
      <c r="B13" s="26"/>
      <c r="L13" s="26"/>
    </row>
    <row r="14" spans="2:12" s="27" customFormat="1" ht="12" customHeight="1">
      <c r="B14" s="26"/>
      <c r="D14" s="21" t="s">
        <v>27</v>
      </c>
      <c r="I14" s="21" t="s">
        <v>28</v>
      </c>
      <c r="J14" s="19" t="s">
        <v>29</v>
      </c>
      <c r="L14" s="26"/>
    </row>
    <row r="15" spans="2:12" s="27" customFormat="1" ht="18" customHeight="1">
      <c r="B15" s="26"/>
      <c r="E15" s="19" t="s">
        <v>30</v>
      </c>
      <c r="I15" s="21" t="s">
        <v>31</v>
      </c>
      <c r="J15" s="19" t="s">
        <v>32</v>
      </c>
      <c r="L15" s="26"/>
    </row>
    <row r="16" spans="2:12" s="27" customFormat="1" ht="7" customHeight="1">
      <c r="B16" s="26"/>
      <c r="L16" s="26"/>
    </row>
    <row r="17" spans="2:12" s="27" customFormat="1" ht="12" customHeight="1">
      <c r="B17" s="26"/>
      <c r="D17" s="21" t="s">
        <v>33</v>
      </c>
      <c r="I17" s="21" t="s">
        <v>28</v>
      </c>
      <c r="J17" s="9" t="str">
        <f>'Rekapitulace stavby'!AN13</f>
        <v>Vyplňte pole</v>
      </c>
      <c r="L17" s="26"/>
    </row>
    <row r="18" spans="2:12" s="27" customFormat="1" ht="18" customHeight="1">
      <c r="B18" s="26"/>
      <c r="E18" s="238" t="str">
        <f>'Rekapitulace stavby'!E14</f>
        <v>Vyplňte pole</v>
      </c>
      <c r="F18" s="238"/>
      <c r="G18" s="238"/>
      <c r="H18" s="238"/>
      <c r="I18" s="21" t="s">
        <v>31</v>
      </c>
      <c r="J18" s="9" t="str">
        <f>'Rekapitulace stavby'!AN14</f>
        <v>Vyplňte pole</v>
      </c>
      <c r="L18" s="26"/>
    </row>
    <row r="19" spans="2:12" s="27" customFormat="1" ht="7" customHeight="1">
      <c r="B19" s="26"/>
      <c r="L19" s="26"/>
    </row>
    <row r="20" spans="2:12" s="27" customFormat="1" ht="12" customHeight="1">
      <c r="B20" s="26"/>
      <c r="D20" s="21" t="s">
        <v>34</v>
      </c>
      <c r="I20" s="21" t="s">
        <v>28</v>
      </c>
      <c r="J20" s="19" t="s">
        <v>35</v>
      </c>
      <c r="L20" s="26"/>
    </row>
    <row r="21" spans="2:12" s="27" customFormat="1" ht="18" customHeight="1">
      <c r="B21" s="26"/>
      <c r="E21" s="19" t="s">
        <v>36</v>
      </c>
      <c r="I21" s="21" t="s">
        <v>31</v>
      </c>
      <c r="J21" s="19" t="s">
        <v>37</v>
      </c>
      <c r="L21" s="26"/>
    </row>
    <row r="22" spans="2:12" s="27" customFormat="1" ht="7" customHeight="1">
      <c r="B22" s="26"/>
      <c r="L22" s="26"/>
    </row>
    <row r="23" spans="2:12" s="27" customFormat="1" ht="12" customHeight="1">
      <c r="B23" s="26"/>
      <c r="D23" s="21" t="s">
        <v>39</v>
      </c>
      <c r="I23" s="21" t="s">
        <v>28</v>
      </c>
      <c r="J23" s="9" t="s">
        <v>1836</v>
      </c>
      <c r="L23" s="26"/>
    </row>
    <row r="24" spans="2:12" s="27" customFormat="1" ht="18" customHeight="1">
      <c r="B24" s="26"/>
      <c r="E24" s="238" t="str">
        <f>'Rekapitulace stavby'!E20</f>
        <v>Vyplňte pole</v>
      </c>
      <c r="F24" s="238"/>
      <c r="G24" s="238"/>
      <c r="H24" s="238"/>
      <c r="I24" s="21" t="s">
        <v>31</v>
      </c>
      <c r="J24" s="9" t="s">
        <v>1836</v>
      </c>
      <c r="L24" s="26"/>
    </row>
    <row r="25" spans="2:12" s="27" customFormat="1" ht="7" customHeight="1">
      <c r="B25" s="26"/>
      <c r="L25" s="26"/>
    </row>
    <row r="26" spans="2:12" s="27" customFormat="1" ht="12" customHeight="1">
      <c r="B26" s="26"/>
      <c r="D26" s="21" t="s">
        <v>40</v>
      </c>
      <c r="L26" s="26"/>
    </row>
    <row r="27" spans="2:12" s="90" customFormat="1" ht="357" customHeight="1">
      <c r="B27" s="89"/>
      <c r="E27" s="212" t="s">
        <v>1835</v>
      </c>
      <c r="F27" s="212"/>
      <c r="G27" s="212"/>
      <c r="H27" s="212"/>
      <c r="I27" s="239"/>
      <c r="J27" s="239"/>
      <c r="L27" s="89"/>
    </row>
    <row r="28" spans="2:12" s="27" customFormat="1" ht="7" customHeight="1">
      <c r="B28" s="26"/>
      <c r="L28" s="26"/>
    </row>
    <row r="29" spans="2:12" s="27" customFormat="1" ht="7" customHeight="1">
      <c r="B29" s="26"/>
      <c r="D29" s="51"/>
      <c r="E29" s="51"/>
      <c r="F29" s="51"/>
      <c r="G29" s="51"/>
      <c r="H29" s="51"/>
      <c r="I29" s="51"/>
      <c r="J29" s="51"/>
      <c r="K29" s="51"/>
      <c r="L29" s="26"/>
    </row>
    <row r="30" spans="2:12" s="27" customFormat="1" ht="25.4" customHeight="1">
      <c r="B30" s="26"/>
      <c r="D30" s="91" t="s">
        <v>41</v>
      </c>
      <c r="J30" s="65">
        <f>ROUND(J113,2)</f>
        <v>0</v>
      </c>
      <c r="L30" s="26"/>
    </row>
    <row r="31" spans="2:12" s="27" customFormat="1" ht="7" customHeight="1">
      <c r="B31" s="26"/>
      <c r="D31" s="51"/>
      <c r="E31" s="51"/>
      <c r="F31" s="51"/>
      <c r="G31" s="51"/>
      <c r="H31" s="51"/>
      <c r="I31" s="51"/>
      <c r="J31" s="51"/>
      <c r="K31" s="51"/>
      <c r="L31" s="26"/>
    </row>
    <row r="32" spans="2:12" s="27" customFormat="1" ht="14.5" customHeight="1">
      <c r="B32" s="26"/>
      <c r="F32" s="30" t="s">
        <v>43</v>
      </c>
      <c r="I32" s="30" t="s">
        <v>42</v>
      </c>
      <c r="J32" s="30" t="s">
        <v>44</v>
      </c>
      <c r="L32" s="26"/>
    </row>
    <row r="33" spans="2:12" s="27" customFormat="1" ht="14.5" customHeight="1">
      <c r="B33" s="26"/>
      <c r="D33" s="53" t="s">
        <v>45</v>
      </c>
      <c r="E33" s="21" t="s">
        <v>46</v>
      </c>
      <c r="F33" s="92">
        <f>ROUND((SUM(BE113:BE141)),2)</f>
        <v>0</v>
      </c>
      <c r="I33" s="93">
        <v>0.21</v>
      </c>
      <c r="J33" s="92">
        <f>ROUND(((SUM(BE113:BE141))*I33),2)</f>
        <v>0</v>
      </c>
      <c r="L33" s="26"/>
    </row>
    <row r="34" spans="2:12" s="27" customFormat="1" ht="14.5" customHeight="1">
      <c r="B34" s="26"/>
      <c r="E34" s="21" t="s">
        <v>47</v>
      </c>
      <c r="F34" s="92">
        <f>ROUND((SUM(BF113:BF141)),2)</f>
        <v>0</v>
      </c>
      <c r="I34" s="93">
        <v>0.15</v>
      </c>
      <c r="J34" s="92">
        <f>ROUND(((SUM(BF113:BF141))*I34),2)</f>
        <v>0</v>
      </c>
      <c r="L34" s="26"/>
    </row>
    <row r="35" spans="2:12" s="27" customFormat="1" ht="14.5" customHeight="1" hidden="1">
      <c r="B35" s="26"/>
      <c r="E35" s="21" t="s">
        <v>48</v>
      </c>
      <c r="F35" s="92">
        <f>ROUND((SUM(BG113:BG141)),2)</f>
        <v>0</v>
      </c>
      <c r="I35" s="93">
        <v>0.21</v>
      </c>
      <c r="J35" s="92">
        <f>0</f>
        <v>0</v>
      </c>
      <c r="L35" s="26"/>
    </row>
    <row r="36" spans="2:12" s="27" customFormat="1" ht="14.5" customHeight="1" hidden="1">
      <c r="B36" s="26"/>
      <c r="E36" s="21" t="s">
        <v>49</v>
      </c>
      <c r="F36" s="92">
        <f>ROUND((SUM(BH113:BH141)),2)</f>
        <v>0</v>
      </c>
      <c r="I36" s="93">
        <v>0.15</v>
      </c>
      <c r="J36" s="92">
        <f>0</f>
        <v>0</v>
      </c>
      <c r="L36" s="26"/>
    </row>
    <row r="37" spans="2:12" s="27" customFormat="1" ht="14.5" customHeight="1" hidden="1">
      <c r="B37" s="26"/>
      <c r="E37" s="21" t="s">
        <v>50</v>
      </c>
      <c r="F37" s="92">
        <f>ROUND((SUM(BI113:BI141)),2)</f>
        <v>0</v>
      </c>
      <c r="I37" s="93">
        <v>0</v>
      </c>
      <c r="J37" s="92">
        <f>0</f>
        <v>0</v>
      </c>
      <c r="L37" s="26"/>
    </row>
    <row r="38" spans="2:12" s="27" customFormat="1" ht="7" customHeight="1">
      <c r="B38" s="26"/>
      <c r="L38" s="26"/>
    </row>
    <row r="39" spans="2:12" s="27" customFormat="1" ht="25.4" customHeight="1">
      <c r="B39" s="26"/>
      <c r="C39" s="94"/>
      <c r="D39" s="95" t="s">
        <v>51</v>
      </c>
      <c r="E39" s="55"/>
      <c r="F39" s="55"/>
      <c r="G39" s="96" t="s">
        <v>52</v>
      </c>
      <c r="H39" s="97" t="s">
        <v>53</v>
      </c>
      <c r="I39" s="55"/>
      <c r="J39" s="98">
        <f>SUM(J30:J37)</f>
        <v>0</v>
      </c>
      <c r="K39" s="99"/>
      <c r="L39" s="26"/>
    </row>
    <row r="40" spans="2:12" s="27" customFormat="1" ht="14.5" customHeight="1">
      <c r="B40" s="26"/>
      <c r="L40" s="26"/>
    </row>
    <row r="41" spans="2:12" ht="14.5" customHeight="1">
      <c r="B41" s="15"/>
      <c r="L41" s="15"/>
    </row>
    <row r="42" spans="2:12" ht="14.5" customHeight="1">
      <c r="B42" s="15"/>
      <c r="L42" s="15"/>
    </row>
    <row r="43" spans="2:12" s="27" customFormat="1" ht="14.5" customHeight="1">
      <c r="B43" s="26"/>
      <c r="D43" s="37" t="s">
        <v>54</v>
      </c>
      <c r="E43" s="38"/>
      <c r="F43" s="38"/>
      <c r="G43" s="37" t="s">
        <v>55</v>
      </c>
      <c r="H43" s="38"/>
      <c r="I43" s="38"/>
      <c r="J43" s="38"/>
      <c r="K43" s="38"/>
      <c r="L43" s="26"/>
    </row>
    <row r="44" spans="2:12" ht="12">
      <c r="B44" s="15"/>
      <c r="L44" s="15"/>
    </row>
    <row r="45" spans="2:12" ht="12">
      <c r="B45" s="15"/>
      <c r="L45" s="15"/>
    </row>
    <row r="46" spans="2:12" ht="12">
      <c r="B46" s="15"/>
      <c r="L46" s="15"/>
    </row>
    <row r="47" spans="2:12" ht="12">
      <c r="B47" s="15"/>
      <c r="L47" s="15"/>
    </row>
    <row r="48" spans="2:12" ht="12">
      <c r="B48" s="15"/>
      <c r="L48" s="15"/>
    </row>
    <row r="49" spans="2:12" ht="12">
      <c r="B49" s="15"/>
      <c r="L49" s="15"/>
    </row>
    <row r="50" spans="2:12" ht="12">
      <c r="B50" s="15"/>
      <c r="L50" s="15"/>
    </row>
    <row r="51" spans="2:12" ht="12">
      <c r="B51" s="15"/>
      <c r="L51" s="15"/>
    </row>
    <row r="52" spans="2:12" ht="12">
      <c r="B52" s="15"/>
      <c r="L52" s="15"/>
    </row>
    <row r="53" spans="2:12" ht="12">
      <c r="B53" s="15"/>
      <c r="L53" s="15"/>
    </row>
    <row r="54" spans="2:12" s="27" customFormat="1" ht="12.5">
      <c r="B54" s="26"/>
      <c r="D54" s="39" t="s">
        <v>56</v>
      </c>
      <c r="E54" s="29"/>
      <c r="F54" s="100" t="s">
        <v>57</v>
      </c>
      <c r="G54" s="39" t="s">
        <v>56</v>
      </c>
      <c r="H54" s="29"/>
      <c r="I54" s="29"/>
      <c r="J54" s="101" t="s">
        <v>57</v>
      </c>
      <c r="K54" s="29"/>
      <c r="L54" s="26"/>
    </row>
    <row r="55" spans="2:12" ht="12">
      <c r="B55" s="15"/>
      <c r="L55" s="15"/>
    </row>
    <row r="56" spans="2:12" ht="12">
      <c r="B56" s="15"/>
      <c r="L56" s="15"/>
    </row>
    <row r="57" spans="2:12" ht="12">
      <c r="B57" s="15"/>
      <c r="L57" s="15"/>
    </row>
    <row r="58" spans="2:12" s="27" customFormat="1" ht="13">
      <c r="B58" s="26"/>
      <c r="D58" s="37" t="s">
        <v>58</v>
      </c>
      <c r="E58" s="38"/>
      <c r="F58" s="38"/>
      <c r="G58" s="37" t="s">
        <v>59</v>
      </c>
      <c r="H58" s="38"/>
      <c r="I58" s="38"/>
      <c r="J58" s="38"/>
      <c r="K58" s="38"/>
      <c r="L58" s="26"/>
    </row>
    <row r="59" spans="2:12" ht="12">
      <c r="B59" s="15"/>
      <c r="L59" s="15"/>
    </row>
    <row r="60" spans="2:12" ht="12">
      <c r="B60" s="15"/>
      <c r="L60" s="15"/>
    </row>
    <row r="61" spans="2:12" ht="12">
      <c r="B61" s="15"/>
      <c r="L61" s="15"/>
    </row>
    <row r="62" spans="2:12" ht="12">
      <c r="B62" s="15"/>
      <c r="L62" s="15"/>
    </row>
    <row r="63" spans="2:12" ht="12">
      <c r="B63" s="15"/>
      <c r="L63" s="15"/>
    </row>
    <row r="64" spans="2:12" ht="12">
      <c r="B64" s="15"/>
      <c r="L64" s="15"/>
    </row>
    <row r="65" spans="2:12" ht="12">
      <c r="B65" s="15"/>
      <c r="L65" s="15"/>
    </row>
    <row r="66" spans="2:12" ht="12">
      <c r="B66" s="15"/>
      <c r="L66" s="15"/>
    </row>
    <row r="67" spans="2:12" ht="12">
      <c r="B67" s="15"/>
      <c r="L67" s="15"/>
    </row>
    <row r="68" spans="2:12" ht="12">
      <c r="B68" s="15"/>
      <c r="L68" s="15"/>
    </row>
    <row r="69" spans="2:12" s="27" customFormat="1" ht="12.5">
      <c r="B69" s="26"/>
      <c r="D69" s="39" t="s">
        <v>56</v>
      </c>
      <c r="E69" s="29"/>
      <c r="F69" s="100" t="s">
        <v>57</v>
      </c>
      <c r="G69" s="39" t="s">
        <v>56</v>
      </c>
      <c r="H69" s="29"/>
      <c r="I69" s="29"/>
      <c r="J69" s="101" t="s">
        <v>57</v>
      </c>
      <c r="K69" s="29"/>
      <c r="L69" s="26"/>
    </row>
    <row r="70" spans="2:12" s="27" customFormat="1" ht="14.5" customHeight="1">
      <c r="B70" s="40"/>
      <c r="C70" s="41"/>
      <c r="D70" s="41"/>
      <c r="E70" s="41"/>
      <c r="F70" s="41"/>
      <c r="G70" s="41"/>
      <c r="H70" s="41"/>
      <c r="I70" s="41"/>
      <c r="J70" s="41"/>
      <c r="K70" s="41"/>
      <c r="L70" s="26"/>
    </row>
    <row r="74" spans="2:12" s="27" customFormat="1" ht="7" customHeight="1">
      <c r="B74" s="42"/>
      <c r="C74" s="43"/>
      <c r="D74" s="43"/>
      <c r="E74" s="43"/>
      <c r="F74" s="43"/>
      <c r="G74" s="43"/>
      <c r="H74" s="43"/>
      <c r="I74" s="43"/>
      <c r="J74" s="43"/>
      <c r="K74" s="43"/>
      <c r="L74" s="26"/>
    </row>
    <row r="75" spans="2:12" s="27" customFormat="1" ht="25" customHeight="1">
      <c r="B75" s="26"/>
      <c r="C75" s="16" t="s">
        <v>110</v>
      </c>
      <c r="L75" s="26"/>
    </row>
    <row r="76" spans="2:12" s="27" customFormat="1" ht="7" customHeight="1">
      <c r="B76" s="26"/>
      <c r="L76" s="26"/>
    </row>
    <row r="77" spans="2:12" s="27" customFormat="1" ht="12" customHeight="1">
      <c r="B77" s="26"/>
      <c r="C77" s="21" t="s">
        <v>14</v>
      </c>
      <c r="L77" s="26"/>
    </row>
    <row r="78" spans="2:12" s="27" customFormat="1" ht="16.5" customHeight="1">
      <c r="B78" s="26"/>
      <c r="E78" s="236" t="str">
        <f>E7</f>
        <v>VŠE Coworkingové centrum</v>
      </c>
      <c r="F78" s="237"/>
      <c r="G78" s="237"/>
      <c r="H78" s="237"/>
      <c r="L78" s="26"/>
    </row>
    <row r="79" spans="2:12" s="27" customFormat="1" ht="12" customHeight="1">
      <c r="B79" s="26"/>
      <c r="C79" s="21" t="s">
        <v>108</v>
      </c>
      <c r="L79" s="26"/>
    </row>
    <row r="80" spans="2:12" s="27" customFormat="1" ht="16.5" customHeight="1">
      <c r="B80" s="26"/>
      <c r="E80" s="226" t="str">
        <f>E9</f>
        <v>SO 06 - Zdravotně technické instalace</v>
      </c>
      <c r="F80" s="235"/>
      <c r="G80" s="235"/>
      <c r="H80" s="235"/>
      <c r="L80" s="26"/>
    </row>
    <row r="81" spans="2:12" s="27" customFormat="1" ht="7" customHeight="1">
      <c r="B81" s="26"/>
      <c r="L81" s="26"/>
    </row>
    <row r="82" spans="2:12" s="27" customFormat="1" ht="12" customHeight="1">
      <c r="B82" s="26"/>
      <c r="C82" s="21" t="s">
        <v>20</v>
      </c>
      <c r="F82" s="19" t="str">
        <f>F12</f>
        <v>nám. W. Churchilla 1938/4, 130 67 Praha 3 - Žižkov</v>
      </c>
      <c r="I82" s="21" t="s">
        <v>22</v>
      </c>
      <c r="J82" s="50">
        <f>IF(J12="","",J12)</f>
        <v>45007</v>
      </c>
      <c r="L82" s="26"/>
    </row>
    <row r="83" spans="2:12" s="27" customFormat="1" ht="7" customHeight="1">
      <c r="B83" s="26"/>
      <c r="L83" s="26"/>
    </row>
    <row r="84" spans="2:12" s="27" customFormat="1" ht="25.75" customHeight="1">
      <c r="B84" s="26"/>
      <c r="C84" s="21" t="s">
        <v>27</v>
      </c>
      <c r="F84" s="19" t="str">
        <f>E15</f>
        <v>Vysoká škola ekonomická v Praze</v>
      </c>
      <c r="I84" s="21" t="s">
        <v>34</v>
      </c>
      <c r="J84" s="24" t="str">
        <f>E21</f>
        <v>Studio Atelier AS, s.r.o.</v>
      </c>
      <c r="L84" s="26"/>
    </row>
    <row r="85" spans="2:12" s="27" customFormat="1" ht="25.75" customHeight="1">
      <c r="B85" s="26"/>
      <c r="C85" s="21" t="s">
        <v>33</v>
      </c>
      <c r="F85" s="19" t="str">
        <f>IF(E18="","",E18)</f>
        <v>Vyplňte pole</v>
      </c>
      <c r="I85" s="21" t="s">
        <v>39</v>
      </c>
      <c r="J85" s="24" t="str">
        <f>E24</f>
        <v>Vyplňte pole</v>
      </c>
      <c r="L85" s="26"/>
    </row>
    <row r="86" spans="2:12" s="27" customFormat="1" ht="10.4" customHeight="1">
      <c r="B86" s="26"/>
      <c r="L86" s="26"/>
    </row>
    <row r="87" spans="2:12" s="27" customFormat="1" ht="29.25" customHeight="1">
      <c r="B87" s="26"/>
      <c r="C87" s="102" t="s">
        <v>111</v>
      </c>
      <c r="D87" s="94"/>
      <c r="E87" s="94"/>
      <c r="F87" s="94"/>
      <c r="G87" s="94"/>
      <c r="H87" s="94"/>
      <c r="I87" s="94"/>
      <c r="J87" s="103" t="s">
        <v>112</v>
      </c>
      <c r="K87" s="94"/>
      <c r="L87" s="26"/>
    </row>
    <row r="88" spans="2:12" s="27" customFormat="1" ht="10.4" customHeight="1">
      <c r="B88" s="26"/>
      <c r="L88" s="26"/>
    </row>
    <row r="89" spans="2:47" s="27" customFormat="1" ht="22.9" customHeight="1">
      <c r="B89" s="26"/>
      <c r="C89" s="104" t="s">
        <v>113</v>
      </c>
      <c r="J89" s="65">
        <f>J113</f>
        <v>0</v>
      </c>
      <c r="L89" s="26"/>
      <c r="AU89" s="12" t="s">
        <v>114</v>
      </c>
    </row>
    <row r="90" spans="2:12" s="106" customFormat="1" ht="25" customHeight="1">
      <c r="B90" s="105"/>
      <c r="D90" s="107" t="s">
        <v>1601</v>
      </c>
      <c r="E90" s="108"/>
      <c r="F90" s="108"/>
      <c r="G90" s="108"/>
      <c r="H90" s="108"/>
      <c r="I90" s="108"/>
      <c r="J90" s="109">
        <f>J114</f>
        <v>0</v>
      </c>
      <c r="L90" s="105"/>
    </row>
    <row r="91" spans="2:12" s="111" customFormat="1" ht="19.9" customHeight="1">
      <c r="B91" s="110"/>
      <c r="D91" s="112" t="s">
        <v>1602</v>
      </c>
      <c r="E91" s="113"/>
      <c r="F91" s="113"/>
      <c r="G91" s="113"/>
      <c r="H91" s="113"/>
      <c r="I91" s="113"/>
      <c r="J91" s="114">
        <f>J115</f>
        <v>0</v>
      </c>
      <c r="L91" s="110"/>
    </row>
    <row r="92" spans="2:12" s="111" customFormat="1" ht="19.9" customHeight="1">
      <c r="B92" s="110"/>
      <c r="D92" s="112" t="s">
        <v>1603</v>
      </c>
      <c r="E92" s="113"/>
      <c r="F92" s="113"/>
      <c r="G92" s="113"/>
      <c r="H92" s="113"/>
      <c r="I92" s="113"/>
      <c r="J92" s="114">
        <f>J123</f>
        <v>0</v>
      </c>
      <c r="L92" s="110"/>
    </row>
    <row r="93" spans="2:12" s="111" customFormat="1" ht="19.9" customHeight="1">
      <c r="B93" s="110"/>
      <c r="D93" s="112" t="s">
        <v>1604</v>
      </c>
      <c r="E93" s="113"/>
      <c r="F93" s="113"/>
      <c r="G93" s="113"/>
      <c r="H93" s="113"/>
      <c r="I93" s="113"/>
      <c r="J93" s="114">
        <f>J134</f>
        <v>0</v>
      </c>
      <c r="L93" s="110"/>
    </row>
    <row r="94" spans="2:12" s="27" customFormat="1" ht="21.75" customHeight="1">
      <c r="B94" s="26"/>
      <c r="L94" s="26"/>
    </row>
    <row r="95" spans="2:12" s="27" customFormat="1" ht="7" customHeight="1">
      <c r="B95" s="40"/>
      <c r="C95" s="41"/>
      <c r="D95" s="41"/>
      <c r="E95" s="41"/>
      <c r="F95" s="41"/>
      <c r="G95" s="41"/>
      <c r="H95" s="41"/>
      <c r="I95" s="41"/>
      <c r="J95" s="41"/>
      <c r="K95" s="41"/>
      <c r="L95" s="26"/>
    </row>
    <row r="99" spans="2:12" s="27" customFormat="1" ht="7" customHeight="1">
      <c r="B99" s="42"/>
      <c r="C99" s="43"/>
      <c r="D99" s="43"/>
      <c r="E99" s="43"/>
      <c r="F99" s="43"/>
      <c r="G99" s="43"/>
      <c r="H99" s="43"/>
      <c r="I99" s="43"/>
      <c r="J99" s="43"/>
      <c r="K99" s="43"/>
      <c r="L99" s="26"/>
    </row>
    <row r="100" spans="2:12" s="27" customFormat="1" ht="25" customHeight="1">
      <c r="B100" s="26"/>
      <c r="C100" s="16" t="s">
        <v>137</v>
      </c>
      <c r="L100" s="26"/>
    </row>
    <row r="101" spans="2:12" s="27" customFormat="1" ht="7" customHeight="1">
      <c r="B101" s="26"/>
      <c r="L101" s="26"/>
    </row>
    <row r="102" spans="2:12" s="27" customFormat="1" ht="12" customHeight="1">
      <c r="B102" s="26"/>
      <c r="C102" s="21" t="s">
        <v>14</v>
      </c>
      <c r="L102" s="26"/>
    </row>
    <row r="103" spans="2:12" s="27" customFormat="1" ht="16.5" customHeight="1">
      <c r="B103" s="26"/>
      <c r="E103" s="236" t="str">
        <f>E7</f>
        <v>VŠE Coworkingové centrum</v>
      </c>
      <c r="F103" s="237"/>
      <c r="G103" s="237"/>
      <c r="H103" s="237"/>
      <c r="L103" s="26"/>
    </row>
    <row r="104" spans="2:12" s="27" customFormat="1" ht="12" customHeight="1">
      <c r="B104" s="26"/>
      <c r="C104" s="21" t="s">
        <v>108</v>
      </c>
      <c r="L104" s="26"/>
    </row>
    <row r="105" spans="2:12" s="27" customFormat="1" ht="16.5" customHeight="1">
      <c r="B105" s="26"/>
      <c r="E105" s="226" t="str">
        <f>E9</f>
        <v>SO 06 - Zdravotně technické instalace</v>
      </c>
      <c r="F105" s="235"/>
      <c r="G105" s="235"/>
      <c r="H105" s="235"/>
      <c r="L105" s="26"/>
    </row>
    <row r="106" spans="2:12" s="27" customFormat="1" ht="7" customHeight="1">
      <c r="B106" s="26"/>
      <c r="L106" s="26"/>
    </row>
    <row r="107" spans="2:12" s="27" customFormat="1" ht="12" customHeight="1">
      <c r="B107" s="26"/>
      <c r="C107" s="21" t="s">
        <v>20</v>
      </c>
      <c r="F107" s="19" t="str">
        <f>F12</f>
        <v>nám. W. Churchilla 1938/4, 130 67 Praha 3 - Žižkov</v>
      </c>
      <c r="I107" s="21" t="s">
        <v>22</v>
      </c>
      <c r="J107" s="50">
        <f>IF(J12="","",J12)</f>
        <v>45007</v>
      </c>
      <c r="L107" s="26"/>
    </row>
    <row r="108" spans="2:12" s="27" customFormat="1" ht="7" customHeight="1">
      <c r="B108" s="26"/>
      <c r="L108" s="26"/>
    </row>
    <row r="109" spans="2:12" s="27" customFormat="1" ht="25.75" customHeight="1">
      <c r="B109" s="26"/>
      <c r="C109" s="21" t="s">
        <v>27</v>
      </c>
      <c r="F109" s="19" t="str">
        <f>E15</f>
        <v>Vysoká škola ekonomická v Praze</v>
      </c>
      <c r="I109" s="21" t="s">
        <v>34</v>
      </c>
      <c r="J109" s="24" t="str">
        <f>E21</f>
        <v>Studio Atelier AS, s.r.o.</v>
      </c>
      <c r="L109" s="26"/>
    </row>
    <row r="110" spans="2:12" s="27" customFormat="1" ht="25.75" customHeight="1">
      <c r="B110" s="26"/>
      <c r="C110" s="21" t="s">
        <v>33</v>
      </c>
      <c r="F110" s="19" t="str">
        <f>IF(E18="","",E18)</f>
        <v>Vyplňte pole</v>
      </c>
      <c r="I110" s="21" t="s">
        <v>39</v>
      </c>
      <c r="J110" s="24" t="str">
        <f>E24</f>
        <v>Vyplňte pole</v>
      </c>
      <c r="L110" s="26"/>
    </row>
    <row r="111" spans="2:12" s="27" customFormat="1" ht="10.4" customHeight="1">
      <c r="B111" s="26"/>
      <c r="L111" s="26"/>
    </row>
    <row r="112" spans="2:20" s="119" customFormat="1" ht="29.25" customHeight="1">
      <c r="B112" s="115"/>
      <c r="C112" s="116" t="s">
        <v>138</v>
      </c>
      <c r="D112" s="117" t="s">
        <v>66</v>
      </c>
      <c r="E112" s="117" t="s">
        <v>62</v>
      </c>
      <c r="F112" s="117" t="s">
        <v>63</v>
      </c>
      <c r="G112" s="117" t="s">
        <v>139</v>
      </c>
      <c r="H112" s="117" t="s">
        <v>140</v>
      </c>
      <c r="I112" s="117" t="s">
        <v>141</v>
      </c>
      <c r="J112" s="117" t="s">
        <v>112</v>
      </c>
      <c r="K112" s="118" t="s">
        <v>142</v>
      </c>
      <c r="L112" s="115"/>
      <c r="M112" s="57" t="s">
        <v>1</v>
      </c>
      <c r="N112" s="58" t="s">
        <v>45</v>
      </c>
      <c r="O112" s="58" t="s">
        <v>143</v>
      </c>
      <c r="P112" s="58" t="s">
        <v>144</v>
      </c>
      <c r="Q112" s="58" t="s">
        <v>145</v>
      </c>
      <c r="R112" s="58" t="s">
        <v>146</v>
      </c>
      <c r="S112" s="58" t="s">
        <v>147</v>
      </c>
      <c r="T112" s="59" t="s">
        <v>148</v>
      </c>
    </row>
    <row r="113" spans="2:63" s="27" customFormat="1" ht="22.9" customHeight="1">
      <c r="B113" s="26"/>
      <c r="C113" s="63" t="s">
        <v>149</v>
      </c>
      <c r="J113" s="120">
        <f>BK113</f>
        <v>0</v>
      </c>
      <c r="L113" s="26"/>
      <c r="M113" s="60"/>
      <c r="N113" s="51"/>
      <c r="O113" s="51"/>
      <c r="P113" s="121">
        <f>P114</f>
        <v>0</v>
      </c>
      <c r="Q113" s="51"/>
      <c r="R113" s="121">
        <f>R114</f>
        <v>0</v>
      </c>
      <c r="S113" s="51"/>
      <c r="T113" s="122">
        <f>T114</f>
        <v>0</v>
      </c>
      <c r="AT113" s="12" t="s">
        <v>80</v>
      </c>
      <c r="AU113" s="12" t="s">
        <v>114</v>
      </c>
      <c r="BK113" s="123">
        <f>BK114</f>
        <v>0</v>
      </c>
    </row>
    <row r="114" spans="2:63" s="125" customFormat="1" ht="25.9" customHeight="1">
      <c r="B114" s="124"/>
      <c r="D114" s="126" t="s">
        <v>80</v>
      </c>
      <c r="E114" s="127" t="s">
        <v>1605</v>
      </c>
      <c r="F114" s="127" t="s">
        <v>99</v>
      </c>
      <c r="J114" s="128">
        <f>BK114</f>
        <v>0</v>
      </c>
      <c r="L114" s="124"/>
      <c r="M114" s="129"/>
      <c r="P114" s="130">
        <f>P115+P123+P134</f>
        <v>0</v>
      </c>
      <c r="R114" s="130">
        <f>R115+R123+R134</f>
        <v>0</v>
      </c>
      <c r="T114" s="131">
        <f>T115+T123+T134</f>
        <v>0</v>
      </c>
      <c r="AR114" s="126" t="s">
        <v>89</v>
      </c>
      <c r="AT114" s="132" t="s">
        <v>80</v>
      </c>
      <c r="AU114" s="132" t="s">
        <v>81</v>
      </c>
      <c r="AY114" s="126" t="s">
        <v>152</v>
      </c>
      <c r="BK114" s="133">
        <f>BK115+BK123+BK134</f>
        <v>0</v>
      </c>
    </row>
    <row r="115" spans="2:63" s="125" customFormat="1" ht="22.9" customHeight="1">
      <c r="B115" s="124"/>
      <c r="D115" s="126" t="s">
        <v>80</v>
      </c>
      <c r="E115" s="134" t="s">
        <v>1606</v>
      </c>
      <c r="F115" s="134" t="s">
        <v>1607</v>
      </c>
      <c r="J115" s="135">
        <f>BK115</f>
        <v>0</v>
      </c>
      <c r="L115" s="124"/>
      <c r="M115" s="129"/>
      <c r="P115" s="130">
        <f>SUM(P116:P122)</f>
        <v>0</v>
      </c>
      <c r="R115" s="130">
        <f>SUM(R116:R122)</f>
        <v>0</v>
      </c>
      <c r="T115" s="131">
        <f>SUM(T116:T122)</f>
        <v>0</v>
      </c>
      <c r="AR115" s="126" t="s">
        <v>89</v>
      </c>
      <c r="AT115" s="132" t="s">
        <v>80</v>
      </c>
      <c r="AU115" s="132" t="s">
        <v>89</v>
      </c>
      <c r="AY115" s="126" t="s">
        <v>152</v>
      </c>
      <c r="BK115" s="133">
        <f>SUM(BK116:BK122)</f>
        <v>0</v>
      </c>
    </row>
    <row r="116" spans="2:65" s="27" customFormat="1" ht="16.5" customHeight="1">
      <c r="B116" s="26"/>
      <c r="C116" s="136" t="s">
        <v>89</v>
      </c>
      <c r="D116" s="136" t="s">
        <v>155</v>
      </c>
      <c r="E116" s="137" t="s">
        <v>1608</v>
      </c>
      <c r="F116" s="138" t="s">
        <v>1609</v>
      </c>
      <c r="G116" s="139" t="s">
        <v>606</v>
      </c>
      <c r="H116" s="140">
        <v>6</v>
      </c>
      <c r="I116" s="7"/>
      <c r="J116" s="1">
        <f aca="true" t="shared" si="0" ref="J116:J122">ROUND(I116*H116,2)</f>
        <v>0</v>
      </c>
      <c r="K116" s="138" t="s">
        <v>1</v>
      </c>
      <c r="L116" s="26"/>
      <c r="M116" s="143" t="s">
        <v>1</v>
      </c>
      <c r="N116" s="144" t="s">
        <v>46</v>
      </c>
      <c r="O116" s="145">
        <v>0</v>
      </c>
      <c r="P116" s="145">
        <f aca="true" t="shared" si="1" ref="P116:P122">O116*H116</f>
        <v>0</v>
      </c>
      <c r="Q116" s="145">
        <v>0</v>
      </c>
      <c r="R116" s="145">
        <f aca="true" t="shared" si="2" ref="R116:R122">Q116*H116</f>
        <v>0</v>
      </c>
      <c r="S116" s="145">
        <v>0</v>
      </c>
      <c r="T116" s="146">
        <f aca="true" t="shared" si="3" ref="T116:T122">S116*H116</f>
        <v>0</v>
      </c>
      <c r="AR116" s="147" t="s">
        <v>160</v>
      </c>
      <c r="AT116" s="147" t="s">
        <v>155</v>
      </c>
      <c r="AU116" s="147" t="s">
        <v>91</v>
      </c>
      <c r="AY116" s="12" t="s">
        <v>152</v>
      </c>
      <c r="BE116" s="148">
        <f aca="true" t="shared" si="4" ref="BE116:BE122">IF(N116="základní",J116,0)</f>
        <v>0</v>
      </c>
      <c r="BF116" s="148">
        <f aca="true" t="shared" si="5" ref="BF116:BF122">IF(N116="snížená",J116,0)</f>
        <v>0</v>
      </c>
      <c r="BG116" s="148">
        <f aca="true" t="shared" si="6" ref="BG116:BG122">IF(N116="zákl. přenesená",J116,0)</f>
        <v>0</v>
      </c>
      <c r="BH116" s="148">
        <f aca="true" t="shared" si="7" ref="BH116:BH122">IF(N116="sníž. přenesená",J116,0)</f>
        <v>0</v>
      </c>
      <c r="BI116" s="148">
        <f aca="true" t="shared" si="8" ref="BI116:BI122">IF(N116="nulová",J116,0)</f>
        <v>0</v>
      </c>
      <c r="BJ116" s="12" t="s">
        <v>89</v>
      </c>
      <c r="BK116" s="148">
        <f aca="true" t="shared" si="9" ref="BK116:BK122">ROUND(I116*H116,2)</f>
        <v>0</v>
      </c>
      <c r="BL116" s="12" t="s">
        <v>160</v>
      </c>
      <c r="BM116" s="147" t="s">
        <v>1610</v>
      </c>
    </row>
    <row r="117" spans="2:65" s="27" customFormat="1" ht="16.5" customHeight="1">
      <c r="B117" s="26"/>
      <c r="C117" s="136" t="s">
        <v>91</v>
      </c>
      <c r="D117" s="136" t="s">
        <v>155</v>
      </c>
      <c r="E117" s="137" t="s">
        <v>1611</v>
      </c>
      <c r="F117" s="138" t="s">
        <v>1612</v>
      </c>
      <c r="G117" s="139" t="s">
        <v>279</v>
      </c>
      <c r="H117" s="140">
        <v>2</v>
      </c>
      <c r="I117" s="7"/>
      <c r="J117" s="1">
        <f t="shared" si="0"/>
        <v>0</v>
      </c>
      <c r="K117" s="138" t="s">
        <v>1</v>
      </c>
      <c r="L117" s="26"/>
      <c r="M117" s="143" t="s">
        <v>1</v>
      </c>
      <c r="N117" s="144" t="s">
        <v>46</v>
      </c>
      <c r="O117" s="145">
        <v>0</v>
      </c>
      <c r="P117" s="145">
        <f t="shared" si="1"/>
        <v>0</v>
      </c>
      <c r="Q117" s="145">
        <v>0</v>
      </c>
      <c r="R117" s="145">
        <f t="shared" si="2"/>
        <v>0</v>
      </c>
      <c r="S117" s="145">
        <v>0</v>
      </c>
      <c r="T117" s="146">
        <f t="shared" si="3"/>
        <v>0</v>
      </c>
      <c r="AR117" s="147" t="s">
        <v>160</v>
      </c>
      <c r="AT117" s="147" t="s">
        <v>155</v>
      </c>
      <c r="AU117" s="147" t="s">
        <v>91</v>
      </c>
      <c r="AY117" s="12" t="s">
        <v>152</v>
      </c>
      <c r="BE117" s="148">
        <f t="shared" si="4"/>
        <v>0</v>
      </c>
      <c r="BF117" s="148">
        <f t="shared" si="5"/>
        <v>0</v>
      </c>
      <c r="BG117" s="148">
        <f t="shared" si="6"/>
        <v>0</v>
      </c>
      <c r="BH117" s="148">
        <f t="shared" si="7"/>
        <v>0</v>
      </c>
      <c r="BI117" s="148">
        <f t="shared" si="8"/>
        <v>0</v>
      </c>
      <c r="BJ117" s="12" t="s">
        <v>89</v>
      </c>
      <c r="BK117" s="148">
        <f t="shared" si="9"/>
        <v>0</v>
      </c>
      <c r="BL117" s="12" t="s">
        <v>160</v>
      </c>
      <c r="BM117" s="147" t="s">
        <v>1613</v>
      </c>
    </row>
    <row r="118" spans="2:65" s="27" customFormat="1" ht="16.5" customHeight="1">
      <c r="B118" s="26"/>
      <c r="C118" s="136" t="s">
        <v>153</v>
      </c>
      <c r="D118" s="136" t="s">
        <v>155</v>
      </c>
      <c r="E118" s="137" t="s">
        <v>1614</v>
      </c>
      <c r="F118" s="138" t="s">
        <v>1615</v>
      </c>
      <c r="G118" s="139" t="s">
        <v>606</v>
      </c>
      <c r="H118" s="140">
        <v>6</v>
      </c>
      <c r="I118" s="7"/>
      <c r="J118" s="1">
        <f t="shared" si="0"/>
        <v>0</v>
      </c>
      <c r="K118" s="138" t="s">
        <v>1</v>
      </c>
      <c r="L118" s="26"/>
      <c r="M118" s="143" t="s">
        <v>1</v>
      </c>
      <c r="N118" s="144" t="s">
        <v>46</v>
      </c>
      <c r="O118" s="145">
        <v>0</v>
      </c>
      <c r="P118" s="145">
        <f t="shared" si="1"/>
        <v>0</v>
      </c>
      <c r="Q118" s="145">
        <v>0</v>
      </c>
      <c r="R118" s="145">
        <f t="shared" si="2"/>
        <v>0</v>
      </c>
      <c r="S118" s="145">
        <v>0</v>
      </c>
      <c r="T118" s="146">
        <f t="shared" si="3"/>
        <v>0</v>
      </c>
      <c r="AR118" s="147" t="s">
        <v>160</v>
      </c>
      <c r="AT118" s="147" t="s">
        <v>155</v>
      </c>
      <c r="AU118" s="147" t="s">
        <v>91</v>
      </c>
      <c r="AY118" s="12" t="s">
        <v>152</v>
      </c>
      <c r="BE118" s="148">
        <f t="shared" si="4"/>
        <v>0</v>
      </c>
      <c r="BF118" s="148">
        <f t="shared" si="5"/>
        <v>0</v>
      </c>
      <c r="BG118" s="148">
        <f t="shared" si="6"/>
        <v>0</v>
      </c>
      <c r="BH118" s="148">
        <f t="shared" si="7"/>
        <v>0</v>
      </c>
      <c r="BI118" s="148">
        <f t="shared" si="8"/>
        <v>0</v>
      </c>
      <c r="BJ118" s="12" t="s">
        <v>89</v>
      </c>
      <c r="BK118" s="148">
        <f t="shared" si="9"/>
        <v>0</v>
      </c>
      <c r="BL118" s="12" t="s">
        <v>160</v>
      </c>
      <c r="BM118" s="147" t="s">
        <v>1616</v>
      </c>
    </row>
    <row r="119" spans="2:65" s="27" customFormat="1" ht="16.5" customHeight="1">
      <c r="B119" s="26"/>
      <c r="C119" s="136" t="s">
        <v>160</v>
      </c>
      <c r="D119" s="136" t="s">
        <v>155</v>
      </c>
      <c r="E119" s="137" t="s">
        <v>1617</v>
      </c>
      <c r="F119" s="138" t="s">
        <v>1618</v>
      </c>
      <c r="G119" s="139" t="s">
        <v>606</v>
      </c>
      <c r="H119" s="140">
        <v>6</v>
      </c>
      <c r="I119" s="7"/>
      <c r="J119" s="1">
        <f t="shared" si="0"/>
        <v>0</v>
      </c>
      <c r="K119" s="138" t="s">
        <v>1</v>
      </c>
      <c r="L119" s="26"/>
      <c r="M119" s="143" t="s">
        <v>1</v>
      </c>
      <c r="N119" s="144" t="s">
        <v>46</v>
      </c>
      <c r="O119" s="145">
        <v>0</v>
      </c>
      <c r="P119" s="145">
        <f t="shared" si="1"/>
        <v>0</v>
      </c>
      <c r="Q119" s="145">
        <v>0</v>
      </c>
      <c r="R119" s="145">
        <f t="shared" si="2"/>
        <v>0</v>
      </c>
      <c r="S119" s="145">
        <v>0</v>
      </c>
      <c r="T119" s="146">
        <f t="shared" si="3"/>
        <v>0</v>
      </c>
      <c r="AR119" s="147" t="s">
        <v>160</v>
      </c>
      <c r="AT119" s="147" t="s">
        <v>155</v>
      </c>
      <c r="AU119" s="147" t="s">
        <v>91</v>
      </c>
      <c r="AY119" s="12" t="s">
        <v>152</v>
      </c>
      <c r="BE119" s="148">
        <f t="shared" si="4"/>
        <v>0</v>
      </c>
      <c r="BF119" s="148">
        <f t="shared" si="5"/>
        <v>0</v>
      </c>
      <c r="BG119" s="148">
        <f t="shared" si="6"/>
        <v>0</v>
      </c>
      <c r="BH119" s="148">
        <f t="shared" si="7"/>
        <v>0</v>
      </c>
      <c r="BI119" s="148">
        <f t="shared" si="8"/>
        <v>0</v>
      </c>
      <c r="BJ119" s="12" t="s">
        <v>89</v>
      </c>
      <c r="BK119" s="148">
        <f t="shared" si="9"/>
        <v>0</v>
      </c>
      <c r="BL119" s="12" t="s">
        <v>160</v>
      </c>
      <c r="BM119" s="147" t="s">
        <v>1619</v>
      </c>
    </row>
    <row r="120" spans="2:65" s="27" customFormat="1" ht="24.25" customHeight="1">
      <c r="B120" s="26"/>
      <c r="C120" s="136" t="s">
        <v>188</v>
      </c>
      <c r="D120" s="136" t="s">
        <v>155</v>
      </c>
      <c r="E120" s="137" t="s">
        <v>1620</v>
      </c>
      <c r="F120" s="138" t="s">
        <v>1621</v>
      </c>
      <c r="G120" s="139" t="s">
        <v>606</v>
      </c>
      <c r="H120" s="140">
        <v>250</v>
      </c>
      <c r="I120" s="7"/>
      <c r="J120" s="1">
        <f t="shared" si="0"/>
        <v>0</v>
      </c>
      <c r="K120" s="138" t="s">
        <v>1</v>
      </c>
      <c r="L120" s="26"/>
      <c r="M120" s="143" t="s">
        <v>1</v>
      </c>
      <c r="N120" s="144" t="s">
        <v>46</v>
      </c>
      <c r="O120" s="145">
        <v>0</v>
      </c>
      <c r="P120" s="145">
        <f t="shared" si="1"/>
        <v>0</v>
      </c>
      <c r="Q120" s="145">
        <v>0</v>
      </c>
      <c r="R120" s="145">
        <f t="shared" si="2"/>
        <v>0</v>
      </c>
      <c r="S120" s="145">
        <v>0</v>
      </c>
      <c r="T120" s="146">
        <f t="shared" si="3"/>
        <v>0</v>
      </c>
      <c r="AR120" s="147" t="s">
        <v>160</v>
      </c>
      <c r="AT120" s="147" t="s">
        <v>155</v>
      </c>
      <c r="AU120" s="147" t="s">
        <v>91</v>
      </c>
      <c r="AY120" s="12" t="s">
        <v>152</v>
      </c>
      <c r="BE120" s="148">
        <f t="shared" si="4"/>
        <v>0</v>
      </c>
      <c r="BF120" s="148">
        <f t="shared" si="5"/>
        <v>0</v>
      </c>
      <c r="BG120" s="148">
        <f t="shared" si="6"/>
        <v>0</v>
      </c>
      <c r="BH120" s="148">
        <f t="shared" si="7"/>
        <v>0</v>
      </c>
      <c r="BI120" s="148">
        <f t="shared" si="8"/>
        <v>0</v>
      </c>
      <c r="BJ120" s="12" t="s">
        <v>89</v>
      </c>
      <c r="BK120" s="148">
        <f t="shared" si="9"/>
        <v>0</v>
      </c>
      <c r="BL120" s="12" t="s">
        <v>160</v>
      </c>
      <c r="BM120" s="147" t="s">
        <v>1622</v>
      </c>
    </row>
    <row r="121" spans="2:65" s="27" customFormat="1" ht="16.5" customHeight="1">
      <c r="B121" s="26"/>
      <c r="C121" s="136" t="s">
        <v>193</v>
      </c>
      <c r="D121" s="136" t="s">
        <v>155</v>
      </c>
      <c r="E121" s="137" t="s">
        <v>1623</v>
      </c>
      <c r="F121" s="138" t="s">
        <v>1594</v>
      </c>
      <c r="G121" s="139" t="s">
        <v>209</v>
      </c>
      <c r="H121" s="140">
        <v>1</v>
      </c>
      <c r="I121" s="7"/>
      <c r="J121" s="1">
        <f t="shared" si="0"/>
        <v>0</v>
      </c>
      <c r="K121" s="138" t="s">
        <v>1</v>
      </c>
      <c r="L121" s="26"/>
      <c r="M121" s="143" t="s">
        <v>1</v>
      </c>
      <c r="N121" s="144" t="s">
        <v>46</v>
      </c>
      <c r="O121" s="145">
        <v>0</v>
      </c>
      <c r="P121" s="145">
        <f t="shared" si="1"/>
        <v>0</v>
      </c>
      <c r="Q121" s="145">
        <v>0</v>
      </c>
      <c r="R121" s="145">
        <f t="shared" si="2"/>
        <v>0</v>
      </c>
      <c r="S121" s="145">
        <v>0</v>
      </c>
      <c r="T121" s="146">
        <f t="shared" si="3"/>
        <v>0</v>
      </c>
      <c r="AR121" s="147" t="s">
        <v>160</v>
      </c>
      <c r="AT121" s="147" t="s">
        <v>155</v>
      </c>
      <c r="AU121" s="147" t="s">
        <v>91</v>
      </c>
      <c r="AY121" s="12" t="s">
        <v>152</v>
      </c>
      <c r="BE121" s="148">
        <f t="shared" si="4"/>
        <v>0</v>
      </c>
      <c r="BF121" s="148">
        <f t="shared" si="5"/>
        <v>0</v>
      </c>
      <c r="BG121" s="148">
        <f t="shared" si="6"/>
        <v>0</v>
      </c>
      <c r="BH121" s="148">
        <f t="shared" si="7"/>
        <v>0</v>
      </c>
      <c r="BI121" s="148">
        <f t="shared" si="8"/>
        <v>0</v>
      </c>
      <c r="BJ121" s="12" t="s">
        <v>89</v>
      </c>
      <c r="BK121" s="148">
        <f t="shared" si="9"/>
        <v>0</v>
      </c>
      <c r="BL121" s="12" t="s">
        <v>160</v>
      </c>
      <c r="BM121" s="147" t="s">
        <v>1624</v>
      </c>
    </row>
    <row r="122" spans="2:65" s="27" customFormat="1" ht="21.75" customHeight="1">
      <c r="B122" s="26"/>
      <c r="C122" s="136" t="s">
        <v>200</v>
      </c>
      <c r="D122" s="136" t="s">
        <v>155</v>
      </c>
      <c r="E122" s="137" t="s">
        <v>1625</v>
      </c>
      <c r="F122" s="138" t="s">
        <v>1626</v>
      </c>
      <c r="G122" s="139" t="s">
        <v>485</v>
      </c>
      <c r="H122" s="140">
        <f>SUM(J116:J121)/100</f>
        <v>0</v>
      </c>
      <c r="I122" s="7"/>
      <c r="J122" s="1">
        <f t="shared" si="0"/>
        <v>0</v>
      </c>
      <c r="K122" s="138" t="s">
        <v>1</v>
      </c>
      <c r="L122" s="26"/>
      <c r="M122" s="143" t="s">
        <v>1</v>
      </c>
      <c r="N122" s="144" t="s">
        <v>46</v>
      </c>
      <c r="O122" s="145">
        <v>0</v>
      </c>
      <c r="P122" s="145">
        <f t="shared" si="1"/>
        <v>0</v>
      </c>
      <c r="Q122" s="145">
        <v>0</v>
      </c>
      <c r="R122" s="145">
        <f t="shared" si="2"/>
        <v>0</v>
      </c>
      <c r="S122" s="145">
        <v>0</v>
      </c>
      <c r="T122" s="146">
        <f t="shared" si="3"/>
        <v>0</v>
      </c>
      <c r="AR122" s="147" t="s">
        <v>160</v>
      </c>
      <c r="AT122" s="147" t="s">
        <v>155</v>
      </c>
      <c r="AU122" s="147" t="s">
        <v>91</v>
      </c>
      <c r="AY122" s="12" t="s">
        <v>152</v>
      </c>
      <c r="BE122" s="148">
        <f t="shared" si="4"/>
        <v>0</v>
      </c>
      <c r="BF122" s="148">
        <f t="shared" si="5"/>
        <v>0</v>
      </c>
      <c r="BG122" s="148">
        <f t="shared" si="6"/>
        <v>0</v>
      </c>
      <c r="BH122" s="148">
        <f t="shared" si="7"/>
        <v>0</v>
      </c>
      <c r="BI122" s="148">
        <f t="shared" si="8"/>
        <v>0</v>
      </c>
      <c r="BJ122" s="12" t="s">
        <v>89</v>
      </c>
      <c r="BK122" s="148">
        <f t="shared" si="9"/>
        <v>0</v>
      </c>
      <c r="BL122" s="12" t="s">
        <v>160</v>
      </c>
      <c r="BM122" s="147" t="s">
        <v>1627</v>
      </c>
    </row>
    <row r="123" spans="2:63" s="125" customFormat="1" ht="22.9" customHeight="1">
      <c r="B123" s="124"/>
      <c r="D123" s="126" t="s">
        <v>80</v>
      </c>
      <c r="E123" s="134" t="s">
        <v>1628</v>
      </c>
      <c r="F123" s="134" t="s">
        <v>1629</v>
      </c>
      <c r="J123" s="135">
        <f>BK123</f>
        <v>0</v>
      </c>
      <c r="L123" s="124"/>
      <c r="M123" s="129"/>
      <c r="P123" s="130">
        <f>SUM(P124:P133)</f>
        <v>0</v>
      </c>
      <c r="R123" s="130">
        <f>SUM(R124:R133)</f>
        <v>0</v>
      </c>
      <c r="T123" s="131">
        <f>SUM(T124:T133)</f>
        <v>0</v>
      </c>
      <c r="AR123" s="126" t="s">
        <v>89</v>
      </c>
      <c r="AT123" s="132" t="s">
        <v>80</v>
      </c>
      <c r="AU123" s="132" t="s">
        <v>89</v>
      </c>
      <c r="AY123" s="126" t="s">
        <v>152</v>
      </c>
      <c r="BK123" s="133">
        <f>SUM(BK124:BK133)</f>
        <v>0</v>
      </c>
    </row>
    <row r="124" spans="2:65" s="27" customFormat="1" ht="16.5" customHeight="1">
      <c r="B124" s="26"/>
      <c r="C124" s="136" t="s">
        <v>197</v>
      </c>
      <c r="D124" s="136" t="s">
        <v>155</v>
      </c>
      <c r="E124" s="137" t="s">
        <v>1630</v>
      </c>
      <c r="F124" s="138" t="s">
        <v>1631</v>
      </c>
      <c r="G124" s="139" t="s">
        <v>606</v>
      </c>
      <c r="H124" s="140">
        <v>12</v>
      </c>
      <c r="I124" s="7"/>
      <c r="J124" s="1">
        <f aca="true" t="shared" si="10" ref="J124:J133">ROUND(I124*H124,2)</f>
        <v>0</v>
      </c>
      <c r="K124" s="138" t="s">
        <v>1</v>
      </c>
      <c r="L124" s="26"/>
      <c r="M124" s="143" t="s">
        <v>1</v>
      </c>
      <c r="N124" s="144" t="s">
        <v>46</v>
      </c>
      <c r="O124" s="145">
        <v>0</v>
      </c>
      <c r="P124" s="145">
        <f aca="true" t="shared" si="11" ref="P124:P133">O124*H124</f>
        <v>0</v>
      </c>
      <c r="Q124" s="145">
        <v>0</v>
      </c>
      <c r="R124" s="145">
        <f aca="true" t="shared" si="12" ref="R124:R133">Q124*H124</f>
        <v>0</v>
      </c>
      <c r="S124" s="145">
        <v>0</v>
      </c>
      <c r="T124" s="146">
        <f aca="true" t="shared" si="13" ref="T124:T133">S124*H124</f>
        <v>0</v>
      </c>
      <c r="AR124" s="147" t="s">
        <v>160</v>
      </c>
      <c r="AT124" s="147" t="s">
        <v>155</v>
      </c>
      <c r="AU124" s="147" t="s">
        <v>91</v>
      </c>
      <c r="AY124" s="12" t="s">
        <v>152</v>
      </c>
      <c r="BE124" s="148">
        <f aca="true" t="shared" si="14" ref="BE124:BE133">IF(N124="základní",J124,0)</f>
        <v>0</v>
      </c>
      <c r="BF124" s="148">
        <f aca="true" t="shared" si="15" ref="BF124:BF133">IF(N124="snížená",J124,0)</f>
        <v>0</v>
      </c>
      <c r="BG124" s="148">
        <f aca="true" t="shared" si="16" ref="BG124:BG133">IF(N124="zákl. přenesená",J124,0)</f>
        <v>0</v>
      </c>
      <c r="BH124" s="148">
        <f aca="true" t="shared" si="17" ref="BH124:BH133">IF(N124="sníž. přenesená",J124,0)</f>
        <v>0</v>
      </c>
      <c r="BI124" s="148">
        <f aca="true" t="shared" si="18" ref="BI124:BI133">IF(N124="nulová",J124,0)</f>
        <v>0</v>
      </c>
      <c r="BJ124" s="12" t="s">
        <v>89</v>
      </c>
      <c r="BK124" s="148">
        <f aca="true" t="shared" si="19" ref="BK124:BK133">ROUND(I124*H124,2)</f>
        <v>0</v>
      </c>
      <c r="BL124" s="12" t="s">
        <v>160</v>
      </c>
      <c r="BM124" s="147" t="s">
        <v>1632</v>
      </c>
    </row>
    <row r="125" spans="2:65" s="27" customFormat="1" ht="16.5" customHeight="1">
      <c r="B125" s="26"/>
      <c r="C125" s="136" t="s">
        <v>218</v>
      </c>
      <c r="D125" s="136" t="s">
        <v>155</v>
      </c>
      <c r="E125" s="137" t="s">
        <v>1633</v>
      </c>
      <c r="F125" s="138" t="s">
        <v>1634</v>
      </c>
      <c r="G125" s="139" t="s">
        <v>606</v>
      </c>
      <c r="H125" s="140">
        <v>12</v>
      </c>
      <c r="I125" s="7"/>
      <c r="J125" s="1">
        <f t="shared" si="10"/>
        <v>0</v>
      </c>
      <c r="K125" s="138" t="s">
        <v>1</v>
      </c>
      <c r="L125" s="26"/>
      <c r="M125" s="143" t="s">
        <v>1</v>
      </c>
      <c r="N125" s="144" t="s">
        <v>46</v>
      </c>
      <c r="O125" s="145">
        <v>0</v>
      </c>
      <c r="P125" s="145">
        <f t="shared" si="11"/>
        <v>0</v>
      </c>
      <c r="Q125" s="145">
        <v>0</v>
      </c>
      <c r="R125" s="145">
        <f t="shared" si="12"/>
        <v>0</v>
      </c>
      <c r="S125" s="145">
        <v>0</v>
      </c>
      <c r="T125" s="146">
        <f t="shared" si="13"/>
        <v>0</v>
      </c>
      <c r="AR125" s="147" t="s">
        <v>160</v>
      </c>
      <c r="AT125" s="147" t="s">
        <v>155</v>
      </c>
      <c r="AU125" s="147" t="s">
        <v>91</v>
      </c>
      <c r="AY125" s="12" t="s">
        <v>152</v>
      </c>
      <c r="BE125" s="148">
        <f t="shared" si="14"/>
        <v>0</v>
      </c>
      <c r="BF125" s="148">
        <f t="shared" si="15"/>
        <v>0</v>
      </c>
      <c r="BG125" s="148">
        <f t="shared" si="16"/>
        <v>0</v>
      </c>
      <c r="BH125" s="148">
        <f t="shared" si="17"/>
        <v>0</v>
      </c>
      <c r="BI125" s="148">
        <f t="shared" si="18"/>
        <v>0</v>
      </c>
      <c r="BJ125" s="12" t="s">
        <v>89</v>
      </c>
      <c r="BK125" s="148">
        <f t="shared" si="19"/>
        <v>0</v>
      </c>
      <c r="BL125" s="12" t="s">
        <v>160</v>
      </c>
      <c r="BM125" s="147" t="s">
        <v>1635</v>
      </c>
    </row>
    <row r="126" spans="2:65" s="27" customFormat="1" ht="16.5" customHeight="1">
      <c r="B126" s="26"/>
      <c r="C126" s="136" t="s">
        <v>223</v>
      </c>
      <c r="D126" s="136" t="s">
        <v>155</v>
      </c>
      <c r="E126" s="137" t="s">
        <v>1636</v>
      </c>
      <c r="F126" s="138" t="s">
        <v>1637</v>
      </c>
      <c r="G126" s="139" t="s">
        <v>606</v>
      </c>
      <c r="H126" s="140">
        <v>12</v>
      </c>
      <c r="I126" s="7"/>
      <c r="J126" s="1">
        <f t="shared" si="10"/>
        <v>0</v>
      </c>
      <c r="K126" s="138" t="s">
        <v>1</v>
      </c>
      <c r="L126" s="26"/>
      <c r="M126" s="143" t="s">
        <v>1</v>
      </c>
      <c r="N126" s="144" t="s">
        <v>46</v>
      </c>
      <c r="O126" s="145">
        <v>0</v>
      </c>
      <c r="P126" s="145">
        <f t="shared" si="11"/>
        <v>0</v>
      </c>
      <c r="Q126" s="145">
        <v>0</v>
      </c>
      <c r="R126" s="145">
        <f t="shared" si="12"/>
        <v>0</v>
      </c>
      <c r="S126" s="145">
        <v>0</v>
      </c>
      <c r="T126" s="146">
        <f t="shared" si="13"/>
        <v>0</v>
      </c>
      <c r="AR126" s="147" t="s">
        <v>160</v>
      </c>
      <c r="AT126" s="147" t="s">
        <v>155</v>
      </c>
      <c r="AU126" s="147" t="s">
        <v>91</v>
      </c>
      <c r="AY126" s="12" t="s">
        <v>152</v>
      </c>
      <c r="BE126" s="148">
        <f t="shared" si="14"/>
        <v>0</v>
      </c>
      <c r="BF126" s="148">
        <f t="shared" si="15"/>
        <v>0</v>
      </c>
      <c r="BG126" s="148">
        <f t="shared" si="16"/>
        <v>0</v>
      </c>
      <c r="BH126" s="148">
        <f t="shared" si="17"/>
        <v>0</v>
      </c>
      <c r="BI126" s="148">
        <f t="shared" si="18"/>
        <v>0</v>
      </c>
      <c r="BJ126" s="12" t="s">
        <v>89</v>
      </c>
      <c r="BK126" s="148">
        <f t="shared" si="19"/>
        <v>0</v>
      </c>
      <c r="BL126" s="12" t="s">
        <v>160</v>
      </c>
      <c r="BM126" s="147" t="s">
        <v>1638</v>
      </c>
    </row>
    <row r="127" spans="2:65" s="27" customFormat="1" ht="16.5" customHeight="1">
      <c r="B127" s="26"/>
      <c r="C127" s="136" t="s">
        <v>232</v>
      </c>
      <c r="D127" s="136" t="s">
        <v>155</v>
      </c>
      <c r="E127" s="137" t="s">
        <v>1639</v>
      </c>
      <c r="F127" s="138" t="s">
        <v>1640</v>
      </c>
      <c r="G127" s="139" t="s">
        <v>606</v>
      </c>
      <c r="H127" s="140">
        <v>12</v>
      </c>
      <c r="I127" s="7"/>
      <c r="J127" s="1">
        <f t="shared" si="10"/>
        <v>0</v>
      </c>
      <c r="K127" s="138" t="s">
        <v>1</v>
      </c>
      <c r="L127" s="26"/>
      <c r="M127" s="143" t="s">
        <v>1</v>
      </c>
      <c r="N127" s="144" t="s">
        <v>46</v>
      </c>
      <c r="O127" s="145">
        <v>0</v>
      </c>
      <c r="P127" s="145">
        <f t="shared" si="11"/>
        <v>0</v>
      </c>
      <c r="Q127" s="145">
        <v>0</v>
      </c>
      <c r="R127" s="145">
        <f t="shared" si="12"/>
        <v>0</v>
      </c>
      <c r="S127" s="145">
        <v>0</v>
      </c>
      <c r="T127" s="146">
        <f t="shared" si="13"/>
        <v>0</v>
      </c>
      <c r="AR127" s="147" t="s">
        <v>160</v>
      </c>
      <c r="AT127" s="147" t="s">
        <v>155</v>
      </c>
      <c r="AU127" s="147" t="s">
        <v>91</v>
      </c>
      <c r="AY127" s="12" t="s">
        <v>152</v>
      </c>
      <c r="BE127" s="148">
        <f t="shared" si="14"/>
        <v>0</v>
      </c>
      <c r="BF127" s="148">
        <f t="shared" si="15"/>
        <v>0</v>
      </c>
      <c r="BG127" s="148">
        <f t="shared" si="16"/>
        <v>0</v>
      </c>
      <c r="BH127" s="148">
        <f t="shared" si="17"/>
        <v>0</v>
      </c>
      <c r="BI127" s="148">
        <f t="shared" si="18"/>
        <v>0</v>
      </c>
      <c r="BJ127" s="12" t="s">
        <v>89</v>
      </c>
      <c r="BK127" s="148">
        <f t="shared" si="19"/>
        <v>0</v>
      </c>
      <c r="BL127" s="12" t="s">
        <v>160</v>
      </c>
      <c r="BM127" s="147" t="s">
        <v>1641</v>
      </c>
    </row>
    <row r="128" spans="2:65" s="27" customFormat="1" ht="16.5" customHeight="1">
      <c r="B128" s="26"/>
      <c r="C128" s="136" t="s">
        <v>237</v>
      </c>
      <c r="D128" s="136" t="s">
        <v>155</v>
      </c>
      <c r="E128" s="137" t="s">
        <v>1642</v>
      </c>
      <c r="F128" s="138" t="s">
        <v>1643</v>
      </c>
      <c r="G128" s="139" t="s">
        <v>352</v>
      </c>
      <c r="H128" s="140">
        <v>3</v>
      </c>
      <c r="I128" s="7"/>
      <c r="J128" s="1">
        <f t="shared" si="10"/>
        <v>0</v>
      </c>
      <c r="K128" s="138" t="s">
        <v>1</v>
      </c>
      <c r="L128" s="26"/>
      <c r="M128" s="143" t="s">
        <v>1</v>
      </c>
      <c r="N128" s="144" t="s">
        <v>46</v>
      </c>
      <c r="O128" s="145">
        <v>0</v>
      </c>
      <c r="P128" s="145">
        <f t="shared" si="11"/>
        <v>0</v>
      </c>
      <c r="Q128" s="145">
        <v>0</v>
      </c>
      <c r="R128" s="145">
        <f t="shared" si="12"/>
        <v>0</v>
      </c>
      <c r="S128" s="145">
        <v>0</v>
      </c>
      <c r="T128" s="146">
        <f t="shared" si="13"/>
        <v>0</v>
      </c>
      <c r="AR128" s="147" t="s">
        <v>160</v>
      </c>
      <c r="AT128" s="147" t="s">
        <v>155</v>
      </c>
      <c r="AU128" s="147" t="s">
        <v>91</v>
      </c>
      <c r="AY128" s="12" t="s">
        <v>152</v>
      </c>
      <c r="BE128" s="148">
        <f t="shared" si="14"/>
        <v>0</v>
      </c>
      <c r="BF128" s="148">
        <f t="shared" si="15"/>
        <v>0</v>
      </c>
      <c r="BG128" s="148">
        <f t="shared" si="16"/>
        <v>0</v>
      </c>
      <c r="BH128" s="148">
        <f t="shared" si="17"/>
        <v>0</v>
      </c>
      <c r="BI128" s="148">
        <f t="shared" si="18"/>
        <v>0</v>
      </c>
      <c r="BJ128" s="12" t="s">
        <v>89</v>
      </c>
      <c r="BK128" s="148">
        <f t="shared" si="19"/>
        <v>0</v>
      </c>
      <c r="BL128" s="12" t="s">
        <v>160</v>
      </c>
      <c r="BM128" s="147" t="s">
        <v>1644</v>
      </c>
    </row>
    <row r="129" spans="2:65" s="27" customFormat="1" ht="16.5" customHeight="1">
      <c r="B129" s="26"/>
      <c r="C129" s="136" t="s">
        <v>242</v>
      </c>
      <c r="D129" s="136" t="s">
        <v>155</v>
      </c>
      <c r="E129" s="137" t="s">
        <v>1645</v>
      </c>
      <c r="F129" s="138" t="s">
        <v>1646</v>
      </c>
      <c r="G129" s="139" t="s">
        <v>352</v>
      </c>
      <c r="H129" s="140">
        <v>2</v>
      </c>
      <c r="I129" s="7"/>
      <c r="J129" s="1">
        <f t="shared" si="10"/>
        <v>0</v>
      </c>
      <c r="K129" s="138" t="s">
        <v>1</v>
      </c>
      <c r="L129" s="26"/>
      <c r="M129" s="143" t="s">
        <v>1</v>
      </c>
      <c r="N129" s="144" t="s">
        <v>46</v>
      </c>
      <c r="O129" s="145">
        <v>0</v>
      </c>
      <c r="P129" s="145">
        <f t="shared" si="11"/>
        <v>0</v>
      </c>
      <c r="Q129" s="145">
        <v>0</v>
      </c>
      <c r="R129" s="145">
        <f t="shared" si="12"/>
        <v>0</v>
      </c>
      <c r="S129" s="145">
        <v>0</v>
      </c>
      <c r="T129" s="146">
        <f t="shared" si="13"/>
        <v>0</v>
      </c>
      <c r="AR129" s="147" t="s">
        <v>160</v>
      </c>
      <c r="AT129" s="147" t="s">
        <v>155</v>
      </c>
      <c r="AU129" s="147" t="s">
        <v>91</v>
      </c>
      <c r="AY129" s="12" t="s">
        <v>152</v>
      </c>
      <c r="BE129" s="148">
        <f t="shared" si="14"/>
        <v>0</v>
      </c>
      <c r="BF129" s="148">
        <f t="shared" si="15"/>
        <v>0</v>
      </c>
      <c r="BG129" s="148">
        <f t="shared" si="16"/>
        <v>0</v>
      </c>
      <c r="BH129" s="148">
        <f t="shared" si="17"/>
        <v>0</v>
      </c>
      <c r="BI129" s="148">
        <f t="shared" si="18"/>
        <v>0</v>
      </c>
      <c r="BJ129" s="12" t="s">
        <v>89</v>
      </c>
      <c r="BK129" s="148">
        <f t="shared" si="19"/>
        <v>0</v>
      </c>
      <c r="BL129" s="12" t="s">
        <v>160</v>
      </c>
      <c r="BM129" s="147" t="s">
        <v>1647</v>
      </c>
    </row>
    <row r="130" spans="2:65" s="27" customFormat="1" ht="21.75" customHeight="1">
      <c r="B130" s="26"/>
      <c r="C130" s="136" t="s">
        <v>247</v>
      </c>
      <c r="D130" s="136" t="s">
        <v>155</v>
      </c>
      <c r="E130" s="137" t="s">
        <v>1648</v>
      </c>
      <c r="F130" s="138" t="s">
        <v>1649</v>
      </c>
      <c r="G130" s="139" t="s">
        <v>352</v>
      </c>
      <c r="H130" s="140">
        <v>1</v>
      </c>
      <c r="I130" s="7"/>
      <c r="J130" s="1">
        <f t="shared" si="10"/>
        <v>0</v>
      </c>
      <c r="K130" s="138" t="s">
        <v>1</v>
      </c>
      <c r="L130" s="26"/>
      <c r="M130" s="143" t="s">
        <v>1</v>
      </c>
      <c r="N130" s="144" t="s">
        <v>46</v>
      </c>
      <c r="O130" s="145">
        <v>0</v>
      </c>
      <c r="P130" s="145">
        <f t="shared" si="11"/>
        <v>0</v>
      </c>
      <c r="Q130" s="145">
        <v>0</v>
      </c>
      <c r="R130" s="145">
        <f t="shared" si="12"/>
        <v>0</v>
      </c>
      <c r="S130" s="145">
        <v>0</v>
      </c>
      <c r="T130" s="146">
        <f t="shared" si="13"/>
        <v>0</v>
      </c>
      <c r="AR130" s="147" t="s">
        <v>160</v>
      </c>
      <c r="AT130" s="147" t="s">
        <v>155</v>
      </c>
      <c r="AU130" s="147" t="s">
        <v>91</v>
      </c>
      <c r="AY130" s="12" t="s">
        <v>152</v>
      </c>
      <c r="BE130" s="148">
        <f t="shared" si="14"/>
        <v>0</v>
      </c>
      <c r="BF130" s="148">
        <f t="shared" si="15"/>
        <v>0</v>
      </c>
      <c r="BG130" s="148">
        <f t="shared" si="16"/>
        <v>0</v>
      </c>
      <c r="BH130" s="148">
        <f t="shared" si="17"/>
        <v>0</v>
      </c>
      <c r="BI130" s="148">
        <f t="shared" si="18"/>
        <v>0</v>
      </c>
      <c r="BJ130" s="12" t="s">
        <v>89</v>
      </c>
      <c r="BK130" s="148">
        <f t="shared" si="19"/>
        <v>0</v>
      </c>
      <c r="BL130" s="12" t="s">
        <v>160</v>
      </c>
      <c r="BM130" s="147" t="s">
        <v>1650</v>
      </c>
    </row>
    <row r="131" spans="2:65" s="27" customFormat="1" ht="16.5" customHeight="1">
      <c r="B131" s="26"/>
      <c r="C131" s="136" t="s">
        <v>8</v>
      </c>
      <c r="D131" s="136" t="s">
        <v>155</v>
      </c>
      <c r="E131" s="137" t="s">
        <v>1651</v>
      </c>
      <c r="F131" s="138" t="s">
        <v>1612</v>
      </c>
      <c r="G131" s="139" t="s">
        <v>279</v>
      </c>
      <c r="H131" s="140">
        <v>2</v>
      </c>
      <c r="I131" s="7"/>
      <c r="J131" s="1">
        <f t="shared" si="10"/>
        <v>0</v>
      </c>
      <c r="K131" s="138" t="s">
        <v>1</v>
      </c>
      <c r="L131" s="26"/>
      <c r="M131" s="143" t="s">
        <v>1</v>
      </c>
      <c r="N131" s="144" t="s">
        <v>46</v>
      </c>
      <c r="O131" s="145">
        <v>0</v>
      </c>
      <c r="P131" s="145">
        <f t="shared" si="11"/>
        <v>0</v>
      </c>
      <c r="Q131" s="145">
        <v>0</v>
      </c>
      <c r="R131" s="145">
        <f t="shared" si="12"/>
        <v>0</v>
      </c>
      <c r="S131" s="145">
        <v>0</v>
      </c>
      <c r="T131" s="146">
        <f t="shared" si="13"/>
        <v>0</v>
      </c>
      <c r="AR131" s="147" t="s">
        <v>160</v>
      </c>
      <c r="AT131" s="147" t="s">
        <v>155</v>
      </c>
      <c r="AU131" s="147" t="s">
        <v>91</v>
      </c>
      <c r="AY131" s="12" t="s">
        <v>152</v>
      </c>
      <c r="BE131" s="148">
        <f t="shared" si="14"/>
        <v>0</v>
      </c>
      <c r="BF131" s="148">
        <f t="shared" si="15"/>
        <v>0</v>
      </c>
      <c r="BG131" s="148">
        <f t="shared" si="16"/>
        <v>0</v>
      </c>
      <c r="BH131" s="148">
        <f t="shared" si="17"/>
        <v>0</v>
      </c>
      <c r="BI131" s="148">
        <f t="shared" si="18"/>
        <v>0</v>
      </c>
      <c r="BJ131" s="12" t="s">
        <v>89</v>
      </c>
      <c r="BK131" s="148">
        <f t="shared" si="19"/>
        <v>0</v>
      </c>
      <c r="BL131" s="12" t="s">
        <v>160</v>
      </c>
      <c r="BM131" s="147" t="s">
        <v>1652</v>
      </c>
    </row>
    <row r="132" spans="2:65" s="27" customFormat="1" ht="16.5" customHeight="1">
      <c r="B132" s="26"/>
      <c r="C132" s="136" t="s">
        <v>203</v>
      </c>
      <c r="D132" s="136" t="s">
        <v>155</v>
      </c>
      <c r="E132" s="137" t="s">
        <v>1653</v>
      </c>
      <c r="F132" s="138" t="s">
        <v>1594</v>
      </c>
      <c r="G132" s="139" t="s">
        <v>209</v>
      </c>
      <c r="H132" s="140">
        <v>1</v>
      </c>
      <c r="I132" s="7"/>
      <c r="J132" s="1">
        <f t="shared" si="10"/>
        <v>0</v>
      </c>
      <c r="K132" s="138" t="s">
        <v>1</v>
      </c>
      <c r="L132" s="26"/>
      <c r="M132" s="143" t="s">
        <v>1</v>
      </c>
      <c r="N132" s="144" t="s">
        <v>46</v>
      </c>
      <c r="O132" s="145">
        <v>0</v>
      </c>
      <c r="P132" s="145">
        <f t="shared" si="11"/>
        <v>0</v>
      </c>
      <c r="Q132" s="145">
        <v>0</v>
      </c>
      <c r="R132" s="145">
        <f t="shared" si="12"/>
        <v>0</v>
      </c>
      <c r="S132" s="145">
        <v>0</v>
      </c>
      <c r="T132" s="146">
        <f t="shared" si="13"/>
        <v>0</v>
      </c>
      <c r="AR132" s="147" t="s">
        <v>160</v>
      </c>
      <c r="AT132" s="147" t="s">
        <v>155</v>
      </c>
      <c r="AU132" s="147" t="s">
        <v>91</v>
      </c>
      <c r="AY132" s="12" t="s">
        <v>152</v>
      </c>
      <c r="BE132" s="148">
        <f t="shared" si="14"/>
        <v>0</v>
      </c>
      <c r="BF132" s="148">
        <f t="shared" si="15"/>
        <v>0</v>
      </c>
      <c r="BG132" s="148">
        <f t="shared" si="16"/>
        <v>0</v>
      </c>
      <c r="BH132" s="148">
        <f t="shared" si="17"/>
        <v>0</v>
      </c>
      <c r="BI132" s="148">
        <f t="shared" si="18"/>
        <v>0</v>
      </c>
      <c r="BJ132" s="12" t="s">
        <v>89</v>
      </c>
      <c r="BK132" s="148">
        <f t="shared" si="19"/>
        <v>0</v>
      </c>
      <c r="BL132" s="12" t="s">
        <v>160</v>
      </c>
      <c r="BM132" s="147" t="s">
        <v>1654</v>
      </c>
    </row>
    <row r="133" spans="2:65" s="27" customFormat="1" ht="21.75" customHeight="1">
      <c r="B133" s="26"/>
      <c r="C133" s="136" t="s">
        <v>262</v>
      </c>
      <c r="D133" s="136" t="s">
        <v>155</v>
      </c>
      <c r="E133" s="137" t="s">
        <v>1655</v>
      </c>
      <c r="F133" s="138" t="s">
        <v>1656</v>
      </c>
      <c r="G133" s="139" t="s">
        <v>485</v>
      </c>
      <c r="H133" s="140">
        <f>SUM(J124:J132)/100</f>
        <v>0</v>
      </c>
      <c r="I133" s="7"/>
      <c r="J133" s="1">
        <f t="shared" si="10"/>
        <v>0</v>
      </c>
      <c r="K133" s="138" t="s">
        <v>1</v>
      </c>
      <c r="L133" s="26"/>
      <c r="M133" s="143" t="s">
        <v>1</v>
      </c>
      <c r="N133" s="144" t="s">
        <v>46</v>
      </c>
      <c r="O133" s="145">
        <v>0</v>
      </c>
      <c r="P133" s="145">
        <f t="shared" si="11"/>
        <v>0</v>
      </c>
      <c r="Q133" s="145">
        <v>0</v>
      </c>
      <c r="R133" s="145">
        <f t="shared" si="12"/>
        <v>0</v>
      </c>
      <c r="S133" s="145">
        <v>0</v>
      </c>
      <c r="T133" s="146">
        <f t="shared" si="13"/>
        <v>0</v>
      </c>
      <c r="AR133" s="147" t="s">
        <v>160</v>
      </c>
      <c r="AT133" s="147" t="s">
        <v>155</v>
      </c>
      <c r="AU133" s="147" t="s">
        <v>91</v>
      </c>
      <c r="AY133" s="12" t="s">
        <v>152</v>
      </c>
      <c r="BE133" s="148">
        <f t="shared" si="14"/>
        <v>0</v>
      </c>
      <c r="BF133" s="148">
        <f t="shared" si="15"/>
        <v>0</v>
      </c>
      <c r="BG133" s="148">
        <f t="shared" si="16"/>
        <v>0</v>
      </c>
      <c r="BH133" s="148">
        <f t="shared" si="17"/>
        <v>0</v>
      </c>
      <c r="BI133" s="148">
        <f t="shared" si="18"/>
        <v>0</v>
      </c>
      <c r="BJ133" s="12" t="s">
        <v>89</v>
      </c>
      <c r="BK133" s="148">
        <f t="shared" si="19"/>
        <v>0</v>
      </c>
      <c r="BL133" s="12" t="s">
        <v>160</v>
      </c>
      <c r="BM133" s="147" t="s">
        <v>1657</v>
      </c>
    </row>
    <row r="134" spans="2:63" s="125" customFormat="1" ht="22.9" customHeight="1">
      <c r="B134" s="124"/>
      <c r="D134" s="126" t="s">
        <v>80</v>
      </c>
      <c r="E134" s="134" t="s">
        <v>1658</v>
      </c>
      <c r="F134" s="134" t="s">
        <v>1659</v>
      </c>
      <c r="J134" s="135">
        <f>BK134</f>
        <v>0</v>
      </c>
      <c r="L134" s="124"/>
      <c r="M134" s="129"/>
      <c r="P134" s="130">
        <f>SUM(P135:P141)</f>
        <v>0</v>
      </c>
      <c r="R134" s="130">
        <f>SUM(R135:R141)</f>
        <v>0</v>
      </c>
      <c r="T134" s="131">
        <f>SUM(T135:T141)</f>
        <v>0</v>
      </c>
      <c r="AR134" s="126" t="s">
        <v>89</v>
      </c>
      <c r="AT134" s="132" t="s">
        <v>80</v>
      </c>
      <c r="AU134" s="132" t="s">
        <v>89</v>
      </c>
      <c r="AY134" s="126" t="s">
        <v>152</v>
      </c>
      <c r="BK134" s="133">
        <f>SUM(BK135:BK141)</f>
        <v>0</v>
      </c>
    </row>
    <row r="135" spans="2:65" s="27" customFormat="1" ht="16.5" customHeight="1">
      <c r="B135" s="26"/>
      <c r="C135" s="136" t="s">
        <v>269</v>
      </c>
      <c r="D135" s="136" t="s">
        <v>155</v>
      </c>
      <c r="E135" s="137" t="s">
        <v>1660</v>
      </c>
      <c r="F135" s="138" t="s">
        <v>1661</v>
      </c>
      <c r="G135" s="139" t="s">
        <v>352</v>
      </c>
      <c r="H135" s="140">
        <v>1</v>
      </c>
      <c r="I135" s="7"/>
      <c r="J135" s="1">
        <f aca="true" t="shared" si="20" ref="J135:J141">ROUND(I135*H135,2)</f>
        <v>0</v>
      </c>
      <c r="K135" s="138" t="s">
        <v>1</v>
      </c>
      <c r="L135" s="26"/>
      <c r="M135" s="143" t="s">
        <v>1</v>
      </c>
      <c r="N135" s="144" t="s">
        <v>46</v>
      </c>
      <c r="O135" s="145">
        <v>0</v>
      </c>
      <c r="P135" s="145">
        <f aca="true" t="shared" si="21" ref="P135:P141">O135*H135</f>
        <v>0</v>
      </c>
      <c r="Q135" s="145">
        <v>0</v>
      </c>
      <c r="R135" s="145">
        <f aca="true" t="shared" si="22" ref="R135:R141">Q135*H135</f>
        <v>0</v>
      </c>
      <c r="S135" s="145">
        <v>0</v>
      </c>
      <c r="T135" s="146">
        <f aca="true" t="shared" si="23" ref="T135:T141">S135*H135</f>
        <v>0</v>
      </c>
      <c r="AR135" s="147" t="s">
        <v>160</v>
      </c>
      <c r="AT135" s="147" t="s">
        <v>155</v>
      </c>
      <c r="AU135" s="147" t="s">
        <v>91</v>
      </c>
      <c r="AY135" s="12" t="s">
        <v>152</v>
      </c>
      <c r="BE135" s="148">
        <f aca="true" t="shared" si="24" ref="BE135:BE141">IF(N135="základní",J135,0)</f>
        <v>0</v>
      </c>
      <c r="BF135" s="148">
        <f aca="true" t="shared" si="25" ref="BF135:BF141">IF(N135="snížená",J135,0)</f>
        <v>0</v>
      </c>
      <c r="BG135" s="148">
        <f aca="true" t="shared" si="26" ref="BG135:BG141">IF(N135="zákl. přenesená",J135,0)</f>
        <v>0</v>
      </c>
      <c r="BH135" s="148">
        <f aca="true" t="shared" si="27" ref="BH135:BH141">IF(N135="sníž. přenesená",J135,0)</f>
        <v>0</v>
      </c>
      <c r="BI135" s="148">
        <f aca="true" t="shared" si="28" ref="BI135:BI141">IF(N135="nulová",J135,0)</f>
        <v>0</v>
      </c>
      <c r="BJ135" s="12" t="s">
        <v>89</v>
      </c>
      <c r="BK135" s="148">
        <f aca="true" t="shared" si="29" ref="BK135:BK141">ROUND(I135*H135,2)</f>
        <v>0</v>
      </c>
      <c r="BL135" s="12" t="s">
        <v>160</v>
      </c>
      <c r="BM135" s="147" t="s">
        <v>1662</v>
      </c>
    </row>
    <row r="136" spans="2:65" s="27" customFormat="1" ht="16.5" customHeight="1">
      <c r="B136" s="26"/>
      <c r="C136" s="136" t="s">
        <v>276</v>
      </c>
      <c r="D136" s="136" t="s">
        <v>155</v>
      </c>
      <c r="E136" s="137" t="s">
        <v>1663</v>
      </c>
      <c r="F136" s="138" t="s">
        <v>1664</v>
      </c>
      <c r="G136" s="139" t="s">
        <v>352</v>
      </c>
      <c r="H136" s="140">
        <v>1</v>
      </c>
      <c r="I136" s="7"/>
      <c r="J136" s="1">
        <f t="shared" si="20"/>
        <v>0</v>
      </c>
      <c r="K136" s="138" t="s">
        <v>1</v>
      </c>
      <c r="L136" s="26"/>
      <c r="M136" s="143" t="s">
        <v>1</v>
      </c>
      <c r="N136" s="144" t="s">
        <v>46</v>
      </c>
      <c r="O136" s="145">
        <v>0</v>
      </c>
      <c r="P136" s="145">
        <f t="shared" si="21"/>
        <v>0</v>
      </c>
      <c r="Q136" s="145">
        <v>0</v>
      </c>
      <c r="R136" s="145">
        <f t="shared" si="22"/>
        <v>0</v>
      </c>
      <c r="S136" s="145">
        <v>0</v>
      </c>
      <c r="T136" s="146">
        <f t="shared" si="23"/>
        <v>0</v>
      </c>
      <c r="AR136" s="147" t="s">
        <v>160</v>
      </c>
      <c r="AT136" s="147" t="s">
        <v>155</v>
      </c>
      <c r="AU136" s="147" t="s">
        <v>91</v>
      </c>
      <c r="AY136" s="12" t="s">
        <v>152</v>
      </c>
      <c r="BE136" s="148">
        <f t="shared" si="24"/>
        <v>0</v>
      </c>
      <c r="BF136" s="148">
        <f t="shared" si="25"/>
        <v>0</v>
      </c>
      <c r="BG136" s="148">
        <f t="shared" si="26"/>
        <v>0</v>
      </c>
      <c r="BH136" s="148">
        <f t="shared" si="27"/>
        <v>0</v>
      </c>
      <c r="BI136" s="148">
        <f t="shared" si="28"/>
        <v>0</v>
      </c>
      <c r="BJ136" s="12" t="s">
        <v>89</v>
      </c>
      <c r="BK136" s="148">
        <f t="shared" si="29"/>
        <v>0</v>
      </c>
      <c r="BL136" s="12" t="s">
        <v>160</v>
      </c>
      <c r="BM136" s="147" t="s">
        <v>1665</v>
      </c>
    </row>
    <row r="137" spans="2:65" s="27" customFormat="1" ht="16.5" customHeight="1">
      <c r="B137" s="26"/>
      <c r="C137" s="136" t="s">
        <v>282</v>
      </c>
      <c r="D137" s="136" t="s">
        <v>155</v>
      </c>
      <c r="E137" s="137" t="s">
        <v>1666</v>
      </c>
      <c r="F137" s="138" t="s">
        <v>1667</v>
      </c>
      <c r="G137" s="139" t="s">
        <v>352</v>
      </c>
      <c r="H137" s="140">
        <v>1</v>
      </c>
      <c r="I137" s="7"/>
      <c r="J137" s="1">
        <f t="shared" si="20"/>
        <v>0</v>
      </c>
      <c r="K137" s="138" t="s">
        <v>1</v>
      </c>
      <c r="L137" s="26"/>
      <c r="M137" s="143" t="s">
        <v>1</v>
      </c>
      <c r="N137" s="144" t="s">
        <v>46</v>
      </c>
      <c r="O137" s="145">
        <v>0</v>
      </c>
      <c r="P137" s="145">
        <f t="shared" si="21"/>
        <v>0</v>
      </c>
      <c r="Q137" s="145">
        <v>0</v>
      </c>
      <c r="R137" s="145">
        <f t="shared" si="22"/>
        <v>0</v>
      </c>
      <c r="S137" s="145">
        <v>0</v>
      </c>
      <c r="T137" s="146">
        <f t="shared" si="23"/>
        <v>0</v>
      </c>
      <c r="AR137" s="147" t="s">
        <v>160</v>
      </c>
      <c r="AT137" s="147" t="s">
        <v>155</v>
      </c>
      <c r="AU137" s="147" t="s">
        <v>91</v>
      </c>
      <c r="AY137" s="12" t="s">
        <v>152</v>
      </c>
      <c r="BE137" s="148">
        <f t="shared" si="24"/>
        <v>0</v>
      </c>
      <c r="BF137" s="148">
        <f t="shared" si="25"/>
        <v>0</v>
      </c>
      <c r="BG137" s="148">
        <f t="shared" si="26"/>
        <v>0</v>
      </c>
      <c r="BH137" s="148">
        <f t="shared" si="27"/>
        <v>0</v>
      </c>
      <c r="BI137" s="148">
        <f t="shared" si="28"/>
        <v>0</v>
      </c>
      <c r="BJ137" s="12" t="s">
        <v>89</v>
      </c>
      <c r="BK137" s="148">
        <f t="shared" si="29"/>
        <v>0</v>
      </c>
      <c r="BL137" s="12" t="s">
        <v>160</v>
      </c>
      <c r="BM137" s="147" t="s">
        <v>1668</v>
      </c>
    </row>
    <row r="138" spans="2:65" s="27" customFormat="1" ht="16.5" customHeight="1">
      <c r="B138" s="26"/>
      <c r="C138" s="136" t="s">
        <v>7</v>
      </c>
      <c r="D138" s="136" t="s">
        <v>155</v>
      </c>
      <c r="E138" s="137" t="s">
        <v>1669</v>
      </c>
      <c r="F138" s="138" t="s">
        <v>1670</v>
      </c>
      <c r="G138" s="139" t="s">
        <v>352</v>
      </c>
      <c r="H138" s="140">
        <v>1</v>
      </c>
      <c r="I138" s="7"/>
      <c r="J138" s="1">
        <f t="shared" si="20"/>
        <v>0</v>
      </c>
      <c r="K138" s="138" t="s">
        <v>1</v>
      </c>
      <c r="L138" s="26"/>
      <c r="M138" s="143" t="s">
        <v>1</v>
      </c>
      <c r="N138" s="144" t="s">
        <v>46</v>
      </c>
      <c r="O138" s="145">
        <v>0</v>
      </c>
      <c r="P138" s="145">
        <f t="shared" si="21"/>
        <v>0</v>
      </c>
      <c r="Q138" s="145">
        <v>0</v>
      </c>
      <c r="R138" s="145">
        <f t="shared" si="22"/>
        <v>0</v>
      </c>
      <c r="S138" s="145">
        <v>0</v>
      </c>
      <c r="T138" s="146">
        <f t="shared" si="23"/>
        <v>0</v>
      </c>
      <c r="AR138" s="147" t="s">
        <v>160</v>
      </c>
      <c r="AT138" s="147" t="s">
        <v>155</v>
      </c>
      <c r="AU138" s="147" t="s">
        <v>91</v>
      </c>
      <c r="AY138" s="12" t="s">
        <v>152</v>
      </c>
      <c r="BE138" s="148">
        <f t="shared" si="24"/>
        <v>0</v>
      </c>
      <c r="BF138" s="148">
        <f t="shared" si="25"/>
        <v>0</v>
      </c>
      <c r="BG138" s="148">
        <f t="shared" si="26"/>
        <v>0</v>
      </c>
      <c r="BH138" s="148">
        <f t="shared" si="27"/>
        <v>0</v>
      </c>
      <c r="BI138" s="148">
        <f t="shared" si="28"/>
        <v>0</v>
      </c>
      <c r="BJ138" s="12" t="s">
        <v>89</v>
      </c>
      <c r="BK138" s="148">
        <f t="shared" si="29"/>
        <v>0</v>
      </c>
      <c r="BL138" s="12" t="s">
        <v>160</v>
      </c>
      <c r="BM138" s="147" t="s">
        <v>1671</v>
      </c>
    </row>
    <row r="139" spans="2:65" s="27" customFormat="1" ht="16.5" customHeight="1">
      <c r="B139" s="26"/>
      <c r="C139" s="136" t="s">
        <v>292</v>
      </c>
      <c r="D139" s="136" t="s">
        <v>155</v>
      </c>
      <c r="E139" s="137" t="s">
        <v>1672</v>
      </c>
      <c r="F139" s="138" t="s">
        <v>1673</v>
      </c>
      <c r="G139" s="139" t="s">
        <v>352</v>
      </c>
      <c r="H139" s="140">
        <v>5</v>
      </c>
      <c r="I139" s="7"/>
      <c r="J139" s="1">
        <f t="shared" si="20"/>
        <v>0</v>
      </c>
      <c r="K139" s="138" t="s">
        <v>1</v>
      </c>
      <c r="L139" s="26"/>
      <c r="M139" s="143" t="s">
        <v>1</v>
      </c>
      <c r="N139" s="144" t="s">
        <v>46</v>
      </c>
      <c r="O139" s="145">
        <v>0</v>
      </c>
      <c r="P139" s="145">
        <f t="shared" si="21"/>
        <v>0</v>
      </c>
      <c r="Q139" s="145">
        <v>0</v>
      </c>
      <c r="R139" s="145">
        <f t="shared" si="22"/>
        <v>0</v>
      </c>
      <c r="S139" s="145">
        <v>0</v>
      </c>
      <c r="T139" s="146">
        <f t="shared" si="23"/>
        <v>0</v>
      </c>
      <c r="AR139" s="147" t="s">
        <v>160</v>
      </c>
      <c r="AT139" s="147" t="s">
        <v>155</v>
      </c>
      <c r="AU139" s="147" t="s">
        <v>91</v>
      </c>
      <c r="AY139" s="12" t="s">
        <v>152</v>
      </c>
      <c r="BE139" s="148">
        <f t="shared" si="24"/>
        <v>0</v>
      </c>
      <c r="BF139" s="148">
        <f t="shared" si="25"/>
        <v>0</v>
      </c>
      <c r="BG139" s="148">
        <f t="shared" si="26"/>
        <v>0</v>
      </c>
      <c r="BH139" s="148">
        <f t="shared" si="27"/>
        <v>0</v>
      </c>
      <c r="BI139" s="148">
        <f t="shared" si="28"/>
        <v>0</v>
      </c>
      <c r="BJ139" s="12" t="s">
        <v>89</v>
      </c>
      <c r="BK139" s="148">
        <f t="shared" si="29"/>
        <v>0</v>
      </c>
      <c r="BL139" s="12" t="s">
        <v>160</v>
      </c>
      <c r="BM139" s="147" t="s">
        <v>1674</v>
      </c>
    </row>
    <row r="140" spans="2:65" s="27" customFormat="1" ht="16.5" customHeight="1">
      <c r="B140" s="26"/>
      <c r="C140" s="136" t="s">
        <v>299</v>
      </c>
      <c r="D140" s="136" t="s">
        <v>155</v>
      </c>
      <c r="E140" s="137" t="s">
        <v>1675</v>
      </c>
      <c r="F140" s="138" t="s">
        <v>1676</v>
      </c>
      <c r="G140" s="139" t="s">
        <v>352</v>
      </c>
      <c r="H140" s="140">
        <v>5</v>
      </c>
      <c r="I140" s="7"/>
      <c r="J140" s="1">
        <f t="shared" si="20"/>
        <v>0</v>
      </c>
      <c r="K140" s="138" t="s">
        <v>1</v>
      </c>
      <c r="L140" s="26"/>
      <c r="M140" s="143" t="s">
        <v>1</v>
      </c>
      <c r="N140" s="144" t="s">
        <v>46</v>
      </c>
      <c r="O140" s="145">
        <v>0</v>
      </c>
      <c r="P140" s="145">
        <f t="shared" si="21"/>
        <v>0</v>
      </c>
      <c r="Q140" s="145">
        <v>0</v>
      </c>
      <c r="R140" s="145">
        <f t="shared" si="22"/>
        <v>0</v>
      </c>
      <c r="S140" s="145">
        <v>0</v>
      </c>
      <c r="T140" s="146">
        <f t="shared" si="23"/>
        <v>0</v>
      </c>
      <c r="AR140" s="147" t="s">
        <v>160</v>
      </c>
      <c r="AT140" s="147" t="s">
        <v>155</v>
      </c>
      <c r="AU140" s="147" t="s">
        <v>91</v>
      </c>
      <c r="AY140" s="12" t="s">
        <v>152</v>
      </c>
      <c r="BE140" s="148">
        <f t="shared" si="24"/>
        <v>0</v>
      </c>
      <c r="BF140" s="148">
        <f t="shared" si="25"/>
        <v>0</v>
      </c>
      <c r="BG140" s="148">
        <f t="shared" si="26"/>
        <v>0</v>
      </c>
      <c r="BH140" s="148">
        <f t="shared" si="27"/>
        <v>0</v>
      </c>
      <c r="BI140" s="148">
        <f t="shared" si="28"/>
        <v>0</v>
      </c>
      <c r="BJ140" s="12" t="s">
        <v>89</v>
      </c>
      <c r="BK140" s="148">
        <f t="shared" si="29"/>
        <v>0</v>
      </c>
      <c r="BL140" s="12" t="s">
        <v>160</v>
      </c>
      <c r="BM140" s="147" t="s">
        <v>1677</v>
      </c>
    </row>
    <row r="141" spans="2:65" s="27" customFormat="1" ht="21.75" customHeight="1">
      <c r="B141" s="26"/>
      <c r="C141" s="136" t="s">
        <v>305</v>
      </c>
      <c r="D141" s="136" t="s">
        <v>155</v>
      </c>
      <c r="E141" s="137" t="s">
        <v>1678</v>
      </c>
      <c r="F141" s="138" t="s">
        <v>1679</v>
      </c>
      <c r="G141" s="139" t="s">
        <v>485</v>
      </c>
      <c r="H141" s="140">
        <f>SUM(J135:J140)/100</f>
        <v>0</v>
      </c>
      <c r="I141" s="7"/>
      <c r="J141" s="1">
        <f t="shared" si="20"/>
        <v>0</v>
      </c>
      <c r="K141" s="138" t="s">
        <v>1</v>
      </c>
      <c r="L141" s="26"/>
      <c r="M141" s="193" t="s">
        <v>1</v>
      </c>
      <c r="N141" s="194" t="s">
        <v>46</v>
      </c>
      <c r="O141" s="195">
        <v>0</v>
      </c>
      <c r="P141" s="195">
        <f t="shared" si="21"/>
        <v>0</v>
      </c>
      <c r="Q141" s="195">
        <v>0</v>
      </c>
      <c r="R141" s="195">
        <f t="shared" si="22"/>
        <v>0</v>
      </c>
      <c r="S141" s="195">
        <v>0</v>
      </c>
      <c r="T141" s="196">
        <f t="shared" si="23"/>
        <v>0</v>
      </c>
      <c r="AR141" s="147" t="s">
        <v>160</v>
      </c>
      <c r="AT141" s="147" t="s">
        <v>155</v>
      </c>
      <c r="AU141" s="147" t="s">
        <v>91</v>
      </c>
      <c r="AY141" s="12" t="s">
        <v>152</v>
      </c>
      <c r="BE141" s="148">
        <f t="shared" si="24"/>
        <v>0</v>
      </c>
      <c r="BF141" s="148">
        <f t="shared" si="25"/>
        <v>0</v>
      </c>
      <c r="BG141" s="148">
        <f t="shared" si="26"/>
        <v>0</v>
      </c>
      <c r="BH141" s="148">
        <f t="shared" si="27"/>
        <v>0</v>
      </c>
      <c r="BI141" s="148">
        <f t="shared" si="28"/>
        <v>0</v>
      </c>
      <c r="BJ141" s="12" t="s">
        <v>89</v>
      </c>
      <c r="BK141" s="148">
        <f t="shared" si="29"/>
        <v>0</v>
      </c>
      <c r="BL141" s="12" t="s">
        <v>160</v>
      </c>
      <c r="BM141" s="147" t="s">
        <v>1680</v>
      </c>
    </row>
    <row r="142" spans="2:12" s="27" customFormat="1" ht="7" customHeight="1">
      <c r="B142" s="40"/>
      <c r="C142" s="41"/>
      <c r="D142" s="41"/>
      <c r="E142" s="41"/>
      <c r="F142" s="41"/>
      <c r="G142" s="41"/>
      <c r="H142" s="41"/>
      <c r="I142" s="41"/>
      <c r="J142" s="41"/>
      <c r="K142" s="41"/>
      <c r="L142" s="26"/>
    </row>
  </sheetData>
  <sheetProtection algorithmName="SHA-512" hashValue="YmDYuUO3ga5vongXgRLsc7gJbyuSRYc2qIGg+xycvY5X+lsRcgyn1TuQtunk3i+w+Gg+sYARJlE3WmFiu7BszQ==" saltValue="aFpXj8o/KaWLu5ASAt1m5A==" spinCount="100000" sheet="1" objects="1" scenarios="1"/>
  <autoFilter ref="C112:K141"/>
  <mergeCells count="10">
    <mergeCell ref="E80:H80"/>
    <mergeCell ref="E103:H103"/>
    <mergeCell ref="E105:H105"/>
    <mergeCell ref="L2:V2"/>
    <mergeCell ref="E7:H7"/>
    <mergeCell ref="E9:H9"/>
    <mergeCell ref="E18:H18"/>
    <mergeCell ref="E78:H78"/>
    <mergeCell ref="E27:J27"/>
    <mergeCell ref="E24:H24"/>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01" t="s">
        <v>5</v>
      </c>
      <c r="M2" s="202"/>
      <c r="N2" s="202"/>
      <c r="O2" s="202"/>
      <c r="P2" s="202"/>
      <c r="Q2" s="202"/>
      <c r="R2" s="202"/>
      <c r="S2" s="202"/>
      <c r="T2" s="202"/>
      <c r="U2" s="202"/>
      <c r="V2" s="202"/>
      <c r="AT2" s="12" t="s">
        <v>103</v>
      </c>
    </row>
    <row r="3" spans="2:46" ht="7" customHeight="1">
      <c r="B3" s="13"/>
      <c r="C3" s="14"/>
      <c r="D3" s="14"/>
      <c r="E3" s="14"/>
      <c r="F3" s="14"/>
      <c r="G3" s="14"/>
      <c r="H3" s="14"/>
      <c r="I3" s="14"/>
      <c r="J3" s="14"/>
      <c r="K3" s="14"/>
      <c r="L3" s="15"/>
      <c r="AT3" s="12" t="s">
        <v>91</v>
      </c>
    </row>
    <row r="4" spans="2:46" ht="25" customHeight="1">
      <c r="B4" s="15"/>
      <c r="D4" s="16" t="s">
        <v>107</v>
      </c>
      <c r="L4" s="15"/>
      <c r="M4" s="88" t="s">
        <v>10</v>
      </c>
      <c r="AT4" s="12" t="s">
        <v>3</v>
      </c>
    </row>
    <row r="5" spans="2:12" ht="7" customHeight="1">
      <c r="B5" s="15"/>
      <c r="L5" s="15"/>
    </row>
    <row r="6" spans="2:12" ht="12" customHeight="1">
      <c r="B6" s="15"/>
      <c r="D6" s="21" t="s">
        <v>14</v>
      </c>
      <c r="L6" s="15"/>
    </row>
    <row r="7" spans="2:12" ht="16.5" customHeight="1">
      <c r="B7" s="15"/>
      <c r="E7" s="236" t="str">
        <f>'Rekapitulace stavby'!K6</f>
        <v>VŠE Coworkingové centrum</v>
      </c>
      <c r="F7" s="237"/>
      <c r="G7" s="237"/>
      <c r="H7" s="237"/>
      <c r="L7" s="15"/>
    </row>
    <row r="8" spans="2:12" s="27" customFormat="1" ht="12" customHeight="1">
      <c r="B8" s="26"/>
      <c r="D8" s="21" t="s">
        <v>108</v>
      </c>
      <c r="L8" s="26"/>
    </row>
    <row r="9" spans="2:12" s="27" customFormat="1" ht="16.5" customHeight="1">
      <c r="B9" s="26"/>
      <c r="E9" s="226" t="s">
        <v>1681</v>
      </c>
      <c r="F9" s="235"/>
      <c r="G9" s="235"/>
      <c r="H9" s="235"/>
      <c r="L9" s="26"/>
    </row>
    <row r="10" spans="2:12" s="27" customFormat="1" ht="12">
      <c r="B10" s="26"/>
      <c r="L10" s="26"/>
    </row>
    <row r="11" spans="2:12" s="27" customFormat="1" ht="12" customHeight="1">
      <c r="B11" s="26"/>
      <c r="D11" s="21" t="s">
        <v>16</v>
      </c>
      <c r="F11" s="19" t="s">
        <v>17</v>
      </c>
      <c r="I11" s="21" t="s">
        <v>18</v>
      </c>
      <c r="J11" s="19" t="s">
        <v>1</v>
      </c>
      <c r="L11" s="26"/>
    </row>
    <row r="12" spans="2:12" s="27" customFormat="1" ht="12" customHeight="1">
      <c r="B12" s="26"/>
      <c r="D12" s="21" t="s">
        <v>20</v>
      </c>
      <c r="F12" s="19" t="s">
        <v>21</v>
      </c>
      <c r="I12" s="21" t="s">
        <v>22</v>
      </c>
      <c r="J12" s="50">
        <f>'Rekapitulace stavby'!AN8</f>
        <v>45007</v>
      </c>
      <c r="L12" s="26"/>
    </row>
    <row r="13" spans="2:12" s="27" customFormat="1" ht="10.9" customHeight="1">
      <c r="B13" s="26"/>
      <c r="L13" s="26"/>
    </row>
    <row r="14" spans="2:12" s="27" customFormat="1" ht="12" customHeight="1">
      <c r="B14" s="26"/>
      <c r="D14" s="21" t="s">
        <v>27</v>
      </c>
      <c r="I14" s="21" t="s">
        <v>28</v>
      </c>
      <c r="J14" s="19" t="s">
        <v>29</v>
      </c>
      <c r="L14" s="26"/>
    </row>
    <row r="15" spans="2:12" s="27" customFormat="1" ht="18" customHeight="1">
      <c r="B15" s="26"/>
      <c r="E15" s="19" t="s">
        <v>30</v>
      </c>
      <c r="I15" s="21" t="s">
        <v>31</v>
      </c>
      <c r="J15" s="19" t="s">
        <v>32</v>
      </c>
      <c r="L15" s="26"/>
    </row>
    <row r="16" spans="2:12" s="27" customFormat="1" ht="7" customHeight="1">
      <c r="B16" s="26"/>
      <c r="L16" s="26"/>
    </row>
    <row r="17" spans="2:12" s="27" customFormat="1" ht="12" customHeight="1">
      <c r="B17" s="26"/>
      <c r="D17" s="21" t="s">
        <v>33</v>
      </c>
      <c r="I17" s="21" t="s">
        <v>28</v>
      </c>
      <c r="J17" s="9" t="str">
        <f>'Rekapitulace stavby'!AN13</f>
        <v>Vyplňte pole</v>
      </c>
      <c r="L17" s="26"/>
    </row>
    <row r="18" spans="2:12" s="27" customFormat="1" ht="18" customHeight="1">
      <c r="B18" s="26"/>
      <c r="E18" s="238" t="str">
        <f>'Rekapitulace stavby'!E14</f>
        <v>Vyplňte pole</v>
      </c>
      <c r="F18" s="238"/>
      <c r="G18" s="238"/>
      <c r="H18" s="238"/>
      <c r="I18" s="21" t="s">
        <v>31</v>
      </c>
      <c r="J18" s="9" t="str">
        <f>'Rekapitulace stavby'!AN14</f>
        <v>Vyplňte pole</v>
      </c>
      <c r="L18" s="26"/>
    </row>
    <row r="19" spans="2:12" s="27" customFormat="1" ht="7" customHeight="1">
      <c r="B19" s="26"/>
      <c r="L19" s="26"/>
    </row>
    <row r="20" spans="2:12" s="27" customFormat="1" ht="12" customHeight="1">
      <c r="B20" s="26"/>
      <c r="D20" s="21" t="s">
        <v>34</v>
      </c>
      <c r="I20" s="21" t="s">
        <v>28</v>
      </c>
      <c r="J20" s="19" t="s">
        <v>35</v>
      </c>
      <c r="L20" s="26"/>
    </row>
    <row r="21" spans="2:12" s="27" customFormat="1" ht="18" customHeight="1">
      <c r="B21" s="26"/>
      <c r="E21" s="19" t="s">
        <v>36</v>
      </c>
      <c r="I21" s="21" t="s">
        <v>31</v>
      </c>
      <c r="J21" s="19" t="s">
        <v>37</v>
      </c>
      <c r="L21" s="26"/>
    </row>
    <row r="22" spans="2:12" s="27" customFormat="1" ht="7" customHeight="1">
      <c r="B22" s="26"/>
      <c r="L22" s="26"/>
    </row>
    <row r="23" spans="2:12" s="27" customFormat="1" ht="12" customHeight="1">
      <c r="B23" s="26"/>
      <c r="D23" s="21" t="s">
        <v>39</v>
      </c>
      <c r="I23" s="21" t="s">
        <v>28</v>
      </c>
      <c r="J23" s="9" t="s">
        <v>1836</v>
      </c>
      <c r="L23" s="26"/>
    </row>
    <row r="24" spans="2:12" s="27" customFormat="1" ht="18" customHeight="1">
      <c r="B24" s="26"/>
      <c r="E24" s="238" t="str">
        <f>'Rekapitulace stavby'!E20</f>
        <v>Vyplňte pole</v>
      </c>
      <c r="F24" s="238"/>
      <c r="G24" s="238"/>
      <c r="H24" s="238"/>
      <c r="I24" s="21" t="s">
        <v>31</v>
      </c>
      <c r="J24" s="9" t="s">
        <v>1836</v>
      </c>
      <c r="L24" s="26"/>
    </row>
    <row r="25" spans="2:12" s="27" customFormat="1" ht="7" customHeight="1">
      <c r="B25" s="26"/>
      <c r="L25" s="26"/>
    </row>
    <row r="26" spans="2:12" s="27" customFormat="1" ht="12" customHeight="1">
      <c r="B26" s="26"/>
      <c r="D26" s="21" t="s">
        <v>40</v>
      </c>
      <c r="L26" s="26"/>
    </row>
    <row r="27" spans="2:12" s="90" customFormat="1" ht="351.75" customHeight="1">
      <c r="B27" s="89"/>
      <c r="E27" s="212" t="s">
        <v>1829</v>
      </c>
      <c r="F27" s="212"/>
      <c r="G27" s="212"/>
      <c r="H27" s="212"/>
      <c r="I27" s="239"/>
      <c r="J27" s="239"/>
      <c r="L27" s="89"/>
    </row>
    <row r="28" spans="2:12" s="27" customFormat="1" ht="7" customHeight="1">
      <c r="B28" s="26"/>
      <c r="L28" s="26"/>
    </row>
    <row r="29" spans="2:12" s="27" customFormat="1" ht="7" customHeight="1">
      <c r="B29" s="26"/>
      <c r="D29" s="51"/>
      <c r="E29" s="51"/>
      <c r="F29" s="51"/>
      <c r="G29" s="51"/>
      <c r="H29" s="51"/>
      <c r="I29" s="51"/>
      <c r="J29" s="51"/>
      <c r="K29" s="51"/>
      <c r="L29" s="26"/>
    </row>
    <row r="30" spans="2:12" s="27" customFormat="1" ht="25.4" customHeight="1">
      <c r="B30" s="26"/>
      <c r="D30" s="91" t="s">
        <v>41</v>
      </c>
      <c r="J30" s="65">
        <f>ROUND(J111,2)</f>
        <v>0</v>
      </c>
      <c r="L30" s="26"/>
    </row>
    <row r="31" spans="2:12" s="27" customFormat="1" ht="7" customHeight="1">
      <c r="B31" s="26"/>
      <c r="D31" s="51"/>
      <c r="E31" s="51"/>
      <c r="F31" s="51"/>
      <c r="G31" s="51"/>
      <c r="H31" s="51"/>
      <c r="I31" s="51"/>
      <c r="J31" s="51"/>
      <c r="K31" s="51"/>
      <c r="L31" s="26"/>
    </row>
    <row r="32" spans="2:12" s="27" customFormat="1" ht="14.5" customHeight="1">
      <c r="B32" s="26"/>
      <c r="F32" s="30" t="s">
        <v>43</v>
      </c>
      <c r="I32" s="30" t="s">
        <v>42</v>
      </c>
      <c r="J32" s="30" t="s">
        <v>44</v>
      </c>
      <c r="L32" s="26"/>
    </row>
    <row r="33" spans="2:12" s="27" customFormat="1" ht="14.5" customHeight="1">
      <c r="B33" s="26"/>
      <c r="D33" s="53" t="s">
        <v>45</v>
      </c>
      <c r="E33" s="21" t="s">
        <v>46</v>
      </c>
      <c r="F33" s="92">
        <f>ROUND((SUM(BE111:BE133)),2)</f>
        <v>0</v>
      </c>
      <c r="I33" s="93">
        <v>0.21</v>
      </c>
      <c r="J33" s="92">
        <f>ROUND(((SUM(BE111:BE133))*I33),2)</f>
        <v>0</v>
      </c>
      <c r="L33" s="26"/>
    </row>
    <row r="34" spans="2:12" s="27" customFormat="1" ht="14.5" customHeight="1">
      <c r="B34" s="26"/>
      <c r="E34" s="21" t="s">
        <v>47</v>
      </c>
      <c r="F34" s="92">
        <f>ROUND((SUM(BF111:BF133)),2)</f>
        <v>0</v>
      </c>
      <c r="I34" s="93">
        <v>0.15</v>
      </c>
      <c r="J34" s="92">
        <f>ROUND(((SUM(BF111:BF133))*I34),2)</f>
        <v>0</v>
      </c>
      <c r="L34" s="26"/>
    </row>
    <row r="35" spans="2:12" s="27" customFormat="1" ht="14.5" customHeight="1" hidden="1">
      <c r="B35" s="26"/>
      <c r="E35" s="21" t="s">
        <v>48</v>
      </c>
      <c r="F35" s="92">
        <f>ROUND((SUM(BG111:BG133)),2)</f>
        <v>0</v>
      </c>
      <c r="I35" s="93">
        <v>0.21</v>
      </c>
      <c r="J35" s="92">
        <f>0</f>
        <v>0</v>
      </c>
      <c r="L35" s="26"/>
    </row>
    <row r="36" spans="2:12" s="27" customFormat="1" ht="14.5" customHeight="1" hidden="1">
      <c r="B36" s="26"/>
      <c r="E36" s="21" t="s">
        <v>49</v>
      </c>
      <c r="F36" s="92">
        <f>ROUND((SUM(BH111:BH133)),2)</f>
        <v>0</v>
      </c>
      <c r="I36" s="93">
        <v>0.15</v>
      </c>
      <c r="J36" s="92">
        <f>0</f>
        <v>0</v>
      </c>
      <c r="L36" s="26"/>
    </row>
    <row r="37" spans="2:12" s="27" customFormat="1" ht="14.5" customHeight="1" hidden="1">
      <c r="B37" s="26"/>
      <c r="E37" s="21" t="s">
        <v>50</v>
      </c>
      <c r="F37" s="92">
        <f>ROUND((SUM(BI111:BI133)),2)</f>
        <v>0</v>
      </c>
      <c r="I37" s="93">
        <v>0</v>
      </c>
      <c r="J37" s="92">
        <f>0</f>
        <v>0</v>
      </c>
      <c r="L37" s="26"/>
    </row>
    <row r="38" spans="2:12" s="27" customFormat="1" ht="7" customHeight="1">
      <c r="B38" s="26"/>
      <c r="L38" s="26"/>
    </row>
    <row r="39" spans="2:12" s="27" customFormat="1" ht="25.4" customHeight="1">
      <c r="B39" s="26"/>
      <c r="C39" s="94"/>
      <c r="D39" s="95" t="s">
        <v>51</v>
      </c>
      <c r="E39" s="55"/>
      <c r="F39" s="55"/>
      <c r="G39" s="96" t="s">
        <v>52</v>
      </c>
      <c r="H39" s="97" t="s">
        <v>53</v>
      </c>
      <c r="I39" s="55"/>
      <c r="J39" s="98">
        <f>SUM(J30:J37)</f>
        <v>0</v>
      </c>
      <c r="K39" s="99"/>
      <c r="L39" s="26"/>
    </row>
    <row r="40" spans="2:12" s="27" customFormat="1" ht="14.5" customHeight="1">
      <c r="B40" s="26"/>
      <c r="L40" s="26"/>
    </row>
    <row r="41" spans="2:12" ht="14.5" customHeight="1">
      <c r="B41" s="15"/>
      <c r="L41" s="15"/>
    </row>
    <row r="42" spans="2:12" ht="14.5" customHeight="1">
      <c r="B42" s="15"/>
      <c r="L42" s="15"/>
    </row>
    <row r="43" spans="2:12" s="27" customFormat="1" ht="14.5" customHeight="1">
      <c r="B43" s="26"/>
      <c r="D43" s="37" t="s">
        <v>54</v>
      </c>
      <c r="E43" s="38"/>
      <c r="F43" s="38"/>
      <c r="G43" s="37" t="s">
        <v>55</v>
      </c>
      <c r="H43" s="38"/>
      <c r="I43" s="38"/>
      <c r="J43" s="38"/>
      <c r="K43" s="38"/>
      <c r="L43" s="26"/>
    </row>
    <row r="44" spans="2:12" ht="12">
      <c r="B44" s="15"/>
      <c r="L44" s="15"/>
    </row>
    <row r="45" spans="2:12" ht="12">
      <c r="B45" s="15"/>
      <c r="L45" s="15"/>
    </row>
    <row r="46" spans="2:12" ht="12">
      <c r="B46" s="15"/>
      <c r="L46" s="15"/>
    </row>
    <row r="47" spans="2:12" ht="12">
      <c r="B47" s="15"/>
      <c r="L47" s="15"/>
    </row>
    <row r="48" spans="2:12" ht="12">
      <c r="B48" s="15"/>
      <c r="L48" s="15"/>
    </row>
    <row r="49" spans="2:12" ht="12">
      <c r="B49" s="15"/>
      <c r="L49" s="15"/>
    </row>
    <row r="50" spans="2:12" ht="12">
      <c r="B50" s="15"/>
      <c r="L50" s="15"/>
    </row>
    <row r="51" spans="2:12" ht="12">
      <c r="B51" s="15"/>
      <c r="L51" s="15"/>
    </row>
    <row r="52" spans="2:12" ht="12">
      <c r="B52" s="15"/>
      <c r="L52" s="15"/>
    </row>
    <row r="53" spans="2:12" ht="12">
      <c r="B53" s="15"/>
      <c r="L53" s="15"/>
    </row>
    <row r="54" spans="2:12" s="27" customFormat="1" ht="12.5">
      <c r="B54" s="26"/>
      <c r="D54" s="39" t="s">
        <v>56</v>
      </c>
      <c r="E54" s="29"/>
      <c r="F54" s="100" t="s">
        <v>57</v>
      </c>
      <c r="G54" s="39" t="s">
        <v>56</v>
      </c>
      <c r="H54" s="29"/>
      <c r="I54" s="29"/>
      <c r="J54" s="101" t="s">
        <v>57</v>
      </c>
      <c r="K54" s="29"/>
      <c r="L54" s="26"/>
    </row>
    <row r="55" spans="2:12" ht="12">
      <c r="B55" s="15"/>
      <c r="L55" s="15"/>
    </row>
    <row r="56" spans="2:12" ht="12">
      <c r="B56" s="15"/>
      <c r="L56" s="15"/>
    </row>
    <row r="57" spans="2:12" ht="12">
      <c r="B57" s="15"/>
      <c r="L57" s="15"/>
    </row>
    <row r="58" spans="2:12" s="27" customFormat="1" ht="13">
      <c r="B58" s="26"/>
      <c r="D58" s="37" t="s">
        <v>58</v>
      </c>
      <c r="E58" s="38"/>
      <c r="F58" s="38"/>
      <c r="G58" s="37" t="s">
        <v>59</v>
      </c>
      <c r="H58" s="38"/>
      <c r="I58" s="38"/>
      <c r="J58" s="38"/>
      <c r="K58" s="38"/>
      <c r="L58" s="26"/>
    </row>
    <row r="59" spans="2:12" ht="12">
      <c r="B59" s="15"/>
      <c r="L59" s="15"/>
    </row>
    <row r="60" spans="2:12" ht="12">
      <c r="B60" s="15"/>
      <c r="L60" s="15"/>
    </row>
    <row r="61" spans="2:12" ht="12">
      <c r="B61" s="15"/>
      <c r="L61" s="15"/>
    </row>
    <row r="62" spans="2:12" ht="12">
      <c r="B62" s="15"/>
      <c r="L62" s="15"/>
    </row>
    <row r="63" spans="2:12" ht="12">
      <c r="B63" s="15"/>
      <c r="L63" s="15"/>
    </row>
    <row r="64" spans="2:12" ht="12">
      <c r="B64" s="15"/>
      <c r="L64" s="15"/>
    </row>
    <row r="65" spans="2:12" ht="12">
      <c r="B65" s="15"/>
      <c r="L65" s="15"/>
    </row>
    <row r="66" spans="2:12" ht="12">
      <c r="B66" s="15"/>
      <c r="L66" s="15"/>
    </row>
    <row r="67" spans="2:12" ht="12">
      <c r="B67" s="15"/>
      <c r="L67" s="15"/>
    </row>
    <row r="68" spans="2:12" ht="12">
      <c r="B68" s="15"/>
      <c r="L68" s="15"/>
    </row>
    <row r="69" spans="2:12" s="27" customFormat="1" ht="12.5">
      <c r="B69" s="26"/>
      <c r="D69" s="39" t="s">
        <v>56</v>
      </c>
      <c r="E69" s="29"/>
      <c r="F69" s="100" t="s">
        <v>57</v>
      </c>
      <c r="G69" s="39" t="s">
        <v>56</v>
      </c>
      <c r="H69" s="29"/>
      <c r="I69" s="29"/>
      <c r="J69" s="101" t="s">
        <v>57</v>
      </c>
      <c r="K69" s="29"/>
      <c r="L69" s="26"/>
    </row>
    <row r="70" spans="2:12" s="27" customFormat="1" ht="14.5" customHeight="1">
      <c r="B70" s="40"/>
      <c r="C70" s="41"/>
      <c r="D70" s="41"/>
      <c r="E70" s="41"/>
      <c r="F70" s="41"/>
      <c r="G70" s="41"/>
      <c r="H70" s="41"/>
      <c r="I70" s="41"/>
      <c r="J70" s="41"/>
      <c r="K70" s="41"/>
      <c r="L70" s="26"/>
    </row>
    <row r="74" spans="2:12" s="27" customFormat="1" ht="7" customHeight="1">
      <c r="B74" s="42"/>
      <c r="C74" s="43"/>
      <c r="D74" s="43"/>
      <c r="E74" s="43"/>
      <c r="F74" s="43"/>
      <c r="G74" s="43"/>
      <c r="H74" s="43"/>
      <c r="I74" s="43"/>
      <c r="J74" s="43"/>
      <c r="K74" s="43"/>
      <c r="L74" s="26"/>
    </row>
    <row r="75" spans="2:12" s="27" customFormat="1" ht="25" customHeight="1">
      <c r="B75" s="26"/>
      <c r="C75" s="16" t="s">
        <v>110</v>
      </c>
      <c r="L75" s="26"/>
    </row>
    <row r="76" spans="2:12" s="27" customFormat="1" ht="7" customHeight="1">
      <c r="B76" s="26"/>
      <c r="L76" s="26"/>
    </row>
    <row r="77" spans="2:12" s="27" customFormat="1" ht="12" customHeight="1">
      <c r="B77" s="26"/>
      <c r="C77" s="21" t="s">
        <v>14</v>
      </c>
      <c r="L77" s="26"/>
    </row>
    <row r="78" spans="2:12" s="27" customFormat="1" ht="16.5" customHeight="1">
      <c r="B78" s="26"/>
      <c r="E78" s="236" t="str">
        <f>E7</f>
        <v>VŠE Coworkingové centrum</v>
      </c>
      <c r="F78" s="237"/>
      <c r="G78" s="237"/>
      <c r="H78" s="237"/>
      <c r="L78" s="26"/>
    </row>
    <row r="79" spans="2:12" s="27" customFormat="1" ht="12" customHeight="1">
      <c r="B79" s="26"/>
      <c r="C79" s="21" t="s">
        <v>108</v>
      </c>
      <c r="L79" s="26"/>
    </row>
    <row r="80" spans="2:12" s="27" customFormat="1" ht="16.5" customHeight="1">
      <c r="B80" s="26"/>
      <c r="E80" s="226" t="str">
        <f>E9</f>
        <v>SO 07 - Grafika</v>
      </c>
      <c r="F80" s="235"/>
      <c r="G80" s="235"/>
      <c r="H80" s="235"/>
      <c r="L80" s="26"/>
    </row>
    <row r="81" spans="2:12" s="27" customFormat="1" ht="7" customHeight="1">
      <c r="B81" s="26"/>
      <c r="L81" s="26"/>
    </row>
    <row r="82" spans="2:12" s="27" customFormat="1" ht="12" customHeight="1">
      <c r="B82" s="26"/>
      <c r="C82" s="21" t="s">
        <v>20</v>
      </c>
      <c r="F82" s="19" t="str">
        <f>F12</f>
        <v>nám. W. Churchilla 1938/4, 130 67 Praha 3 - Žižkov</v>
      </c>
      <c r="I82" s="21" t="s">
        <v>22</v>
      </c>
      <c r="J82" s="50">
        <f>IF(J12="","",J12)</f>
        <v>45007</v>
      </c>
      <c r="L82" s="26"/>
    </row>
    <row r="83" spans="2:12" s="27" customFormat="1" ht="7" customHeight="1">
      <c r="B83" s="26"/>
      <c r="L83" s="26"/>
    </row>
    <row r="84" spans="2:12" s="27" customFormat="1" ht="25.75" customHeight="1">
      <c r="B84" s="26"/>
      <c r="C84" s="21" t="s">
        <v>27</v>
      </c>
      <c r="F84" s="19" t="str">
        <f>E15</f>
        <v>Vysoká škola ekonomická v Praze</v>
      </c>
      <c r="I84" s="21" t="s">
        <v>34</v>
      </c>
      <c r="J84" s="24" t="str">
        <f>E21</f>
        <v>Studio Atelier AS, s.r.o.</v>
      </c>
      <c r="L84" s="26"/>
    </row>
    <row r="85" spans="2:12" s="27" customFormat="1" ht="25.75" customHeight="1">
      <c r="B85" s="26"/>
      <c r="C85" s="21" t="s">
        <v>33</v>
      </c>
      <c r="F85" s="19" t="str">
        <f>IF(E18="","",E18)</f>
        <v>Vyplňte pole</v>
      </c>
      <c r="I85" s="21" t="s">
        <v>39</v>
      </c>
      <c r="J85" s="24" t="str">
        <f>E24</f>
        <v>Vyplňte pole</v>
      </c>
      <c r="L85" s="26"/>
    </row>
    <row r="86" spans="2:12" s="27" customFormat="1" ht="10.4" customHeight="1">
      <c r="B86" s="26"/>
      <c r="L86" s="26"/>
    </row>
    <row r="87" spans="2:12" s="27" customFormat="1" ht="29.25" customHeight="1">
      <c r="B87" s="26"/>
      <c r="C87" s="102" t="s">
        <v>111</v>
      </c>
      <c r="D87" s="94"/>
      <c r="E87" s="94"/>
      <c r="F87" s="94"/>
      <c r="G87" s="94"/>
      <c r="H87" s="94"/>
      <c r="I87" s="94"/>
      <c r="J87" s="103" t="s">
        <v>112</v>
      </c>
      <c r="K87" s="94"/>
      <c r="L87" s="26"/>
    </row>
    <row r="88" spans="2:12" s="27" customFormat="1" ht="10.4" customHeight="1">
      <c r="B88" s="26"/>
      <c r="L88" s="26"/>
    </row>
    <row r="89" spans="2:47" s="27" customFormat="1" ht="22.9" customHeight="1">
      <c r="B89" s="26"/>
      <c r="C89" s="104" t="s">
        <v>113</v>
      </c>
      <c r="J89" s="65">
        <f>J111</f>
        <v>0</v>
      </c>
      <c r="L89" s="26"/>
      <c r="AU89" s="12" t="s">
        <v>114</v>
      </c>
    </row>
    <row r="90" spans="2:12" s="106" customFormat="1" ht="25" customHeight="1">
      <c r="B90" s="105"/>
      <c r="D90" s="107" t="s">
        <v>1682</v>
      </c>
      <c r="E90" s="108"/>
      <c r="F90" s="108"/>
      <c r="G90" s="108"/>
      <c r="H90" s="108"/>
      <c r="I90" s="108"/>
      <c r="J90" s="109">
        <f>J112</f>
        <v>0</v>
      </c>
      <c r="L90" s="105"/>
    </row>
    <row r="91" spans="2:12" s="111" customFormat="1" ht="19.9" customHeight="1">
      <c r="B91" s="110"/>
      <c r="D91" s="112" t="s">
        <v>1683</v>
      </c>
      <c r="E91" s="113"/>
      <c r="F91" s="113"/>
      <c r="G91" s="113"/>
      <c r="H91" s="113"/>
      <c r="I91" s="113"/>
      <c r="J91" s="114">
        <f>J113</f>
        <v>0</v>
      </c>
      <c r="L91" s="110"/>
    </row>
    <row r="92" spans="2:12" s="27" customFormat="1" ht="21.75" customHeight="1">
      <c r="B92" s="26"/>
      <c r="L92" s="26"/>
    </row>
    <row r="93" spans="2:12" s="27" customFormat="1" ht="7" customHeight="1">
      <c r="B93" s="40"/>
      <c r="C93" s="41"/>
      <c r="D93" s="41"/>
      <c r="E93" s="41"/>
      <c r="F93" s="41"/>
      <c r="G93" s="41"/>
      <c r="H93" s="41"/>
      <c r="I93" s="41"/>
      <c r="J93" s="41"/>
      <c r="K93" s="41"/>
      <c r="L93" s="26"/>
    </row>
    <row r="97" spans="2:12" s="27" customFormat="1" ht="7" customHeight="1">
      <c r="B97" s="42"/>
      <c r="C97" s="43"/>
      <c r="D97" s="43"/>
      <c r="E97" s="43"/>
      <c r="F97" s="43"/>
      <c r="G97" s="43"/>
      <c r="H97" s="43"/>
      <c r="I97" s="43"/>
      <c r="J97" s="43"/>
      <c r="K97" s="43"/>
      <c r="L97" s="26"/>
    </row>
    <row r="98" spans="2:12" s="27" customFormat="1" ht="25" customHeight="1">
      <c r="B98" s="26"/>
      <c r="C98" s="16" t="s">
        <v>137</v>
      </c>
      <c r="L98" s="26"/>
    </row>
    <row r="99" spans="2:12" s="27" customFormat="1" ht="7" customHeight="1">
      <c r="B99" s="26"/>
      <c r="L99" s="26"/>
    </row>
    <row r="100" spans="2:12" s="27" customFormat="1" ht="12" customHeight="1">
      <c r="B100" s="26"/>
      <c r="C100" s="21" t="s">
        <v>14</v>
      </c>
      <c r="L100" s="26"/>
    </row>
    <row r="101" spans="2:12" s="27" customFormat="1" ht="16.5" customHeight="1">
      <c r="B101" s="26"/>
      <c r="E101" s="236" t="str">
        <f>E7</f>
        <v>VŠE Coworkingové centrum</v>
      </c>
      <c r="F101" s="237"/>
      <c r="G101" s="237"/>
      <c r="H101" s="237"/>
      <c r="L101" s="26"/>
    </row>
    <row r="102" spans="2:12" s="27" customFormat="1" ht="12" customHeight="1">
      <c r="B102" s="26"/>
      <c r="C102" s="21" t="s">
        <v>108</v>
      </c>
      <c r="L102" s="26"/>
    </row>
    <row r="103" spans="2:12" s="27" customFormat="1" ht="16.5" customHeight="1">
      <c r="B103" s="26"/>
      <c r="E103" s="226" t="str">
        <f>E9</f>
        <v>SO 07 - Grafika</v>
      </c>
      <c r="F103" s="235"/>
      <c r="G103" s="235"/>
      <c r="H103" s="235"/>
      <c r="L103" s="26"/>
    </row>
    <row r="104" spans="2:12" s="27" customFormat="1" ht="7" customHeight="1">
      <c r="B104" s="26"/>
      <c r="L104" s="26"/>
    </row>
    <row r="105" spans="2:12" s="27" customFormat="1" ht="12" customHeight="1">
      <c r="B105" s="26"/>
      <c r="C105" s="21" t="s">
        <v>20</v>
      </c>
      <c r="F105" s="19" t="str">
        <f>F12</f>
        <v>nám. W. Churchilla 1938/4, 130 67 Praha 3 - Žižkov</v>
      </c>
      <c r="I105" s="21" t="s">
        <v>22</v>
      </c>
      <c r="J105" s="50">
        <f>IF(J12="","",J12)</f>
        <v>45007</v>
      </c>
      <c r="L105" s="26"/>
    </row>
    <row r="106" spans="2:12" s="27" customFormat="1" ht="7" customHeight="1">
      <c r="B106" s="26"/>
      <c r="L106" s="26"/>
    </row>
    <row r="107" spans="2:12" s="27" customFormat="1" ht="25.75" customHeight="1">
      <c r="B107" s="26"/>
      <c r="C107" s="21" t="s">
        <v>27</v>
      </c>
      <c r="F107" s="19" t="str">
        <f>E15</f>
        <v>Vysoká škola ekonomická v Praze</v>
      </c>
      <c r="I107" s="21" t="s">
        <v>34</v>
      </c>
      <c r="J107" s="24" t="str">
        <f>E21</f>
        <v>Studio Atelier AS, s.r.o.</v>
      </c>
      <c r="L107" s="26"/>
    </row>
    <row r="108" spans="2:12" s="27" customFormat="1" ht="25.75" customHeight="1">
      <c r="B108" s="26"/>
      <c r="C108" s="21" t="s">
        <v>33</v>
      </c>
      <c r="F108" s="19" t="str">
        <f>IF(E18="","",E18)</f>
        <v>Vyplňte pole</v>
      </c>
      <c r="I108" s="21" t="s">
        <v>39</v>
      </c>
      <c r="J108" s="24" t="str">
        <f>E24</f>
        <v>Vyplňte pole</v>
      </c>
      <c r="L108" s="26"/>
    </row>
    <row r="109" spans="2:12" s="27" customFormat="1" ht="10.4" customHeight="1">
      <c r="B109" s="26"/>
      <c r="L109" s="26"/>
    </row>
    <row r="110" spans="2:20" s="119" customFormat="1" ht="29.25" customHeight="1">
      <c r="B110" s="115"/>
      <c r="C110" s="116" t="s">
        <v>138</v>
      </c>
      <c r="D110" s="117" t="s">
        <v>66</v>
      </c>
      <c r="E110" s="117" t="s">
        <v>62</v>
      </c>
      <c r="F110" s="117" t="s">
        <v>63</v>
      </c>
      <c r="G110" s="117" t="s">
        <v>139</v>
      </c>
      <c r="H110" s="117" t="s">
        <v>140</v>
      </c>
      <c r="I110" s="117" t="s">
        <v>141</v>
      </c>
      <c r="J110" s="117" t="s">
        <v>112</v>
      </c>
      <c r="K110" s="118" t="s">
        <v>142</v>
      </c>
      <c r="L110" s="115"/>
      <c r="M110" s="57" t="s">
        <v>1</v>
      </c>
      <c r="N110" s="58" t="s">
        <v>45</v>
      </c>
      <c r="O110" s="58" t="s">
        <v>143</v>
      </c>
      <c r="P110" s="58" t="s">
        <v>144</v>
      </c>
      <c r="Q110" s="58" t="s">
        <v>145</v>
      </c>
      <c r="R110" s="58" t="s">
        <v>146</v>
      </c>
      <c r="S110" s="58" t="s">
        <v>147</v>
      </c>
      <c r="T110" s="59" t="s">
        <v>148</v>
      </c>
    </row>
    <row r="111" spans="2:63" s="27" customFormat="1" ht="22.9" customHeight="1">
      <c r="B111" s="26"/>
      <c r="C111" s="63" t="s">
        <v>149</v>
      </c>
      <c r="J111" s="120">
        <f>BK111</f>
        <v>0</v>
      </c>
      <c r="L111" s="26"/>
      <c r="M111" s="60"/>
      <c r="N111" s="51"/>
      <c r="O111" s="51"/>
      <c r="P111" s="121">
        <f>P112</f>
        <v>0</v>
      </c>
      <c r="Q111" s="51"/>
      <c r="R111" s="121">
        <f>R112</f>
        <v>0</v>
      </c>
      <c r="S111" s="51"/>
      <c r="T111" s="122">
        <f>T112</f>
        <v>0</v>
      </c>
      <c r="AT111" s="12" t="s">
        <v>80</v>
      </c>
      <c r="AU111" s="12" t="s">
        <v>114</v>
      </c>
      <c r="BK111" s="123">
        <f>BK112</f>
        <v>0</v>
      </c>
    </row>
    <row r="112" spans="2:63" s="125" customFormat="1" ht="25.9" customHeight="1">
      <c r="B112" s="124"/>
      <c r="D112" s="126" t="s">
        <v>80</v>
      </c>
      <c r="E112" s="127" t="s">
        <v>1684</v>
      </c>
      <c r="F112" s="127" t="s">
        <v>1685</v>
      </c>
      <c r="J112" s="128">
        <f>BK112</f>
        <v>0</v>
      </c>
      <c r="L112" s="124"/>
      <c r="M112" s="129"/>
      <c r="P112" s="130">
        <f>P113</f>
        <v>0</v>
      </c>
      <c r="R112" s="130">
        <f>R113</f>
        <v>0</v>
      </c>
      <c r="T112" s="131">
        <f>T113</f>
        <v>0</v>
      </c>
      <c r="AR112" s="126" t="s">
        <v>89</v>
      </c>
      <c r="AT112" s="132" t="s">
        <v>80</v>
      </c>
      <c r="AU112" s="132" t="s">
        <v>81</v>
      </c>
      <c r="AY112" s="126" t="s">
        <v>152</v>
      </c>
      <c r="BK112" s="133">
        <f>BK113</f>
        <v>0</v>
      </c>
    </row>
    <row r="113" spans="2:63" s="125" customFormat="1" ht="22.9" customHeight="1">
      <c r="B113" s="124"/>
      <c r="D113" s="126" t="s">
        <v>80</v>
      </c>
      <c r="E113" s="134" t="s">
        <v>1686</v>
      </c>
      <c r="F113" s="134" t="s">
        <v>1687</v>
      </c>
      <c r="J113" s="135">
        <f>BK113</f>
        <v>0</v>
      </c>
      <c r="L113" s="124"/>
      <c r="M113" s="129"/>
      <c r="P113" s="130">
        <f>SUM(P114:P133)</f>
        <v>0</v>
      </c>
      <c r="R113" s="130">
        <f>SUM(R114:R133)</f>
        <v>0</v>
      </c>
      <c r="T113" s="131">
        <f>SUM(T114:T133)</f>
        <v>0</v>
      </c>
      <c r="AR113" s="126" t="s">
        <v>89</v>
      </c>
      <c r="AT113" s="132" t="s">
        <v>80</v>
      </c>
      <c r="AU113" s="132" t="s">
        <v>89</v>
      </c>
      <c r="AY113" s="126" t="s">
        <v>152</v>
      </c>
      <c r="BK113" s="133">
        <f>SUM(BK114:BK133)</f>
        <v>0</v>
      </c>
    </row>
    <row r="114" spans="2:65" s="27" customFormat="1" ht="44.25" customHeight="1">
      <c r="B114" s="26"/>
      <c r="C114" s="136" t="s">
        <v>89</v>
      </c>
      <c r="D114" s="136" t="s">
        <v>155</v>
      </c>
      <c r="E114" s="137" t="s">
        <v>1688</v>
      </c>
      <c r="F114" s="138" t="s">
        <v>1689</v>
      </c>
      <c r="G114" s="139" t="s">
        <v>352</v>
      </c>
      <c r="H114" s="140">
        <v>1</v>
      </c>
      <c r="I114" s="7"/>
      <c r="J114" s="1">
        <f>ROUND(I114*H114,2)</f>
        <v>0</v>
      </c>
      <c r="K114" s="138" t="s">
        <v>1</v>
      </c>
      <c r="L114" s="26"/>
      <c r="M114" s="143" t="s">
        <v>1</v>
      </c>
      <c r="N114" s="144" t="s">
        <v>46</v>
      </c>
      <c r="O114" s="145">
        <v>0</v>
      </c>
      <c r="P114" s="145">
        <f>O114*H114</f>
        <v>0</v>
      </c>
      <c r="Q114" s="145">
        <v>0</v>
      </c>
      <c r="R114" s="145">
        <f>Q114*H114</f>
        <v>0</v>
      </c>
      <c r="S114" s="145">
        <v>0</v>
      </c>
      <c r="T114" s="146">
        <f>S114*H114</f>
        <v>0</v>
      </c>
      <c r="AR114" s="147" t="s">
        <v>160</v>
      </c>
      <c r="AT114" s="147" t="s">
        <v>155</v>
      </c>
      <c r="AU114" s="147" t="s">
        <v>91</v>
      </c>
      <c r="AY114" s="12" t="s">
        <v>152</v>
      </c>
      <c r="BE114" s="148">
        <f>IF(N114="základní",J114,0)</f>
        <v>0</v>
      </c>
      <c r="BF114" s="148">
        <f>IF(N114="snížená",J114,0)</f>
        <v>0</v>
      </c>
      <c r="BG114" s="148">
        <f>IF(N114="zákl. přenesená",J114,0)</f>
        <v>0</v>
      </c>
      <c r="BH114" s="148">
        <f>IF(N114="sníž. přenesená",J114,0)</f>
        <v>0</v>
      </c>
      <c r="BI114" s="148">
        <f>IF(N114="nulová",J114,0)</f>
        <v>0</v>
      </c>
      <c r="BJ114" s="12" t="s">
        <v>89</v>
      </c>
      <c r="BK114" s="148">
        <f>ROUND(I114*H114,2)</f>
        <v>0</v>
      </c>
      <c r="BL114" s="12" t="s">
        <v>160</v>
      </c>
      <c r="BM114" s="147" t="s">
        <v>1690</v>
      </c>
    </row>
    <row r="115" spans="2:47" s="27" customFormat="1" ht="18">
      <c r="B115" s="26"/>
      <c r="D115" s="154" t="s">
        <v>212</v>
      </c>
      <c r="F115" s="181" t="s">
        <v>1691</v>
      </c>
      <c r="L115" s="26"/>
      <c r="M115" s="151"/>
      <c r="T115" s="54"/>
      <c r="AT115" s="12" t="s">
        <v>212</v>
      </c>
      <c r="AU115" s="12" t="s">
        <v>91</v>
      </c>
    </row>
    <row r="116" spans="2:65" s="27" customFormat="1" ht="55.5" customHeight="1">
      <c r="B116" s="26"/>
      <c r="C116" s="136" t="s">
        <v>91</v>
      </c>
      <c r="D116" s="136" t="s">
        <v>155</v>
      </c>
      <c r="E116" s="137" t="s">
        <v>1692</v>
      </c>
      <c r="F116" s="138" t="s">
        <v>1693</v>
      </c>
      <c r="G116" s="139" t="s">
        <v>352</v>
      </c>
      <c r="H116" s="140">
        <v>2</v>
      </c>
      <c r="I116" s="7"/>
      <c r="J116" s="1">
        <f>ROUND(I116*H116,2)</f>
        <v>0</v>
      </c>
      <c r="K116" s="138" t="s">
        <v>1</v>
      </c>
      <c r="L116" s="26"/>
      <c r="M116" s="143" t="s">
        <v>1</v>
      </c>
      <c r="N116" s="144" t="s">
        <v>46</v>
      </c>
      <c r="O116" s="145">
        <v>0</v>
      </c>
      <c r="P116" s="145">
        <f>O116*H116</f>
        <v>0</v>
      </c>
      <c r="Q116" s="145">
        <v>0</v>
      </c>
      <c r="R116" s="145">
        <f>Q116*H116</f>
        <v>0</v>
      </c>
      <c r="S116" s="145">
        <v>0</v>
      </c>
      <c r="T116" s="146">
        <f>S116*H116</f>
        <v>0</v>
      </c>
      <c r="AR116" s="147" t="s">
        <v>160</v>
      </c>
      <c r="AT116" s="147" t="s">
        <v>155</v>
      </c>
      <c r="AU116" s="147" t="s">
        <v>91</v>
      </c>
      <c r="AY116" s="12" t="s">
        <v>152</v>
      </c>
      <c r="BE116" s="148">
        <f>IF(N116="základní",J116,0)</f>
        <v>0</v>
      </c>
      <c r="BF116" s="148">
        <f>IF(N116="snížená",J116,0)</f>
        <v>0</v>
      </c>
      <c r="BG116" s="148">
        <f>IF(N116="zákl. přenesená",J116,0)</f>
        <v>0</v>
      </c>
      <c r="BH116" s="148">
        <f>IF(N116="sníž. přenesená",J116,0)</f>
        <v>0</v>
      </c>
      <c r="BI116" s="148">
        <f>IF(N116="nulová",J116,0)</f>
        <v>0</v>
      </c>
      <c r="BJ116" s="12" t="s">
        <v>89</v>
      </c>
      <c r="BK116" s="148">
        <f>ROUND(I116*H116,2)</f>
        <v>0</v>
      </c>
      <c r="BL116" s="12" t="s">
        <v>160</v>
      </c>
      <c r="BM116" s="147" t="s">
        <v>1694</v>
      </c>
    </row>
    <row r="117" spans="2:47" s="27" customFormat="1" ht="18">
      <c r="B117" s="26"/>
      <c r="D117" s="154" t="s">
        <v>212</v>
      </c>
      <c r="F117" s="181" t="s">
        <v>1695</v>
      </c>
      <c r="L117" s="26"/>
      <c r="M117" s="151"/>
      <c r="T117" s="54"/>
      <c r="AT117" s="12" t="s">
        <v>212</v>
      </c>
      <c r="AU117" s="12" t="s">
        <v>91</v>
      </c>
    </row>
    <row r="118" spans="2:65" s="27" customFormat="1" ht="49.15" customHeight="1">
      <c r="B118" s="26"/>
      <c r="C118" s="136" t="s">
        <v>153</v>
      </c>
      <c r="D118" s="136" t="s">
        <v>155</v>
      </c>
      <c r="E118" s="137" t="s">
        <v>1696</v>
      </c>
      <c r="F118" s="138" t="s">
        <v>1697</v>
      </c>
      <c r="G118" s="139" t="s">
        <v>352</v>
      </c>
      <c r="H118" s="140">
        <v>2</v>
      </c>
      <c r="I118" s="7"/>
      <c r="J118" s="1">
        <f>ROUND(I118*H118,2)</f>
        <v>0</v>
      </c>
      <c r="K118" s="138" t="s">
        <v>1</v>
      </c>
      <c r="L118" s="26"/>
      <c r="M118" s="143" t="s">
        <v>1</v>
      </c>
      <c r="N118" s="144" t="s">
        <v>46</v>
      </c>
      <c r="O118" s="145">
        <v>0</v>
      </c>
      <c r="P118" s="145">
        <f>O118*H118</f>
        <v>0</v>
      </c>
      <c r="Q118" s="145">
        <v>0</v>
      </c>
      <c r="R118" s="145">
        <f>Q118*H118</f>
        <v>0</v>
      </c>
      <c r="S118" s="145">
        <v>0</v>
      </c>
      <c r="T118" s="146">
        <f>S118*H118</f>
        <v>0</v>
      </c>
      <c r="AR118" s="147" t="s">
        <v>160</v>
      </c>
      <c r="AT118" s="147" t="s">
        <v>155</v>
      </c>
      <c r="AU118" s="147" t="s">
        <v>91</v>
      </c>
      <c r="AY118" s="12" t="s">
        <v>152</v>
      </c>
      <c r="BE118" s="148">
        <f>IF(N118="základní",J118,0)</f>
        <v>0</v>
      </c>
      <c r="BF118" s="148">
        <f>IF(N118="snížená",J118,0)</f>
        <v>0</v>
      </c>
      <c r="BG118" s="148">
        <f>IF(N118="zákl. přenesená",J118,0)</f>
        <v>0</v>
      </c>
      <c r="BH118" s="148">
        <f>IF(N118="sníž. přenesená",J118,0)</f>
        <v>0</v>
      </c>
      <c r="BI118" s="148">
        <f>IF(N118="nulová",J118,0)</f>
        <v>0</v>
      </c>
      <c r="BJ118" s="12" t="s">
        <v>89</v>
      </c>
      <c r="BK118" s="148">
        <f>ROUND(I118*H118,2)</f>
        <v>0</v>
      </c>
      <c r="BL118" s="12" t="s">
        <v>160</v>
      </c>
      <c r="BM118" s="147" t="s">
        <v>1698</v>
      </c>
    </row>
    <row r="119" spans="2:47" s="27" customFormat="1" ht="36">
      <c r="B119" s="26"/>
      <c r="D119" s="154" t="s">
        <v>212</v>
      </c>
      <c r="F119" s="181" t="s">
        <v>1699</v>
      </c>
      <c r="L119" s="26"/>
      <c r="M119" s="151"/>
      <c r="T119" s="54"/>
      <c r="AT119" s="12" t="s">
        <v>212</v>
      </c>
      <c r="AU119" s="12" t="s">
        <v>91</v>
      </c>
    </row>
    <row r="120" spans="2:65" s="27" customFormat="1" ht="55.5" customHeight="1">
      <c r="B120" s="26"/>
      <c r="C120" s="136" t="s">
        <v>160</v>
      </c>
      <c r="D120" s="136" t="s">
        <v>155</v>
      </c>
      <c r="E120" s="137" t="s">
        <v>1700</v>
      </c>
      <c r="F120" s="138" t="s">
        <v>1701</v>
      </c>
      <c r="G120" s="139" t="s">
        <v>352</v>
      </c>
      <c r="H120" s="140">
        <v>16</v>
      </c>
      <c r="I120" s="7"/>
      <c r="J120" s="1">
        <f aca="true" t="shared" si="0" ref="J120:J126">ROUND(I120*H120,2)</f>
        <v>0</v>
      </c>
      <c r="K120" s="138" t="s">
        <v>1</v>
      </c>
      <c r="L120" s="26"/>
      <c r="M120" s="143" t="s">
        <v>1</v>
      </c>
      <c r="N120" s="144" t="s">
        <v>46</v>
      </c>
      <c r="O120" s="145">
        <v>0</v>
      </c>
      <c r="P120" s="145">
        <f aca="true" t="shared" si="1" ref="P120:P126">O120*H120</f>
        <v>0</v>
      </c>
      <c r="Q120" s="145">
        <v>0</v>
      </c>
      <c r="R120" s="145">
        <f aca="true" t="shared" si="2" ref="R120:R126">Q120*H120</f>
        <v>0</v>
      </c>
      <c r="S120" s="145">
        <v>0</v>
      </c>
      <c r="T120" s="146">
        <f aca="true" t="shared" si="3" ref="T120:T126">S120*H120</f>
        <v>0</v>
      </c>
      <c r="AR120" s="147" t="s">
        <v>160</v>
      </c>
      <c r="AT120" s="147" t="s">
        <v>155</v>
      </c>
      <c r="AU120" s="147" t="s">
        <v>91</v>
      </c>
      <c r="AY120" s="12" t="s">
        <v>152</v>
      </c>
      <c r="BE120" s="148">
        <f aca="true" t="shared" si="4" ref="BE120:BE126">IF(N120="základní",J120,0)</f>
        <v>0</v>
      </c>
      <c r="BF120" s="148">
        <f aca="true" t="shared" si="5" ref="BF120:BF126">IF(N120="snížená",J120,0)</f>
        <v>0</v>
      </c>
      <c r="BG120" s="148">
        <f aca="true" t="shared" si="6" ref="BG120:BG126">IF(N120="zákl. přenesená",J120,0)</f>
        <v>0</v>
      </c>
      <c r="BH120" s="148">
        <f aca="true" t="shared" si="7" ref="BH120:BH126">IF(N120="sníž. přenesená",J120,0)</f>
        <v>0</v>
      </c>
      <c r="BI120" s="148">
        <f aca="true" t="shared" si="8" ref="BI120:BI126">IF(N120="nulová",J120,0)</f>
        <v>0</v>
      </c>
      <c r="BJ120" s="12" t="s">
        <v>89</v>
      </c>
      <c r="BK120" s="148">
        <f aca="true" t="shared" si="9" ref="BK120:BK126">ROUND(I120*H120,2)</f>
        <v>0</v>
      </c>
      <c r="BL120" s="12" t="s">
        <v>160</v>
      </c>
      <c r="BM120" s="147" t="s">
        <v>1702</v>
      </c>
    </row>
    <row r="121" spans="2:65" s="27" customFormat="1" ht="49.15" customHeight="1">
      <c r="B121" s="26"/>
      <c r="C121" s="136" t="s">
        <v>188</v>
      </c>
      <c r="D121" s="136" t="s">
        <v>155</v>
      </c>
      <c r="E121" s="137" t="s">
        <v>1703</v>
      </c>
      <c r="F121" s="138" t="s">
        <v>1704</v>
      </c>
      <c r="G121" s="139" t="s">
        <v>352</v>
      </c>
      <c r="H121" s="140">
        <v>4</v>
      </c>
      <c r="I121" s="7"/>
      <c r="J121" s="1">
        <f t="shared" si="0"/>
        <v>0</v>
      </c>
      <c r="K121" s="138" t="s">
        <v>1</v>
      </c>
      <c r="L121" s="26"/>
      <c r="M121" s="143" t="s">
        <v>1</v>
      </c>
      <c r="N121" s="144" t="s">
        <v>46</v>
      </c>
      <c r="O121" s="145">
        <v>0</v>
      </c>
      <c r="P121" s="145">
        <f t="shared" si="1"/>
        <v>0</v>
      </c>
      <c r="Q121" s="145">
        <v>0</v>
      </c>
      <c r="R121" s="145">
        <f t="shared" si="2"/>
        <v>0</v>
      </c>
      <c r="S121" s="145">
        <v>0</v>
      </c>
      <c r="T121" s="146">
        <f t="shared" si="3"/>
        <v>0</v>
      </c>
      <c r="AR121" s="147" t="s">
        <v>160</v>
      </c>
      <c r="AT121" s="147" t="s">
        <v>155</v>
      </c>
      <c r="AU121" s="147" t="s">
        <v>91</v>
      </c>
      <c r="AY121" s="12" t="s">
        <v>152</v>
      </c>
      <c r="BE121" s="148">
        <f t="shared" si="4"/>
        <v>0</v>
      </c>
      <c r="BF121" s="148">
        <f t="shared" si="5"/>
        <v>0</v>
      </c>
      <c r="BG121" s="148">
        <f t="shared" si="6"/>
        <v>0</v>
      </c>
      <c r="BH121" s="148">
        <f t="shared" si="7"/>
        <v>0</v>
      </c>
      <c r="BI121" s="148">
        <f t="shared" si="8"/>
        <v>0</v>
      </c>
      <c r="BJ121" s="12" t="s">
        <v>89</v>
      </c>
      <c r="BK121" s="148">
        <f t="shared" si="9"/>
        <v>0</v>
      </c>
      <c r="BL121" s="12" t="s">
        <v>160</v>
      </c>
      <c r="BM121" s="147" t="s">
        <v>1705</v>
      </c>
    </row>
    <row r="122" spans="2:65" s="27" customFormat="1" ht="62.65" customHeight="1">
      <c r="B122" s="26"/>
      <c r="C122" s="136" t="s">
        <v>193</v>
      </c>
      <c r="D122" s="136" t="s">
        <v>155</v>
      </c>
      <c r="E122" s="137" t="s">
        <v>1706</v>
      </c>
      <c r="F122" s="138" t="s">
        <v>1707</v>
      </c>
      <c r="G122" s="139" t="s">
        <v>352</v>
      </c>
      <c r="H122" s="140">
        <v>1</v>
      </c>
      <c r="I122" s="7"/>
      <c r="J122" s="1">
        <f t="shared" si="0"/>
        <v>0</v>
      </c>
      <c r="K122" s="138" t="s">
        <v>1</v>
      </c>
      <c r="L122" s="26"/>
      <c r="M122" s="143" t="s">
        <v>1</v>
      </c>
      <c r="N122" s="144" t="s">
        <v>46</v>
      </c>
      <c r="O122" s="145">
        <v>0</v>
      </c>
      <c r="P122" s="145">
        <f t="shared" si="1"/>
        <v>0</v>
      </c>
      <c r="Q122" s="145">
        <v>0</v>
      </c>
      <c r="R122" s="145">
        <f t="shared" si="2"/>
        <v>0</v>
      </c>
      <c r="S122" s="145">
        <v>0</v>
      </c>
      <c r="T122" s="146">
        <f t="shared" si="3"/>
        <v>0</v>
      </c>
      <c r="AR122" s="147" t="s">
        <v>160</v>
      </c>
      <c r="AT122" s="147" t="s">
        <v>155</v>
      </c>
      <c r="AU122" s="147" t="s">
        <v>91</v>
      </c>
      <c r="AY122" s="12" t="s">
        <v>152</v>
      </c>
      <c r="BE122" s="148">
        <f t="shared" si="4"/>
        <v>0</v>
      </c>
      <c r="BF122" s="148">
        <f t="shared" si="5"/>
        <v>0</v>
      </c>
      <c r="BG122" s="148">
        <f t="shared" si="6"/>
        <v>0</v>
      </c>
      <c r="BH122" s="148">
        <f t="shared" si="7"/>
        <v>0</v>
      </c>
      <c r="BI122" s="148">
        <f t="shared" si="8"/>
        <v>0</v>
      </c>
      <c r="BJ122" s="12" t="s">
        <v>89</v>
      </c>
      <c r="BK122" s="148">
        <f t="shared" si="9"/>
        <v>0</v>
      </c>
      <c r="BL122" s="12" t="s">
        <v>160</v>
      </c>
      <c r="BM122" s="147" t="s">
        <v>1708</v>
      </c>
    </row>
    <row r="123" spans="2:65" s="27" customFormat="1" ht="44.25" customHeight="1">
      <c r="B123" s="26"/>
      <c r="C123" s="136" t="s">
        <v>200</v>
      </c>
      <c r="D123" s="136" t="s">
        <v>155</v>
      </c>
      <c r="E123" s="137" t="s">
        <v>1709</v>
      </c>
      <c r="F123" s="138" t="s">
        <v>1710</v>
      </c>
      <c r="G123" s="139" t="s">
        <v>606</v>
      </c>
      <c r="H123" s="140">
        <v>52.4</v>
      </c>
      <c r="I123" s="7"/>
      <c r="J123" s="1">
        <f t="shared" si="0"/>
        <v>0</v>
      </c>
      <c r="K123" s="138" t="s">
        <v>1</v>
      </c>
      <c r="L123" s="26"/>
      <c r="M123" s="143" t="s">
        <v>1</v>
      </c>
      <c r="N123" s="144" t="s">
        <v>46</v>
      </c>
      <c r="O123" s="145">
        <v>0</v>
      </c>
      <c r="P123" s="145">
        <f t="shared" si="1"/>
        <v>0</v>
      </c>
      <c r="Q123" s="145">
        <v>0</v>
      </c>
      <c r="R123" s="145">
        <f t="shared" si="2"/>
        <v>0</v>
      </c>
      <c r="S123" s="145">
        <v>0</v>
      </c>
      <c r="T123" s="146">
        <f t="shared" si="3"/>
        <v>0</v>
      </c>
      <c r="AR123" s="147" t="s">
        <v>160</v>
      </c>
      <c r="AT123" s="147" t="s">
        <v>155</v>
      </c>
      <c r="AU123" s="147" t="s">
        <v>91</v>
      </c>
      <c r="AY123" s="12" t="s">
        <v>152</v>
      </c>
      <c r="BE123" s="148">
        <f t="shared" si="4"/>
        <v>0</v>
      </c>
      <c r="BF123" s="148">
        <f t="shared" si="5"/>
        <v>0</v>
      </c>
      <c r="BG123" s="148">
        <f t="shared" si="6"/>
        <v>0</v>
      </c>
      <c r="BH123" s="148">
        <f t="shared" si="7"/>
        <v>0</v>
      </c>
      <c r="BI123" s="148">
        <f t="shared" si="8"/>
        <v>0</v>
      </c>
      <c r="BJ123" s="12" t="s">
        <v>89</v>
      </c>
      <c r="BK123" s="148">
        <f t="shared" si="9"/>
        <v>0</v>
      </c>
      <c r="BL123" s="12" t="s">
        <v>160</v>
      </c>
      <c r="BM123" s="147" t="s">
        <v>1711</v>
      </c>
    </row>
    <row r="124" spans="2:65" s="27" customFormat="1" ht="55.5" customHeight="1">
      <c r="B124" s="26"/>
      <c r="C124" s="136" t="s">
        <v>197</v>
      </c>
      <c r="D124" s="136" t="s">
        <v>155</v>
      </c>
      <c r="E124" s="137" t="s">
        <v>1712</v>
      </c>
      <c r="F124" s="138" t="s">
        <v>1713</v>
      </c>
      <c r="G124" s="139" t="s">
        <v>606</v>
      </c>
      <c r="H124" s="140">
        <v>63</v>
      </c>
      <c r="I124" s="7"/>
      <c r="J124" s="1">
        <f t="shared" si="0"/>
        <v>0</v>
      </c>
      <c r="K124" s="138" t="s">
        <v>1</v>
      </c>
      <c r="L124" s="26"/>
      <c r="M124" s="143" t="s">
        <v>1</v>
      </c>
      <c r="N124" s="144" t="s">
        <v>46</v>
      </c>
      <c r="O124" s="145">
        <v>0</v>
      </c>
      <c r="P124" s="145">
        <f t="shared" si="1"/>
        <v>0</v>
      </c>
      <c r="Q124" s="145">
        <v>0</v>
      </c>
      <c r="R124" s="145">
        <f t="shared" si="2"/>
        <v>0</v>
      </c>
      <c r="S124" s="145">
        <v>0</v>
      </c>
      <c r="T124" s="146">
        <f t="shared" si="3"/>
        <v>0</v>
      </c>
      <c r="AR124" s="147" t="s">
        <v>160</v>
      </c>
      <c r="AT124" s="147" t="s">
        <v>155</v>
      </c>
      <c r="AU124" s="147" t="s">
        <v>91</v>
      </c>
      <c r="AY124" s="12" t="s">
        <v>152</v>
      </c>
      <c r="BE124" s="148">
        <f t="shared" si="4"/>
        <v>0</v>
      </c>
      <c r="BF124" s="148">
        <f t="shared" si="5"/>
        <v>0</v>
      </c>
      <c r="BG124" s="148">
        <f t="shared" si="6"/>
        <v>0</v>
      </c>
      <c r="BH124" s="148">
        <f t="shared" si="7"/>
        <v>0</v>
      </c>
      <c r="BI124" s="148">
        <f t="shared" si="8"/>
        <v>0</v>
      </c>
      <c r="BJ124" s="12" t="s">
        <v>89</v>
      </c>
      <c r="BK124" s="148">
        <f t="shared" si="9"/>
        <v>0</v>
      </c>
      <c r="BL124" s="12" t="s">
        <v>160</v>
      </c>
      <c r="BM124" s="147" t="s">
        <v>1714</v>
      </c>
    </row>
    <row r="125" spans="2:65" s="27" customFormat="1" ht="55.5" customHeight="1">
      <c r="B125" s="26"/>
      <c r="C125" s="136" t="s">
        <v>218</v>
      </c>
      <c r="D125" s="136" t="s">
        <v>155</v>
      </c>
      <c r="E125" s="137" t="s">
        <v>1715</v>
      </c>
      <c r="F125" s="138" t="s">
        <v>1716</v>
      </c>
      <c r="G125" s="139" t="s">
        <v>606</v>
      </c>
      <c r="H125" s="140">
        <v>63</v>
      </c>
      <c r="I125" s="7"/>
      <c r="J125" s="1">
        <f t="shared" si="0"/>
        <v>0</v>
      </c>
      <c r="K125" s="138" t="s">
        <v>1</v>
      </c>
      <c r="L125" s="26"/>
      <c r="M125" s="143" t="s">
        <v>1</v>
      </c>
      <c r="N125" s="144" t="s">
        <v>46</v>
      </c>
      <c r="O125" s="145">
        <v>0</v>
      </c>
      <c r="P125" s="145">
        <f t="shared" si="1"/>
        <v>0</v>
      </c>
      <c r="Q125" s="145">
        <v>0</v>
      </c>
      <c r="R125" s="145">
        <f t="shared" si="2"/>
        <v>0</v>
      </c>
      <c r="S125" s="145">
        <v>0</v>
      </c>
      <c r="T125" s="146">
        <f t="shared" si="3"/>
        <v>0</v>
      </c>
      <c r="AR125" s="147" t="s">
        <v>160</v>
      </c>
      <c r="AT125" s="147" t="s">
        <v>155</v>
      </c>
      <c r="AU125" s="147" t="s">
        <v>91</v>
      </c>
      <c r="AY125" s="12" t="s">
        <v>152</v>
      </c>
      <c r="BE125" s="148">
        <f t="shared" si="4"/>
        <v>0</v>
      </c>
      <c r="BF125" s="148">
        <f t="shared" si="5"/>
        <v>0</v>
      </c>
      <c r="BG125" s="148">
        <f t="shared" si="6"/>
        <v>0</v>
      </c>
      <c r="BH125" s="148">
        <f t="shared" si="7"/>
        <v>0</v>
      </c>
      <c r="BI125" s="148">
        <f t="shared" si="8"/>
        <v>0</v>
      </c>
      <c r="BJ125" s="12" t="s">
        <v>89</v>
      </c>
      <c r="BK125" s="148">
        <f t="shared" si="9"/>
        <v>0</v>
      </c>
      <c r="BL125" s="12" t="s">
        <v>160</v>
      </c>
      <c r="BM125" s="147" t="s">
        <v>1717</v>
      </c>
    </row>
    <row r="126" spans="2:65" s="27" customFormat="1" ht="44.25" customHeight="1">
      <c r="B126" s="26"/>
      <c r="C126" s="136" t="s">
        <v>223</v>
      </c>
      <c r="D126" s="136" t="s">
        <v>155</v>
      </c>
      <c r="E126" s="137" t="s">
        <v>1718</v>
      </c>
      <c r="F126" s="138" t="s">
        <v>1719</v>
      </c>
      <c r="G126" s="139" t="s">
        <v>352</v>
      </c>
      <c r="H126" s="140">
        <v>4</v>
      </c>
      <c r="I126" s="7"/>
      <c r="J126" s="1">
        <f t="shared" si="0"/>
        <v>0</v>
      </c>
      <c r="K126" s="138" t="s">
        <v>1</v>
      </c>
      <c r="L126" s="26"/>
      <c r="M126" s="143" t="s">
        <v>1</v>
      </c>
      <c r="N126" s="144" t="s">
        <v>46</v>
      </c>
      <c r="O126" s="145">
        <v>0</v>
      </c>
      <c r="P126" s="145">
        <f t="shared" si="1"/>
        <v>0</v>
      </c>
      <c r="Q126" s="145">
        <v>0</v>
      </c>
      <c r="R126" s="145">
        <f t="shared" si="2"/>
        <v>0</v>
      </c>
      <c r="S126" s="145">
        <v>0</v>
      </c>
      <c r="T126" s="146">
        <f t="shared" si="3"/>
        <v>0</v>
      </c>
      <c r="AR126" s="147" t="s">
        <v>160</v>
      </c>
      <c r="AT126" s="147" t="s">
        <v>155</v>
      </c>
      <c r="AU126" s="147" t="s">
        <v>91</v>
      </c>
      <c r="AY126" s="12" t="s">
        <v>152</v>
      </c>
      <c r="BE126" s="148">
        <f t="shared" si="4"/>
        <v>0</v>
      </c>
      <c r="BF126" s="148">
        <f t="shared" si="5"/>
        <v>0</v>
      </c>
      <c r="BG126" s="148">
        <f t="shared" si="6"/>
        <v>0</v>
      </c>
      <c r="BH126" s="148">
        <f t="shared" si="7"/>
        <v>0</v>
      </c>
      <c r="BI126" s="148">
        <f t="shared" si="8"/>
        <v>0</v>
      </c>
      <c r="BJ126" s="12" t="s">
        <v>89</v>
      </c>
      <c r="BK126" s="148">
        <f t="shared" si="9"/>
        <v>0</v>
      </c>
      <c r="BL126" s="12" t="s">
        <v>160</v>
      </c>
      <c r="BM126" s="147" t="s">
        <v>1720</v>
      </c>
    </row>
    <row r="127" spans="2:47" s="27" customFormat="1" ht="18">
      <c r="B127" s="26"/>
      <c r="D127" s="154" t="s">
        <v>212</v>
      </c>
      <c r="F127" s="181" t="s">
        <v>1721</v>
      </c>
      <c r="L127" s="26"/>
      <c r="M127" s="151"/>
      <c r="T127" s="54"/>
      <c r="AT127" s="12" t="s">
        <v>212</v>
      </c>
      <c r="AU127" s="12" t="s">
        <v>91</v>
      </c>
    </row>
    <row r="128" spans="2:65" s="27" customFormat="1" ht="44.25" customHeight="1">
      <c r="B128" s="26"/>
      <c r="C128" s="136" t="s">
        <v>232</v>
      </c>
      <c r="D128" s="136" t="s">
        <v>155</v>
      </c>
      <c r="E128" s="137" t="s">
        <v>1722</v>
      </c>
      <c r="F128" s="138" t="s">
        <v>1723</v>
      </c>
      <c r="G128" s="139" t="s">
        <v>352</v>
      </c>
      <c r="H128" s="140">
        <v>2</v>
      </c>
      <c r="I128" s="7"/>
      <c r="J128" s="1">
        <f>ROUND(I128*H128,2)</f>
        <v>0</v>
      </c>
      <c r="K128" s="138" t="s">
        <v>1</v>
      </c>
      <c r="L128" s="26"/>
      <c r="M128" s="143" t="s">
        <v>1</v>
      </c>
      <c r="N128" s="144" t="s">
        <v>46</v>
      </c>
      <c r="O128" s="145">
        <v>0</v>
      </c>
      <c r="P128" s="145">
        <f>O128*H128</f>
        <v>0</v>
      </c>
      <c r="Q128" s="145">
        <v>0</v>
      </c>
      <c r="R128" s="145">
        <f>Q128*H128</f>
        <v>0</v>
      </c>
      <c r="S128" s="145">
        <v>0</v>
      </c>
      <c r="T128" s="146">
        <f>S128*H128</f>
        <v>0</v>
      </c>
      <c r="AR128" s="147" t="s">
        <v>160</v>
      </c>
      <c r="AT128" s="147" t="s">
        <v>155</v>
      </c>
      <c r="AU128" s="147" t="s">
        <v>91</v>
      </c>
      <c r="AY128" s="12" t="s">
        <v>152</v>
      </c>
      <c r="BE128" s="148">
        <f>IF(N128="základní",J128,0)</f>
        <v>0</v>
      </c>
      <c r="BF128" s="148">
        <f>IF(N128="snížená",J128,0)</f>
        <v>0</v>
      </c>
      <c r="BG128" s="148">
        <f>IF(N128="zákl. přenesená",J128,0)</f>
        <v>0</v>
      </c>
      <c r="BH128" s="148">
        <f>IF(N128="sníž. přenesená",J128,0)</f>
        <v>0</v>
      </c>
      <c r="BI128" s="148">
        <f>IF(N128="nulová",J128,0)</f>
        <v>0</v>
      </c>
      <c r="BJ128" s="12" t="s">
        <v>89</v>
      </c>
      <c r="BK128" s="148">
        <f>ROUND(I128*H128,2)</f>
        <v>0</v>
      </c>
      <c r="BL128" s="12" t="s">
        <v>160</v>
      </c>
      <c r="BM128" s="147" t="s">
        <v>1724</v>
      </c>
    </row>
    <row r="129" spans="2:47" s="27" customFormat="1" ht="18">
      <c r="B129" s="26"/>
      <c r="D129" s="154" t="s">
        <v>212</v>
      </c>
      <c r="F129" s="181" t="s">
        <v>1721</v>
      </c>
      <c r="L129" s="26"/>
      <c r="M129" s="151"/>
      <c r="T129" s="54"/>
      <c r="AT129" s="12" t="s">
        <v>212</v>
      </c>
      <c r="AU129" s="12" t="s">
        <v>91</v>
      </c>
    </row>
    <row r="130" spans="2:65" s="27" customFormat="1" ht="44.25" customHeight="1">
      <c r="B130" s="26"/>
      <c r="C130" s="136" t="s">
        <v>237</v>
      </c>
      <c r="D130" s="136" t="s">
        <v>155</v>
      </c>
      <c r="E130" s="137" t="s">
        <v>1725</v>
      </c>
      <c r="F130" s="138" t="s">
        <v>1726</v>
      </c>
      <c r="G130" s="139" t="s">
        <v>352</v>
      </c>
      <c r="H130" s="140">
        <v>2</v>
      </c>
      <c r="I130" s="7"/>
      <c r="J130" s="1">
        <f>ROUND(I130*H130,2)</f>
        <v>0</v>
      </c>
      <c r="K130" s="138" t="s">
        <v>1</v>
      </c>
      <c r="L130" s="26"/>
      <c r="M130" s="143" t="s">
        <v>1</v>
      </c>
      <c r="N130" s="144" t="s">
        <v>46</v>
      </c>
      <c r="O130" s="145">
        <v>0</v>
      </c>
      <c r="P130" s="145">
        <f>O130*H130</f>
        <v>0</v>
      </c>
      <c r="Q130" s="145">
        <v>0</v>
      </c>
      <c r="R130" s="145">
        <f>Q130*H130</f>
        <v>0</v>
      </c>
      <c r="S130" s="145">
        <v>0</v>
      </c>
      <c r="T130" s="146">
        <f>S130*H130</f>
        <v>0</v>
      </c>
      <c r="AR130" s="147" t="s">
        <v>160</v>
      </c>
      <c r="AT130" s="147" t="s">
        <v>155</v>
      </c>
      <c r="AU130" s="147" t="s">
        <v>91</v>
      </c>
      <c r="AY130" s="12" t="s">
        <v>152</v>
      </c>
      <c r="BE130" s="148">
        <f>IF(N130="základní",J130,0)</f>
        <v>0</v>
      </c>
      <c r="BF130" s="148">
        <f>IF(N130="snížená",J130,0)</f>
        <v>0</v>
      </c>
      <c r="BG130" s="148">
        <f>IF(N130="zákl. přenesená",J130,0)</f>
        <v>0</v>
      </c>
      <c r="BH130" s="148">
        <f>IF(N130="sníž. přenesená",J130,0)</f>
        <v>0</v>
      </c>
      <c r="BI130" s="148">
        <f>IF(N130="nulová",J130,0)</f>
        <v>0</v>
      </c>
      <c r="BJ130" s="12" t="s">
        <v>89</v>
      </c>
      <c r="BK130" s="148">
        <f>ROUND(I130*H130,2)</f>
        <v>0</v>
      </c>
      <c r="BL130" s="12" t="s">
        <v>160</v>
      </c>
      <c r="BM130" s="147" t="s">
        <v>1727</v>
      </c>
    </row>
    <row r="131" spans="2:47" s="27" customFormat="1" ht="18">
      <c r="B131" s="26"/>
      <c r="D131" s="154" t="s">
        <v>212</v>
      </c>
      <c r="F131" s="181" t="s">
        <v>1721</v>
      </c>
      <c r="L131" s="26"/>
      <c r="M131" s="151"/>
      <c r="T131" s="54"/>
      <c r="AT131" s="12" t="s">
        <v>212</v>
      </c>
      <c r="AU131" s="12" t="s">
        <v>91</v>
      </c>
    </row>
    <row r="132" spans="2:65" s="27" customFormat="1" ht="16.5" customHeight="1">
      <c r="B132" s="26"/>
      <c r="C132" s="136" t="s">
        <v>242</v>
      </c>
      <c r="D132" s="136" t="s">
        <v>155</v>
      </c>
      <c r="E132" s="137" t="s">
        <v>1728</v>
      </c>
      <c r="F132" s="138" t="s">
        <v>1729</v>
      </c>
      <c r="G132" s="139" t="s">
        <v>279</v>
      </c>
      <c r="H132" s="140">
        <v>1</v>
      </c>
      <c r="I132" s="7"/>
      <c r="J132" s="1">
        <f>ROUND(I132*H132,2)</f>
        <v>0</v>
      </c>
      <c r="K132" s="138" t="s">
        <v>1</v>
      </c>
      <c r="L132" s="26"/>
      <c r="M132" s="143" t="s">
        <v>1</v>
      </c>
      <c r="N132" s="144" t="s">
        <v>46</v>
      </c>
      <c r="O132" s="145">
        <v>0</v>
      </c>
      <c r="P132" s="145">
        <f>O132*H132</f>
        <v>0</v>
      </c>
      <c r="Q132" s="145">
        <v>0</v>
      </c>
      <c r="R132" s="145">
        <f>Q132*H132</f>
        <v>0</v>
      </c>
      <c r="S132" s="145">
        <v>0</v>
      </c>
      <c r="T132" s="146">
        <f>S132*H132</f>
        <v>0</v>
      </c>
      <c r="AR132" s="147" t="s">
        <v>160</v>
      </c>
      <c r="AT132" s="147" t="s">
        <v>155</v>
      </c>
      <c r="AU132" s="147" t="s">
        <v>91</v>
      </c>
      <c r="AY132" s="12" t="s">
        <v>152</v>
      </c>
      <c r="BE132" s="148">
        <f>IF(N132="základní",J132,0)</f>
        <v>0</v>
      </c>
      <c r="BF132" s="148">
        <f>IF(N132="snížená",J132,0)</f>
        <v>0</v>
      </c>
      <c r="BG132" s="148">
        <f>IF(N132="zákl. přenesená",J132,0)</f>
        <v>0</v>
      </c>
      <c r="BH132" s="148">
        <f>IF(N132="sníž. přenesená",J132,0)</f>
        <v>0</v>
      </c>
      <c r="BI132" s="148">
        <f>IF(N132="nulová",J132,0)</f>
        <v>0</v>
      </c>
      <c r="BJ132" s="12" t="s">
        <v>89</v>
      </c>
      <c r="BK132" s="148">
        <f>ROUND(I132*H132,2)</f>
        <v>0</v>
      </c>
      <c r="BL132" s="12" t="s">
        <v>160</v>
      </c>
      <c r="BM132" s="147" t="s">
        <v>1730</v>
      </c>
    </row>
    <row r="133" spans="2:65" s="27" customFormat="1" ht="44.25" customHeight="1">
      <c r="B133" s="26"/>
      <c r="C133" s="136" t="s">
        <v>247</v>
      </c>
      <c r="D133" s="136" t="s">
        <v>155</v>
      </c>
      <c r="E133" s="137" t="s">
        <v>1731</v>
      </c>
      <c r="F133" s="138" t="s">
        <v>1732</v>
      </c>
      <c r="G133" s="139" t="s">
        <v>485</v>
      </c>
      <c r="H133" s="140">
        <f>SUM(J114:J132)</f>
        <v>0</v>
      </c>
      <c r="I133" s="7"/>
      <c r="J133" s="1">
        <f>ROUND(I133*H133,2)</f>
        <v>0</v>
      </c>
      <c r="K133" s="138" t="s">
        <v>1</v>
      </c>
      <c r="L133" s="26"/>
      <c r="M133" s="193" t="s">
        <v>1</v>
      </c>
      <c r="N133" s="194" t="s">
        <v>46</v>
      </c>
      <c r="O133" s="195">
        <v>0</v>
      </c>
      <c r="P133" s="195">
        <f>O133*H133</f>
        <v>0</v>
      </c>
      <c r="Q133" s="195">
        <v>0</v>
      </c>
      <c r="R133" s="195">
        <f>Q133*H133</f>
        <v>0</v>
      </c>
      <c r="S133" s="195">
        <v>0</v>
      </c>
      <c r="T133" s="196">
        <f>S133*H133</f>
        <v>0</v>
      </c>
      <c r="AR133" s="147" t="s">
        <v>160</v>
      </c>
      <c r="AT133" s="147" t="s">
        <v>155</v>
      </c>
      <c r="AU133" s="147" t="s">
        <v>91</v>
      </c>
      <c r="AY133" s="12" t="s">
        <v>152</v>
      </c>
      <c r="BE133" s="148">
        <f>IF(N133="základní",J133,0)</f>
        <v>0</v>
      </c>
      <c r="BF133" s="148">
        <f>IF(N133="snížená",J133,0)</f>
        <v>0</v>
      </c>
      <c r="BG133" s="148">
        <f>IF(N133="zákl. přenesená",J133,0)</f>
        <v>0</v>
      </c>
      <c r="BH133" s="148">
        <f>IF(N133="sníž. přenesená",J133,0)</f>
        <v>0</v>
      </c>
      <c r="BI133" s="148">
        <f>IF(N133="nulová",J133,0)</f>
        <v>0</v>
      </c>
      <c r="BJ133" s="12" t="s">
        <v>89</v>
      </c>
      <c r="BK133" s="148">
        <f>ROUND(I133*H133,2)</f>
        <v>0</v>
      </c>
      <c r="BL133" s="12" t="s">
        <v>160</v>
      </c>
      <c r="BM133" s="147" t="s">
        <v>1733</v>
      </c>
    </row>
    <row r="134" spans="2:12" s="27" customFormat="1" ht="7" customHeight="1">
      <c r="B134" s="40"/>
      <c r="C134" s="41"/>
      <c r="D134" s="41"/>
      <c r="E134" s="41"/>
      <c r="F134" s="41"/>
      <c r="G134" s="41"/>
      <c r="H134" s="41"/>
      <c r="I134" s="41"/>
      <c r="J134" s="41"/>
      <c r="K134" s="41"/>
      <c r="L134" s="26"/>
    </row>
  </sheetData>
  <sheetProtection algorithmName="SHA-512" hashValue="IphWXx/EjxV78L+icDiFbGWAbknoGdWv1eZublFkSEY7YpYfOGE9jPDI/7iT8OwoijD9CdaYdrRazek/O8KRPA==" saltValue="AGd5XlblQ09o7xw7cHAesg==" spinCount="100000" sheet="1" objects="1" scenarios="1"/>
  <autoFilter ref="C110:K133"/>
  <mergeCells count="10">
    <mergeCell ref="E80:H80"/>
    <mergeCell ref="E101:H101"/>
    <mergeCell ref="E103:H103"/>
    <mergeCell ref="L2:V2"/>
    <mergeCell ref="E7:H7"/>
    <mergeCell ref="E9:H9"/>
    <mergeCell ref="E18:H18"/>
    <mergeCell ref="E78:H78"/>
    <mergeCell ref="E27:J27"/>
    <mergeCell ref="E24:H24"/>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01" t="s">
        <v>5</v>
      </c>
      <c r="M2" s="202"/>
      <c r="N2" s="202"/>
      <c r="O2" s="202"/>
      <c r="P2" s="202"/>
      <c r="Q2" s="202"/>
      <c r="R2" s="202"/>
      <c r="S2" s="202"/>
      <c r="T2" s="202"/>
      <c r="U2" s="202"/>
      <c r="V2" s="202"/>
      <c r="AT2" s="12" t="s">
        <v>106</v>
      </c>
    </row>
    <row r="3" spans="2:46" ht="7" customHeight="1">
      <c r="B3" s="13"/>
      <c r="C3" s="14"/>
      <c r="D3" s="14"/>
      <c r="E3" s="14"/>
      <c r="F3" s="14"/>
      <c r="G3" s="14"/>
      <c r="H3" s="14"/>
      <c r="I3" s="14"/>
      <c r="J3" s="14"/>
      <c r="K3" s="14"/>
      <c r="L3" s="15"/>
      <c r="AT3" s="12" t="s">
        <v>91</v>
      </c>
    </row>
    <row r="4" spans="2:46" ht="25" customHeight="1">
      <c r="B4" s="15"/>
      <c r="D4" s="16" t="s">
        <v>107</v>
      </c>
      <c r="L4" s="15"/>
      <c r="M4" s="88" t="s">
        <v>10</v>
      </c>
      <c r="AT4" s="12" t="s">
        <v>3</v>
      </c>
    </row>
    <row r="5" spans="2:12" ht="7" customHeight="1">
      <c r="B5" s="15"/>
      <c r="L5" s="15"/>
    </row>
    <row r="6" spans="2:12" ht="12" customHeight="1">
      <c r="B6" s="15"/>
      <c r="D6" s="21" t="s">
        <v>14</v>
      </c>
      <c r="L6" s="15"/>
    </row>
    <row r="7" spans="2:12" ht="16.5" customHeight="1">
      <c r="B7" s="15"/>
      <c r="E7" s="236" t="str">
        <f>'Rekapitulace stavby'!K6</f>
        <v>VŠE Coworkingové centrum</v>
      </c>
      <c r="F7" s="237"/>
      <c r="G7" s="237"/>
      <c r="H7" s="237"/>
      <c r="L7" s="15"/>
    </row>
    <row r="8" spans="2:12" s="27" customFormat="1" ht="12" customHeight="1">
      <c r="B8" s="26"/>
      <c r="D8" s="21" t="s">
        <v>108</v>
      </c>
      <c r="L8" s="26"/>
    </row>
    <row r="9" spans="2:12" s="27" customFormat="1" ht="16.5" customHeight="1">
      <c r="B9" s="26"/>
      <c r="E9" s="226" t="s">
        <v>1734</v>
      </c>
      <c r="F9" s="235"/>
      <c r="G9" s="235"/>
      <c r="H9" s="235"/>
      <c r="L9" s="26"/>
    </row>
    <row r="10" spans="2:12" s="27" customFormat="1" ht="12">
      <c r="B10" s="26"/>
      <c r="L10" s="26"/>
    </row>
    <row r="11" spans="2:12" s="27" customFormat="1" ht="12" customHeight="1">
      <c r="B11" s="26"/>
      <c r="D11" s="21" t="s">
        <v>16</v>
      </c>
      <c r="F11" s="19" t="s">
        <v>17</v>
      </c>
      <c r="I11" s="21" t="s">
        <v>18</v>
      </c>
      <c r="J11" s="19" t="s">
        <v>1</v>
      </c>
      <c r="L11" s="26"/>
    </row>
    <row r="12" spans="2:12" s="27" customFormat="1" ht="12" customHeight="1">
      <c r="B12" s="26"/>
      <c r="D12" s="21" t="s">
        <v>20</v>
      </c>
      <c r="F12" s="19" t="s">
        <v>21</v>
      </c>
      <c r="I12" s="21" t="s">
        <v>22</v>
      </c>
      <c r="J12" s="50">
        <f>'Rekapitulace stavby'!AN8</f>
        <v>45007</v>
      </c>
      <c r="L12" s="26"/>
    </row>
    <row r="13" spans="2:12" s="27" customFormat="1" ht="10.9" customHeight="1">
      <c r="B13" s="26"/>
      <c r="L13" s="26"/>
    </row>
    <row r="14" spans="2:12" s="27" customFormat="1" ht="12" customHeight="1">
      <c r="B14" s="26"/>
      <c r="D14" s="21" t="s">
        <v>27</v>
      </c>
      <c r="I14" s="21" t="s">
        <v>28</v>
      </c>
      <c r="J14" s="19" t="s">
        <v>29</v>
      </c>
      <c r="L14" s="26"/>
    </row>
    <row r="15" spans="2:12" s="27" customFormat="1" ht="18" customHeight="1">
      <c r="B15" s="26"/>
      <c r="E15" s="19" t="s">
        <v>30</v>
      </c>
      <c r="I15" s="21" t="s">
        <v>31</v>
      </c>
      <c r="J15" s="19" t="s">
        <v>32</v>
      </c>
      <c r="L15" s="26"/>
    </row>
    <row r="16" spans="2:12" s="27" customFormat="1" ht="7" customHeight="1">
      <c r="B16" s="26"/>
      <c r="L16" s="26"/>
    </row>
    <row r="17" spans="2:12" s="27" customFormat="1" ht="12" customHeight="1">
      <c r="B17" s="26"/>
      <c r="D17" s="21" t="s">
        <v>33</v>
      </c>
      <c r="I17" s="21" t="s">
        <v>28</v>
      </c>
      <c r="J17" s="9" t="str">
        <f>'Rekapitulace stavby'!AN13</f>
        <v>Vyplňte pole</v>
      </c>
      <c r="L17" s="26"/>
    </row>
    <row r="18" spans="2:12" s="27" customFormat="1" ht="18" customHeight="1">
      <c r="B18" s="26"/>
      <c r="E18" s="238" t="str">
        <f>'Rekapitulace stavby'!E14</f>
        <v>Vyplňte pole</v>
      </c>
      <c r="F18" s="238"/>
      <c r="G18" s="238"/>
      <c r="H18" s="238"/>
      <c r="I18" s="21" t="s">
        <v>31</v>
      </c>
      <c r="J18" s="9" t="str">
        <f>'Rekapitulace stavby'!AN14</f>
        <v>Vyplňte pole</v>
      </c>
      <c r="L18" s="26"/>
    </row>
    <row r="19" spans="2:12" s="27" customFormat="1" ht="7" customHeight="1">
      <c r="B19" s="26"/>
      <c r="L19" s="26"/>
    </row>
    <row r="20" spans="2:12" s="27" customFormat="1" ht="12" customHeight="1">
      <c r="B20" s="26"/>
      <c r="D20" s="21" t="s">
        <v>34</v>
      </c>
      <c r="I20" s="21" t="s">
        <v>28</v>
      </c>
      <c r="J20" s="19" t="s">
        <v>35</v>
      </c>
      <c r="L20" s="26"/>
    </row>
    <row r="21" spans="2:12" s="27" customFormat="1" ht="18" customHeight="1">
      <c r="B21" s="26"/>
      <c r="E21" s="19" t="s">
        <v>36</v>
      </c>
      <c r="I21" s="21" t="s">
        <v>31</v>
      </c>
      <c r="J21" s="19" t="s">
        <v>37</v>
      </c>
      <c r="L21" s="26"/>
    </row>
    <row r="22" spans="2:12" s="27" customFormat="1" ht="7" customHeight="1">
      <c r="B22" s="26"/>
      <c r="L22" s="26"/>
    </row>
    <row r="23" spans="2:12" s="27" customFormat="1" ht="12" customHeight="1">
      <c r="B23" s="26"/>
      <c r="D23" s="21" t="s">
        <v>39</v>
      </c>
      <c r="I23" s="21" t="s">
        <v>28</v>
      </c>
      <c r="J23" s="9" t="str">
        <f>'Rekapitulace stavby'!AN19</f>
        <v>Vyplňte pole</v>
      </c>
      <c r="L23" s="26"/>
    </row>
    <row r="24" spans="2:12" s="27" customFormat="1" ht="18" customHeight="1">
      <c r="B24" s="26"/>
      <c r="E24" s="238" t="str">
        <f>'Rekapitulace stavby'!E20</f>
        <v>Vyplňte pole</v>
      </c>
      <c r="F24" s="238"/>
      <c r="G24" s="238"/>
      <c r="H24" s="238"/>
      <c r="I24" s="21" t="s">
        <v>31</v>
      </c>
      <c r="J24" s="9" t="str">
        <f>'Rekapitulace stavby'!AN20</f>
        <v>Vyplňte pole</v>
      </c>
      <c r="L24" s="26"/>
    </row>
    <row r="25" spans="2:12" s="27" customFormat="1" ht="7" customHeight="1">
      <c r="B25" s="26"/>
      <c r="L25" s="26"/>
    </row>
    <row r="26" spans="2:12" s="27" customFormat="1" ht="12" customHeight="1">
      <c r="B26" s="26"/>
      <c r="D26" s="21" t="s">
        <v>40</v>
      </c>
      <c r="L26" s="26"/>
    </row>
    <row r="27" spans="2:12" s="90" customFormat="1" ht="361.5" customHeight="1">
      <c r="B27" s="89"/>
      <c r="E27" s="212" t="s">
        <v>1835</v>
      </c>
      <c r="F27" s="212"/>
      <c r="G27" s="212"/>
      <c r="H27" s="212"/>
      <c r="I27" s="239"/>
      <c r="J27" s="239"/>
      <c r="L27" s="89"/>
    </row>
    <row r="28" spans="2:12" s="27" customFormat="1" ht="7" customHeight="1">
      <c r="B28" s="26"/>
      <c r="L28" s="26"/>
    </row>
    <row r="29" spans="2:12" s="27" customFormat="1" ht="7" customHeight="1">
      <c r="B29" s="26"/>
      <c r="D29" s="51"/>
      <c r="E29" s="51"/>
      <c r="F29" s="51"/>
      <c r="G29" s="51"/>
      <c r="H29" s="51"/>
      <c r="I29" s="51"/>
      <c r="J29" s="51"/>
      <c r="K29" s="51"/>
      <c r="L29" s="26"/>
    </row>
    <row r="30" spans="2:12" s="27" customFormat="1" ht="25.4" customHeight="1">
      <c r="B30" s="26"/>
      <c r="D30" s="91" t="s">
        <v>41</v>
      </c>
      <c r="J30" s="65">
        <f>ROUND(J117,2)</f>
        <v>0</v>
      </c>
      <c r="L30" s="26"/>
    </row>
    <row r="31" spans="2:12" s="27" customFormat="1" ht="7" customHeight="1">
      <c r="B31" s="26"/>
      <c r="D31" s="51"/>
      <c r="E31" s="51"/>
      <c r="F31" s="51"/>
      <c r="G31" s="51"/>
      <c r="H31" s="51"/>
      <c r="I31" s="51"/>
      <c r="J31" s="51"/>
      <c r="K31" s="51"/>
      <c r="L31" s="26"/>
    </row>
    <row r="32" spans="2:12" s="27" customFormat="1" ht="14.5" customHeight="1">
      <c r="B32" s="26"/>
      <c r="F32" s="30" t="s">
        <v>43</v>
      </c>
      <c r="I32" s="30" t="s">
        <v>42</v>
      </c>
      <c r="J32" s="30" t="s">
        <v>44</v>
      </c>
      <c r="L32" s="26"/>
    </row>
    <row r="33" spans="2:12" s="27" customFormat="1" ht="14.5" customHeight="1">
      <c r="B33" s="26"/>
      <c r="D33" s="53" t="s">
        <v>45</v>
      </c>
      <c r="E33" s="21" t="s">
        <v>46</v>
      </c>
      <c r="F33" s="92">
        <f>ROUND((SUM(BE117:BE156)),2)</f>
        <v>0</v>
      </c>
      <c r="I33" s="93">
        <v>0.21</v>
      </c>
      <c r="J33" s="92">
        <f>ROUND(((SUM(BE117:BE156))*I33),2)</f>
        <v>0</v>
      </c>
      <c r="L33" s="26"/>
    </row>
    <row r="34" spans="2:12" s="27" customFormat="1" ht="14.5" customHeight="1">
      <c r="B34" s="26"/>
      <c r="E34" s="21" t="s">
        <v>47</v>
      </c>
      <c r="F34" s="92">
        <f>ROUND((SUM(BF117:BF156)),2)</f>
        <v>0</v>
      </c>
      <c r="I34" s="93">
        <v>0.15</v>
      </c>
      <c r="J34" s="92">
        <f>ROUND(((SUM(BF117:BF156))*I34),2)</f>
        <v>0</v>
      </c>
      <c r="L34" s="26"/>
    </row>
    <row r="35" spans="2:12" s="27" customFormat="1" ht="14.5" customHeight="1" hidden="1">
      <c r="B35" s="26"/>
      <c r="E35" s="21" t="s">
        <v>48</v>
      </c>
      <c r="F35" s="92">
        <f>ROUND((SUM(BG117:BG156)),2)</f>
        <v>0</v>
      </c>
      <c r="I35" s="93">
        <v>0.21</v>
      </c>
      <c r="J35" s="92">
        <f>0</f>
        <v>0</v>
      </c>
      <c r="L35" s="26"/>
    </row>
    <row r="36" spans="2:12" s="27" customFormat="1" ht="14.5" customHeight="1" hidden="1">
      <c r="B36" s="26"/>
      <c r="E36" s="21" t="s">
        <v>49</v>
      </c>
      <c r="F36" s="92">
        <f>ROUND((SUM(BH117:BH156)),2)</f>
        <v>0</v>
      </c>
      <c r="I36" s="93">
        <v>0.15</v>
      </c>
      <c r="J36" s="92">
        <f>0</f>
        <v>0</v>
      </c>
      <c r="L36" s="26"/>
    </row>
    <row r="37" spans="2:12" s="27" customFormat="1" ht="14.5" customHeight="1" hidden="1">
      <c r="B37" s="26"/>
      <c r="E37" s="21" t="s">
        <v>50</v>
      </c>
      <c r="F37" s="92">
        <f>ROUND((SUM(BI117:BI156)),2)</f>
        <v>0</v>
      </c>
      <c r="I37" s="93">
        <v>0</v>
      </c>
      <c r="J37" s="92">
        <f>0</f>
        <v>0</v>
      </c>
      <c r="L37" s="26"/>
    </row>
    <row r="38" spans="2:12" s="27" customFormat="1" ht="7" customHeight="1">
      <c r="B38" s="26"/>
      <c r="L38" s="26"/>
    </row>
    <row r="39" spans="2:12" s="27" customFormat="1" ht="25.4" customHeight="1">
      <c r="B39" s="26"/>
      <c r="C39" s="94"/>
      <c r="D39" s="95" t="s">
        <v>51</v>
      </c>
      <c r="E39" s="55"/>
      <c r="F39" s="55"/>
      <c r="G39" s="96" t="s">
        <v>52</v>
      </c>
      <c r="H39" s="97" t="s">
        <v>53</v>
      </c>
      <c r="I39" s="55"/>
      <c r="J39" s="98">
        <f>SUM(J30:J37)</f>
        <v>0</v>
      </c>
      <c r="K39" s="99"/>
      <c r="L39" s="26"/>
    </row>
    <row r="40" spans="2:12" s="27" customFormat="1" ht="14.5" customHeight="1">
      <c r="B40" s="26"/>
      <c r="L40" s="26"/>
    </row>
    <row r="41" spans="2:12" ht="14.5" customHeight="1">
      <c r="B41" s="15"/>
      <c r="L41" s="15"/>
    </row>
    <row r="42" spans="2:12" ht="14.5" customHeight="1">
      <c r="B42" s="15"/>
      <c r="L42" s="15"/>
    </row>
    <row r="43" spans="2:12" ht="14.5" customHeight="1">
      <c r="B43" s="15"/>
      <c r="L43" s="15"/>
    </row>
    <row r="44" spans="2:12" s="27" customFormat="1" ht="14.5" customHeight="1">
      <c r="B44" s="26"/>
      <c r="D44" s="37" t="s">
        <v>54</v>
      </c>
      <c r="E44" s="38"/>
      <c r="F44" s="38"/>
      <c r="G44" s="37" t="s">
        <v>55</v>
      </c>
      <c r="H44" s="38"/>
      <c r="I44" s="38"/>
      <c r="J44" s="38"/>
      <c r="K44" s="38"/>
      <c r="L44" s="26"/>
    </row>
    <row r="45" spans="2:12" ht="12">
      <c r="B45" s="15"/>
      <c r="L45" s="15"/>
    </row>
    <row r="46" spans="2:12" ht="12">
      <c r="B46" s="15"/>
      <c r="L46" s="15"/>
    </row>
    <row r="47" spans="2:12" ht="12">
      <c r="B47" s="15"/>
      <c r="L47" s="15"/>
    </row>
    <row r="48" spans="2:12" ht="12">
      <c r="B48" s="15"/>
      <c r="L48" s="15"/>
    </row>
    <row r="49" spans="2:12" ht="12">
      <c r="B49" s="15"/>
      <c r="L49" s="15"/>
    </row>
    <row r="50" spans="2:12" ht="12">
      <c r="B50" s="15"/>
      <c r="L50" s="15"/>
    </row>
    <row r="51" spans="2:12" ht="12">
      <c r="B51" s="15"/>
      <c r="L51" s="15"/>
    </row>
    <row r="52" spans="2:12" ht="12">
      <c r="B52" s="15"/>
      <c r="L52" s="15"/>
    </row>
    <row r="53" spans="2:12" ht="12">
      <c r="B53" s="15"/>
      <c r="L53" s="15"/>
    </row>
    <row r="54" spans="2:12" ht="12">
      <c r="B54" s="15"/>
      <c r="L54" s="15"/>
    </row>
    <row r="55" spans="2:12" s="27" customFormat="1" ht="12.5">
      <c r="B55" s="26"/>
      <c r="D55" s="39" t="s">
        <v>56</v>
      </c>
      <c r="E55" s="29"/>
      <c r="F55" s="100" t="s">
        <v>57</v>
      </c>
      <c r="G55" s="39" t="s">
        <v>56</v>
      </c>
      <c r="H55" s="29"/>
      <c r="I55" s="29"/>
      <c r="J55" s="101" t="s">
        <v>57</v>
      </c>
      <c r="K55" s="29"/>
      <c r="L55" s="26"/>
    </row>
    <row r="56" spans="2:12" ht="12">
      <c r="B56" s="15"/>
      <c r="L56" s="15"/>
    </row>
    <row r="57" spans="2:12" ht="12">
      <c r="B57" s="15"/>
      <c r="L57" s="15"/>
    </row>
    <row r="58" spans="2:12" ht="12">
      <c r="B58" s="15"/>
      <c r="L58" s="15"/>
    </row>
    <row r="59" spans="2:12" s="27" customFormat="1" ht="13">
      <c r="B59" s="26"/>
      <c r="D59" s="37" t="s">
        <v>58</v>
      </c>
      <c r="E59" s="38"/>
      <c r="F59" s="38"/>
      <c r="G59" s="37" t="s">
        <v>59</v>
      </c>
      <c r="H59" s="38"/>
      <c r="I59" s="38"/>
      <c r="J59" s="38"/>
      <c r="K59" s="38"/>
      <c r="L59" s="26"/>
    </row>
    <row r="60" spans="2:12" ht="12">
      <c r="B60" s="15"/>
      <c r="L60" s="15"/>
    </row>
    <row r="61" spans="2:12" ht="12">
      <c r="B61" s="15"/>
      <c r="L61" s="15"/>
    </row>
    <row r="62" spans="2:12" ht="12">
      <c r="B62" s="15"/>
      <c r="L62" s="15"/>
    </row>
    <row r="63" spans="2:12" ht="12">
      <c r="B63" s="15"/>
      <c r="L63" s="15"/>
    </row>
    <row r="64" spans="2:12" ht="12">
      <c r="B64" s="15"/>
      <c r="L64" s="15"/>
    </row>
    <row r="65" spans="2:12" ht="12">
      <c r="B65" s="15"/>
      <c r="L65" s="15"/>
    </row>
    <row r="66" spans="2:12" ht="12">
      <c r="B66" s="15"/>
      <c r="L66" s="15"/>
    </row>
    <row r="67" spans="2:12" ht="12">
      <c r="B67" s="15"/>
      <c r="L67" s="15"/>
    </row>
    <row r="68" spans="2:12" ht="12">
      <c r="B68" s="15"/>
      <c r="L68" s="15"/>
    </row>
    <row r="69" spans="2:12" ht="12">
      <c r="B69" s="15"/>
      <c r="L69" s="15"/>
    </row>
    <row r="70" spans="2:12" s="27" customFormat="1" ht="12.5">
      <c r="B70" s="26"/>
      <c r="D70" s="39" t="s">
        <v>56</v>
      </c>
      <c r="E70" s="29"/>
      <c r="F70" s="100" t="s">
        <v>57</v>
      </c>
      <c r="G70" s="39" t="s">
        <v>56</v>
      </c>
      <c r="H70" s="29"/>
      <c r="I70" s="29"/>
      <c r="J70" s="101" t="s">
        <v>57</v>
      </c>
      <c r="K70" s="29"/>
      <c r="L70" s="26"/>
    </row>
    <row r="71" spans="2:12" s="27" customFormat="1" ht="14.5" customHeight="1">
      <c r="B71" s="40"/>
      <c r="C71" s="41"/>
      <c r="D71" s="41"/>
      <c r="E71" s="41"/>
      <c r="F71" s="41"/>
      <c r="G71" s="41"/>
      <c r="H71" s="41"/>
      <c r="I71" s="41"/>
      <c r="J71" s="41"/>
      <c r="K71" s="41"/>
      <c r="L71" s="26"/>
    </row>
    <row r="75" spans="2:12" s="27" customFormat="1" ht="7" customHeight="1">
      <c r="B75" s="42"/>
      <c r="C75" s="43"/>
      <c r="D75" s="43"/>
      <c r="E75" s="43"/>
      <c r="F75" s="43"/>
      <c r="G75" s="43"/>
      <c r="H75" s="43"/>
      <c r="I75" s="43"/>
      <c r="J75" s="43"/>
      <c r="K75" s="43"/>
      <c r="L75" s="26"/>
    </row>
    <row r="76" spans="2:12" s="27" customFormat="1" ht="25" customHeight="1">
      <c r="B76" s="26"/>
      <c r="C76" s="16" t="s">
        <v>110</v>
      </c>
      <c r="L76" s="26"/>
    </row>
    <row r="77" spans="2:12" s="27" customFormat="1" ht="7" customHeight="1">
      <c r="B77" s="26"/>
      <c r="L77" s="26"/>
    </row>
    <row r="78" spans="2:12" s="27" customFormat="1" ht="12" customHeight="1">
      <c r="B78" s="26"/>
      <c r="C78" s="21" t="s">
        <v>14</v>
      </c>
      <c r="L78" s="26"/>
    </row>
    <row r="79" spans="2:12" s="27" customFormat="1" ht="16.5" customHeight="1">
      <c r="B79" s="26"/>
      <c r="E79" s="236" t="str">
        <f>E7</f>
        <v>VŠE Coworkingové centrum</v>
      </c>
      <c r="F79" s="237"/>
      <c r="G79" s="237"/>
      <c r="H79" s="237"/>
      <c r="L79" s="26"/>
    </row>
    <row r="80" spans="2:12" s="27" customFormat="1" ht="12" customHeight="1">
      <c r="B80" s="26"/>
      <c r="C80" s="21" t="s">
        <v>108</v>
      </c>
      <c r="L80" s="26"/>
    </row>
    <row r="81" spans="2:12" s="27" customFormat="1" ht="16.5" customHeight="1">
      <c r="B81" s="26"/>
      <c r="E81" s="226" t="str">
        <f>E9</f>
        <v>OST - Ostatní a vedlejší náklady</v>
      </c>
      <c r="F81" s="235"/>
      <c r="G81" s="235"/>
      <c r="H81" s="235"/>
      <c r="L81" s="26"/>
    </row>
    <row r="82" spans="2:12" s="27" customFormat="1" ht="7" customHeight="1">
      <c r="B82" s="26"/>
      <c r="L82" s="26"/>
    </row>
    <row r="83" spans="2:12" s="27" customFormat="1" ht="12" customHeight="1">
      <c r="B83" s="26"/>
      <c r="C83" s="21" t="s">
        <v>20</v>
      </c>
      <c r="F83" s="19" t="str">
        <f>F12</f>
        <v>nám. W. Churchilla 1938/4, 130 67 Praha 3 - Žižkov</v>
      </c>
      <c r="I83" s="21" t="s">
        <v>22</v>
      </c>
      <c r="J83" s="50">
        <f>IF(J12="","",J12)</f>
        <v>45007</v>
      </c>
      <c r="L83" s="26"/>
    </row>
    <row r="84" spans="2:12" s="27" customFormat="1" ht="7" customHeight="1">
      <c r="B84" s="26"/>
      <c r="L84" s="26"/>
    </row>
    <row r="85" spans="2:12" s="27" customFormat="1" ht="25.75" customHeight="1">
      <c r="B85" s="26"/>
      <c r="C85" s="21" t="s">
        <v>27</v>
      </c>
      <c r="F85" s="19" t="str">
        <f>E15</f>
        <v>Vysoká škola ekonomická v Praze</v>
      </c>
      <c r="I85" s="21" t="s">
        <v>34</v>
      </c>
      <c r="J85" s="24" t="str">
        <f>E21</f>
        <v>Studio Atelier AS, s.r.o.</v>
      </c>
      <c r="L85" s="26"/>
    </row>
    <row r="86" spans="2:12" s="27" customFormat="1" ht="25.75" customHeight="1">
      <c r="B86" s="26"/>
      <c r="C86" s="21" t="s">
        <v>33</v>
      </c>
      <c r="F86" s="19" t="str">
        <f>IF(E18="","",E18)</f>
        <v>Vyplňte pole</v>
      </c>
      <c r="I86" s="21" t="s">
        <v>39</v>
      </c>
      <c r="J86" s="24" t="str">
        <f>E24</f>
        <v>Vyplňte pole</v>
      </c>
      <c r="L86" s="26"/>
    </row>
    <row r="87" spans="2:12" s="27" customFormat="1" ht="10.4" customHeight="1">
      <c r="B87" s="26"/>
      <c r="L87" s="26"/>
    </row>
    <row r="88" spans="2:12" s="27" customFormat="1" ht="29.25" customHeight="1">
      <c r="B88" s="26"/>
      <c r="C88" s="102" t="s">
        <v>111</v>
      </c>
      <c r="D88" s="94"/>
      <c r="E88" s="94"/>
      <c r="F88" s="94"/>
      <c r="G88" s="94"/>
      <c r="H88" s="94"/>
      <c r="I88" s="94"/>
      <c r="J88" s="103" t="s">
        <v>112</v>
      </c>
      <c r="K88" s="94"/>
      <c r="L88" s="26"/>
    </row>
    <row r="89" spans="2:12" s="27" customFormat="1" ht="10.4" customHeight="1">
      <c r="B89" s="26"/>
      <c r="L89" s="26"/>
    </row>
    <row r="90" spans="2:47" s="27" customFormat="1" ht="22.9" customHeight="1">
      <c r="B90" s="26"/>
      <c r="C90" s="104" t="s">
        <v>113</v>
      </c>
      <c r="J90" s="65">
        <f>J117</f>
        <v>0</v>
      </c>
      <c r="L90" s="26"/>
      <c r="AU90" s="12" t="s">
        <v>114</v>
      </c>
    </row>
    <row r="91" spans="2:12" s="106" customFormat="1" ht="25" customHeight="1">
      <c r="B91" s="105"/>
      <c r="D91" s="107" t="s">
        <v>1735</v>
      </c>
      <c r="E91" s="108"/>
      <c r="F91" s="108"/>
      <c r="G91" s="108"/>
      <c r="H91" s="108"/>
      <c r="I91" s="108"/>
      <c r="J91" s="109">
        <f>J118</f>
        <v>0</v>
      </c>
      <c r="L91" s="105"/>
    </row>
    <row r="92" spans="2:12" s="111" customFormat="1" ht="19.9" customHeight="1">
      <c r="B92" s="110"/>
      <c r="D92" s="112" t="s">
        <v>1736</v>
      </c>
      <c r="E92" s="113"/>
      <c r="F92" s="113"/>
      <c r="G92" s="113"/>
      <c r="H92" s="113"/>
      <c r="I92" s="113"/>
      <c r="J92" s="114">
        <f>J119</f>
        <v>0</v>
      </c>
      <c r="L92" s="110"/>
    </row>
    <row r="93" spans="2:12" s="111" customFormat="1" ht="19.9" customHeight="1">
      <c r="B93" s="110"/>
      <c r="D93" s="112" t="s">
        <v>1737</v>
      </c>
      <c r="E93" s="113"/>
      <c r="F93" s="113"/>
      <c r="G93" s="113"/>
      <c r="H93" s="113"/>
      <c r="I93" s="113"/>
      <c r="J93" s="114">
        <f>J130</f>
        <v>0</v>
      </c>
      <c r="L93" s="110"/>
    </row>
    <row r="94" spans="2:12" s="111" customFormat="1" ht="19.9" customHeight="1">
      <c r="B94" s="110"/>
      <c r="D94" s="112" t="s">
        <v>1738</v>
      </c>
      <c r="E94" s="113"/>
      <c r="F94" s="113"/>
      <c r="G94" s="113"/>
      <c r="H94" s="113"/>
      <c r="I94" s="113"/>
      <c r="J94" s="114">
        <f>J137</f>
        <v>0</v>
      </c>
      <c r="L94" s="110"/>
    </row>
    <row r="95" spans="2:12" s="111" customFormat="1" ht="19.9" customHeight="1" hidden="1">
      <c r="B95" s="110"/>
      <c r="D95" s="112" t="s">
        <v>1739</v>
      </c>
      <c r="E95" s="113"/>
      <c r="F95" s="113"/>
      <c r="G95" s="113"/>
      <c r="H95" s="113"/>
      <c r="I95" s="113"/>
      <c r="J95" s="114">
        <f>J142</f>
        <v>0</v>
      </c>
      <c r="L95" s="110"/>
    </row>
    <row r="96" spans="2:12" s="111" customFormat="1" ht="19.9" customHeight="1" hidden="1">
      <c r="B96" s="110"/>
      <c r="D96" s="112" t="s">
        <v>1740</v>
      </c>
      <c r="E96" s="113"/>
      <c r="F96" s="113"/>
      <c r="G96" s="113"/>
      <c r="H96" s="113"/>
      <c r="I96" s="113"/>
      <c r="J96" s="114">
        <f>J147</f>
        <v>0</v>
      </c>
      <c r="L96" s="110"/>
    </row>
    <row r="97" spans="2:12" s="111" customFormat="1" ht="19.9" customHeight="1" hidden="1">
      <c r="B97" s="110"/>
      <c r="D97" s="112" t="s">
        <v>1741</v>
      </c>
      <c r="E97" s="113"/>
      <c r="F97" s="113"/>
      <c r="G97" s="113"/>
      <c r="H97" s="113"/>
      <c r="I97" s="113"/>
      <c r="J97" s="114">
        <f>J150</f>
        <v>0</v>
      </c>
      <c r="L97" s="110"/>
    </row>
    <row r="98" spans="2:12" s="27" customFormat="1" ht="21.75" customHeight="1">
      <c r="B98" s="26"/>
      <c r="L98" s="26"/>
    </row>
    <row r="99" spans="2:12" s="27" customFormat="1" ht="7" customHeight="1">
      <c r="B99" s="40"/>
      <c r="C99" s="41"/>
      <c r="D99" s="41"/>
      <c r="E99" s="41"/>
      <c r="F99" s="41"/>
      <c r="G99" s="41"/>
      <c r="H99" s="41"/>
      <c r="I99" s="41"/>
      <c r="J99" s="41"/>
      <c r="K99" s="41"/>
      <c r="L99" s="26"/>
    </row>
    <row r="103" spans="2:12" s="27" customFormat="1" ht="7" customHeight="1">
      <c r="B103" s="42"/>
      <c r="C103" s="43"/>
      <c r="D103" s="43"/>
      <c r="E103" s="43"/>
      <c r="F103" s="43"/>
      <c r="G103" s="43"/>
      <c r="H103" s="43"/>
      <c r="I103" s="43"/>
      <c r="J103" s="43"/>
      <c r="K103" s="43"/>
      <c r="L103" s="26"/>
    </row>
    <row r="104" spans="2:12" s="27" customFormat="1" ht="25" customHeight="1">
      <c r="B104" s="26"/>
      <c r="C104" s="16" t="s">
        <v>137</v>
      </c>
      <c r="L104" s="26"/>
    </row>
    <row r="105" spans="2:12" s="27" customFormat="1" ht="7" customHeight="1">
      <c r="B105" s="26"/>
      <c r="L105" s="26"/>
    </row>
    <row r="106" spans="2:12" s="27" customFormat="1" ht="12" customHeight="1">
      <c r="B106" s="26"/>
      <c r="C106" s="21" t="s">
        <v>14</v>
      </c>
      <c r="L106" s="26"/>
    </row>
    <row r="107" spans="2:12" s="27" customFormat="1" ht="16.5" customHeight="1">
      <c r="B107" s="26"/>
      <c r="E107" s="236" t="str">
        <f>E7</f>
        <v>VŠE Coworkingové centrum</v>
      </c>
      <c r="F107" s="237"/>
      <c r="G107" s="237"/>
      <c r="H107" s="237"/>
      <c r="L107" s="26"/>
    </row>
    <row r="108" spans="2:12" s="27" customFormat="1" ht="12" customHeight="1">
      <c r="B108" s="26"/>
      <c r="C108" s="21" t="s">
        <v>108</v>
      </c>
      <c r="L108" s="26"/>
    </row>
    <row r="109" spans="2:12" s="27" customFormat="1" ht="16.5" customHeight="1">
      <c r="B109" s="26"/>
      <c r="E109" s="226" t="str">
        <f>E9</f>
        <v>OST - Ostatní a vedlejší náklady</v>
      </c>
      <c r="F109" s="235"/>
      <c r="G109" s="235"/>
      <c r="H109" s="235"/>
      <c r="L109" s="26"/>
    </row>
    <row r="110" spans="2:12" s="27" customFormat="1" ht="7" customHeight="1">
      <c r="B110" s="26"/>
      <c r="L110" s="26"/>
    </row>
    <row r="111" spans="2:12" s="27" customFormat="1" ht="12" customHeight="1">
      <c r="B111" s="26"/>
      <c r="C111" s="21" t="s">
        <v>20</v>
      </c>
      <c r="F111" s="19" t="str">
        <f>F12</f>
        <v>nám. W. Churchilla 1938/4, 130 67 Praha 3 - Žižkov</v>
      </c>
      <c r="I111" s="21" t="s">
        <v>22</v>
      </c>
      <c r="J111" s="50">
        <f>IF(J12="","",J12)</f>
        <v>45007</v>
      </c>
      <c r="L111" s="26"/>
    </row>
    <row r="112" spans="2:12" s="27" customFormat="1" ht="7" customHeight="1">
      <c r="B112" s="26"/>
      <c r="L112" s="26"/>
    </row>
    <row r="113" spans="2:12" s="27" customFormat="1" ht="25.75" customHeight="1">
      <c r="B113" s="26"/>
      <c r="C113" s="21" t="s">
        <v>27</v>
      </c>
      <c r="F113" s="19" t="str">
        <f>E15</f>
        <v>Vysoká škola ekonomická v Praze</v>
      </c>
      <c r="I113" s="21" t="s">
        <v>34</v>
      </c>
      <c r="J113" s="24" t="str">
        <f>E21</f>
        <v>Studio Atelier AS, s.r.o.</v>
      </c>
      <c r="L113" s="26"/>
    </row>
    <row r="114" spans="2:12" s="27" customFormat="1" ht="25.75" customHeight="1">
      <c r="B114" s="26"/>
      <c r="C114" s="21" t="s">
        <v>33</v>
      </c>
      <c r="F114" s="19" t="str">
        <f>IF(E18="","",E18)</f>
        <v>Vyplňte pole</v>
      </c>
      <c r="I114" s="21" t="s">
        <v>39</v>
      </c>
      <c r="J114" s="24" t="str">
        <f>E24</f>
        <v>Vyplňte pole</v>
      </c>
      <c r="L114" s="26"/>
    </row>
    <row r="115" spans="2:12" s="27" customFormat="1" ht="10.4" customHeight="1">
      <c r="B115" s="26"/>
      <c r="L115" s="26"/>
    </row>
    <row r="116" spans="2:20" s="119" customFormat="1" ht="29.25" customHeight="1">
      <c r="B116" s="115"/>
      <c r="C116" s="116" t="s">
        <v>138</v>
      </c>
      <c r="D116" s="117" t="s">
        <v>66</v>
      </c>
      <c r="E116" s="117" t="s">
        <v>62</v>
      </c>
      <c r="F116" s="117" t="s">
        <v>63</v>
      </c>
      <c r="G116" s="117" t="s">
        <v>139</v>
      </c>
      <c r="H116" s="117" t="s">
        <v>140</v>
      </c>
      <c r="I116" s="117" t="s">
        <v>141</v>
      </c>
      <c r="J116" s="117" t="s">
        <v>112</v>
      </c>
      <c r="K116" s="118" t="s">
        <v>142</v>
      </c>
      <c r="L116" s="115"/>
      <c r="M116" s="57" t="s">
        <v>1</v>
      </c>
      <c r="N116" s="58" t="s">
        <v>45</v>
      </c>
      <c r="O116" s="58" t="s">
        <v>143</v>
      </c>
      <c r="P116" s="58" t="s">
        <v>144</v>
      </c>
      <c r="Q116" s="58" t="s">
        <v>145</v>
      </c>
      <c r="R116" s="58" t="s">
        <v>146</v>
      </c>
      <c r="S116" s="58" t="s">
        <v>147</v>
      </c>
      <c r="T116" s="59" t="s">
        <v>148</v>
      </c>
    </row>
    <row r="117" spans="2:63" s="27" customFormat="1" ht="22.9" customHeight="1">
      <c r="B117" s="26"/>
      <c r="C117" s="63" t="s">
        <v>149</v>
      </c>
      <c r="J117" s="120">
        <f>BK117</f>
        <v>0</v>
      </c>
      <c r="L117" s="26"/>
      <c r="M117" s="60"/>
      <c r="N117" s="51"/>
      <c r="O117" s="51"/>
      <c r="P117" s="121">
        <f>P118</f>
        <v>0</v>
      </c>
      <c r="Q117" s="51"/>
      <c r="R117" s="121">
        <f>R118</f>
        <v>0</v>
      </c>
      <c r="S117" s="51"/>
      <c r="T117" s="122">
        <f>T118</f>
        <v>0</v>
      </c>
      <c r="AT117" s="12" t="s">
        <v>80</v>
      </c>
      <c r="AU117" s="12" t="s">
        <v>114</v>
      </c>
      <c r="BK117" s="123">
        <f>BK118</f>
        <v>0</v>
      </c>
    </row>
    <row r="118" spans="2:63" s="125" customFormat="1" ht="25.9" customHeight="1">
      <c r="B118" s="124"/>
      <c r="D118" s="126" t="s">
        <v>80</v>
      </c>
      <c r="E118" s="127" t="s">
        <v>1742</v>
      </c>
      <c r="F118" s="127" t="s">
        <v>1743</v>
      </c>
      <c r="J118" s="128">
        <f>BK118</f>
        <v>0</v>
      </c>
      <c r="L118" s="124"/>
      <c r="M118" s="129"/>
      <c r="P118" s="130">
        <f>P119+P130+P137+P142+P147+P150</f>
        <v>0</v>
      </c>
      <c r="R118" s="130">
        <f>R119+R130+R137+R142+R147+R150</f>
        <v>0</v>
      </c>
      <c r="T118" s="131">
        <f>T119+T130+T137+T142+T147+T150</f>
        <v>0</v>
      </c>
      <c r="AR118" s="126" t="s">
        <v>188</v>
      </c>
      <c r="AT118" s="132" t="s">
        <v>80</v>
      </c>
      <c r="AU118" s="132" t="s">
        <v>81</v>
      </c>
      <c r="AY118" s="126" t="s">
        <v>152</v>
      </c>
      <c r="BK118" s="133">
        <f>BK119+BK130+BK137+BK142+BK147+BK150</f>
        <v>0</v>
      </c>
    </row>
    <row r="119" spans="2:63" s="125" customFormat="1" ht="22.9" customHeight="1">
      <c r="B119" s="124"/>
      <c r="D119" s="126" t="s">
        <v>80</v>
      </c>
      <c r="E119" s="134" t="s">
        <v>1744</v>
      </c>
      <c r="F119" s="134" t="s">
        <v>1745</v>
      </c>
      <c r="J119" s="135">
        <f>BK119</f>
        <v>0</v>
      </c>
      <c r="L119" s="124"/>
      <c r="M119" s="129"/>
      <c r="P119" s="130">
        <f>SUM(P120:P129)</f>
        <v>0</v>
      </c>
      <c r="R119" s="130">
        <f>SUM(R120:R129)</f>
        <v>0</v>
      </c>
      <c r="T119" s="131">
        <f>SUM(T120:T129)</f>
        <v>0</v>
      </c>
      <c r="AR119" s="126" t="s">
        <v>188</v>
      </c>
      <c r="AT119" s="132" t="s">
        <v>80</v>
      </c>
      <c r="AU119" s="132" t="s">
        <v>89</v>
      </c>
      <c r="AY119" s="126" t="s">
        <v>152</v>
      </c>
      <c r="BK119" s="133">
        <f>SUM(BK120:BK129)</f>
        <v>0</v>
      </c>
    </row>
    <row r="120" spans="2:65" s="27" customFormat="1" ht="24.25" customHeight="1" hidden="1">
      <c r="B120" s="26"/>
      <c r="C120" s="136" t="s">
        <v>89</v>
      </c>
      <c r="D120" s="136" t="s">
        <v>155</v>
      </c>
      <c r="E120" s="137" t="s">
        <v>1746</v>
      </c>
      <c r="F120" s="138" t="s">
        <v>1747</v>
      </c>
      <c r="G120" s="139" t="s">
        <v>279</v>
      </c>
      <c r="H120" s="140">
        <v>10</v>
      </c>
      <c r="I120" s="141"/>
      <c r="J120" s="142">
        <f>ROUND(I120*H120,2)</f>
        <v>0</v>
      </c>
      <c r="K120" s="138" t="s">
        <v>159</v>
      </c>
      <c r="L120" s="26"/>
      <c r="M120" s="143" t="s">
        <v>1</v>
      </c>
      <c r="N120" s="144" t="s">
        <v>46</v>
      </c>
      <c r="O120" s="145">
        <v>0</v>
      </c>
      <c r="P120" s="145">
        <f>O120*H120</f>
        <v>0</v>
      </c>
      <c r="Q120" s="145">
        <v>0</v>
      </c>
      <c r="R120" s="145">
        <f>Q120*H120</f>
        <v>0</v>
      </c>
      <c r="S120" s="145">
        <v>0</v>
      </c>
      <c r="T120" s="146">
        <f>S120*H120</f>
        <v>0</v>
      </c>
      <c r="AR120" s="147" t="s">
        <v>1748</v>
      </c>
      <c r="AT120" s="147" t="s">
        <v>155</v>
      </c>
      <c r="AU120" s="147" t="s">
        <v>91</v>
      </c>
      <c r="AY120" s="12" t="s">
        <v>152</v>
      </c>
      <c r="BE120" s="148">
        <f>IF(N120="základní",J120,0)</f>
        <v>0</v>
      </c>
      <c r="BF120" s="148">
        <f>IF(N120="snížená",J120,0)</f>
        <v>0</v>
      </c>
      <c r="BG120" s="148">
        <f>IF(N120="zákl. přenesená",J120,0)</f>
        <v>0</v>
      </c>
      <c r="BH120" s="148">
        <f>IF(N120="sníž. přenesená",J120,0)</f>
        <v>0</v>
      </c>
      <c r="BI120" s="148">
        <f>IF(N120="nulová",J120,0)</f>
        <v>0</v>
      </c>
      <c r="BJ120" s="12" t="s">
        <v>89</v>
      </c>
      <c r="BK120" s="148">
        <f>ROUND(I120*H120,2)</f>
        <v>0</v>
      </c>
      <c r="BL120" s="12" t="s">
        <v>1748</v>
      </c>
      <c r="BM120" s="147" t="s">
        <v>1749</v>
      </c>
    </row>
    <row r="121" spans="2:47" s="27" customFormat="1" ht="12" hidden="1">
      <c r="B121" s="26"/>
      <c r="D121" s="149" t="s">
        <v>162</v>
      </c>
      <c r="F121" s="150" t="s">
        <v>1750</v>
      </c>
      <c r="L121" s="26"/>
      <c r="M121" s="151"/>
      <c r="T121" s="54"/>
      <c r="AT121" s="12" t="s">
        <v>162</v>
      </c>
      <c r="AU121" s="12" t="s">
        <v>91</v>
      </c>
    </row>
    <row r="122" spans="2:65" s="27" customFormat="1" ht="16.5" customHeight="1" hidden="1">
      <c r="B122" s="26"/>
      <c r="C122" s="136" t="s">
        <v>91</v>
      </c>
      <c r="D122" s="136" t="s">
        <v>155</v>
      </c>
      <c r="E122" s="137" t="s">
        <v>1751</v>
      </c>
      <c r="F122" s="138" t="s">
        <v>1752</v>
      </c>
      <c r="G122" s="139" t="s">
        <v>279</v>
      </c>
      <c r="H122" s="140">
        <v>1</v>
      </c>
      <c r="I122" s="141"/>
      <c r="J122" s="142">
        <f>ROUND(I122*H122,2)</f>
        <v>0</v>
      </c>
      <c r="K122" s="138" t="s">
        <v>159</v>
      </c>
      <c r="L122" s="26"/>
      <c r="M122" s="143" t="s">
        <v>1</v>
      </c>
      <c r="N122" s="144" t="s">
        <v>46</v>
      </c>
      <c r="O122" s="145">
        <v>0</v>
      </c>
      <c r="P122" s="145">
        <f>O122*H122</f>
        <v>0</v>
      </c>
      <c r="Q122" s="145">
        <v>0</v>
      </c>
      <c r="R122" s="145">
        <f>Q122*H122</f>
        <v>0</v>
      </c>
      <c r="S122" s="145">
        <v>0</v>
      </c>
      <c r="T122" s="146">
        <f>S122*H122</f>
        <v>0</v>
      </c>
      <c r="AR122" s="147" t="s">
        <v>1748</v>
      </c>
      <c r="AT122" s="147" t="s">
        <v>155</v>
      </c>
      <c r="AU122" s="147" t="s">
        <v>91</v>
      </c>
      <c r="AY122" s="12" t="s">
        <v>152</v>
      </c>
      <c r="BE122" s="148">
        <f>IF(N122="základní",J122,0)</f>
        <v>0</v>
      </c>
      <c r="BF122" s="148">
        <f>IF(N122="snížená",J122,0)</f>
        <v>0</v>
      </c>
      <c r="BG122" s="148">
        <f>IF(N122="zákl. přenesená",J122,0)</f>
        <v>0</v>
      </c>
      <c r="BH122" s="148">
        <f>IF(N122="sníž. přenesená",J122,0)</f>
        <v>0</v>
      </c>
      <c r="BI122" s="148">
        <f>IF(N122="nulová",J122,0)</f>
        <v>0</v>
      </c>
      <c r="BJ122" s="12" t="s">
        <v>89</v>
      </c>
      <c r="BK122" s="148">
        <f>ROUND(I122*H122,2)</f>
        <v>0</v>
      </c>
      <c r="BL122" s="12" t="s">
        <v>1748</v>
      </c>
      <c r="BM122" s="147" t="s">
        <v>1753</v>
      </c>
    </row>
    <row r="123" spans="2:47" s="27" customFormat="1" ht="12" hidden="1">
      <c r="B123" s="26"/>
      <c r="D123" s="149" t="s">
        <v>162</v>
      </c>
      <c r="F123" s="150" t="s">
        <v>1754</v>
      </c>
      <c r="L123" s="26"/>
      <c r="M123" s="151"/>
      <c r="T123" s="54"/>
      <c r="AT123" s="12" t="s">
        <v>162</v>
      </c>
      <c r="AU123" s="12" t="s">
        <v>91</v>
      </c>
    </row>
    <row r="124" spans="2:65" s="27" customFormat="1" ht="16.5" customHeight="1" hidden="1">
      <c r="B124" s="26"/>
      <c r="C124" s="136" t="s">
        <v>153</v>
      </c>
      <c r="D124" s="136" t="s">
        <v>155</v>
      </c>
      <c r="E124" s="137" t="s">
        <v>1755</v>
      </c>
      <c r="F124" s="138" t="s">
        <v>1756</v>
      </c>
      <c r="G124" s="139" t="s">
        <v>279</v>
      </c>
      <c r="H124" s="140">
        <v>1</v>
      </c>
      <c r="I124" s="141"/>
      <c r="J124" s="142">
        <f>ROUND(I124*H124,2)</f>
        <v>0</v>
      </c>
      <c r="K124" s="138" t="s">
        <v>159</v>
      </c>
      <c r="L124" s="26"/>
      <c r="M124" s="143" t="s">
        <v>1</v>
      </c>
      <c r="N124" s="144" t="s">
        <v>46</v>
      </c>
      <c r="O124" s="145">
        <v>0</v>
      </c>
      <c r="P124" s="145">
        <f>O124*H124</f>
        <v>0</v>
      </c>
      <c r="Q124" s="145">
        <v>0</v>
      </c>
      <c r="R124" s="145">
        <f>Q124*H124</f>
        <v>0</v>
      </c>
      <c r="S124" s="145">
        <v>0</v>
      </c>
      <c r="T124" s="146">
        <f>S124*H124</f>
        <v>0</v>
      </c>
      <c r="AR124" s="147" t="s">
        <v>1748</v>
      </c>
      <c r="AT124" s="147" t="s">
        <v>155</v>
      </c>
      <c r="AU124" s="147" t="s">
        <v>91</v>
      </c>
      <c r="AY124" s="12" t="s">
        <v>152</v>
      </c>
      <c r="BE124" s="148">
        <f>IF(N124="základní",J124,0)</f>
        <v>0</v>
      </c>
      <c r="BF124" s="148">
        <f>IF(N124="snížená",J124,0)</f>
        <v>0</v>
      </c>
      <c r="BG124" s="148">
        <f>IF(N124="zákl. přenesená",J124,0)</f>
        <v>0</v>
      </c>
      <c r="BH124" s="148">
        <f>IF(N124="sníž. přenesená",J124,0)</f>
        <v>0</v>
      </c>
      <c r="BI124" s="148">
        <f>IF(N124="nulová",J124,0)</f>
        <v>0</v>
      </c>
      <c r="BJ124" s="12" t="s">
        <v>89</v>
      </c>
      <c r="BK124" s="148">
        <f>ROUND(I124*H124,2)</f>
        <v>0</v>
      </c>
      <c r="BL124" s="12" t="s">
        <v>1748</v>
      </c>
      <c r="BM124" s="147" t="s">
        <v>1757</v>
      </c>
    </row>
    <row r="125" spans="2:47" s="27" customFormat="1" ht="12" hidden="1">
      <c r="B125" s="26"/>
      <c r="D125" s="149" t="s">
        <v>162</v>
      </c>
      <c r="F125" s="150" t="s">
        <v>1758</v>
      </c>
      <c r="L125" s="26"/>
      <c r="M125" s="151"/>
      <c r="T125" s="54"/>
      <c r="AT125" s="12" t="s">
        <v>162</v>
      </c>
      <c r="AU125" s="12" t="s">
        <v>91</v>
      </c>
    </row>
    <row r="126" spans="2:65" s="27" customFormat="1" ht="16.5" customHeight="1">
      <c r="B126" s="26"/>
      <c r="C126" s="136" t="s">
        <v>160</v>
      </c>
      <c r="D126" s="136" t="s">
        <v>155</v>
      </c>
      <c r="E126" s="137" t="s">
        <v>1759</v>
      </c>
      <c r="F126" s="138" t="s">
        <v>1760</v>
      </c>
      <c r="G126" s="139" t="s">
        <v>279</v>
      </c>
      <c r="H126" s="140">
        <v>1</v>
      </c>
      <c r="I126" s="7"/>
      <c r="J126" s="1">
        <f>ROUND(I126*H126,2)</f>
        <v>0</v>
      </c>
      <c r="K126" s="138" t="s">
        <v>1</v>
      </c>
      <c r="L126" s="26"/>
      <c r="M126" s="143" t="s">
        <v>1</v>
      </c>
      <c r="N126" s="144" t="s">
        <v>46</v>
      </c>
      <c r="O126" s="145">
        <v>0</v>
      </c>
      <c r="P126" s="145">
        <f>O126*H126</f>
        <v>0</v>
      </c>
      <c r="Q126" s="145">
        <v>0</v>
      </c>
      <c r="R126" s="145">
        <f>Q126*H126</f>
        <v>0</v>
      </c>
      <c r="S126" s="145">
        <v>0</v>
      </c>
      <c r="T126" s="146">
        <f>S126*H126</f>
        <v>0</v>
      </c>
      <c r="AR126" s="147" t="s">
        <v>1748</v>
      </c>
      <c r="AT126" s="147" t="s">
        <v>155</v>
      </c>
      <c r="AU126" s="147" t="s">
        <v>91</v>
      </c>
      <c r="AY126" s="12" t="s">
        <v>152</v>
      </c>
      <c r="BE126" s="148">
        <f>IF(N126="základní",J126,0)</f>
        <v>0</v>
      </c>
      <c r="BF126" s="148">
        <f>IF(N126="snížená",J126,0)</f>
        <v>0</v>
      </c>
      <c r="BG126" s="148">
        <f>IF(N126="zákl. přenesená",J126,0)</f>
        <v>0</v>
      </c>
      <c r="BH126" s="148">
        <f>IF(N126="sníž. přenesená",J126,0)</f>
        <v>0</v>
      </c>
      <c r="BI126" s="148">
        <f>IF(N126="nulová",J126,0)</f>
        <v>0</v>
      </c>
      <c r="BJ126" s="12" t="s">
        <v>89</v>
      </c>
      <c r="BK126" s="148">
        <f>ROUND(I126*H126,2)</f>
        <v>0</v>
      </c>
      <c r="BL126" s="12" t="s">
        <v>1748</v>
      </c>
      <c r="BM126" s="147" t="s">
        <v>1761</v>
      </c>
    </row>
    <row r="127" spans="2:47" s="27" customFormat="1" ht="27">
      <c r="B127" s="26"/>
      <c r="D127" s="154" t="s">
        <v>212</v>
      </c>
      <c r="F127" s="181" t="s">
        <v>1762</v>
      </c>
      <c r="L127" s="26"/>
      <c r="M127" s="151"/>
      <c r="T127" s="54"/>
      <c r="AT127" s="12" t="s">
        <v>212</v>
      </c>
      <c r="AU127" s="12" t="s">
        <v>91</v>
      </c>
    </row>
    <row r="128" spans="2:65" s="27" customFormat="1" ht="16.5" customHeight="1" hidden="1">
      <c r="B128" s="26"/>
      <c r="C128" s="136" t="s">
        <v>188</v>
      </c>
      <c r="D128" s="136" t="s">
        <v>155</v>
      </c>
      <c r="E128" s="137" t="s">
        <v>1763</v>
      </c>
      <c r="F128" s="138" t="s">
        <v>1764</v>
      </c>
      <c r="G128" s="139" t="s">
        <v>279</v>
      </c>
      <c r="H128" s="140">
        <v>1</v>
      </c>
      <c r="I128" s="141"/>
      <c r="J128" s="142">
        <f>ROUND(I128*H128,2)</f>
        <v>0</v>
      </c>
      <c r="K128" s="138" t="s">
        <v>159</v>
      </c>
      <c r="L128" s="26"/>
      <c r="M128" s="143" t="s">
        <v>1</v>
      </c>
      <c r="N128" s="144" t="s">
        <v>46</v>
      </c>
      <c r="O128" s="145">
        <v>0</v>
      </c>
      <c r="P128" s="145">
        <f>O128*H128</f>
        <v>0</v>
      </c>
      <c r="Q128" s="145">
        <v>0</v>
      </c>
      <c r="R128" s="145">
        <f>Q128*H128</f>
        <v>0</v>
      </c>
      <c r="S128" s="145">
        <v>0</v>
      </c>
      <c r="T128" s="146">
        <f>S128*H128</f>
        <v>0</v>
      </c>
      <c r="AR128" s="147" t="s">
        <v>1748</v>
      </c>
      <c r="AT128" s="147" t="s">
        <v>155</v>
      </c>
      <c r="AU128" s="147" t="s">
        <v>91</v>
      </c>
      <c r="AY128" s="12" t="s">
        <v>152</v>
      </c>
      <c r="BE128" s="148">
        <f>IF(N128="základní",J128,0)</f>
        <v>0</v>
      </c>
      <c r="BF128" s="148">
        <f>IF(N128="snížená",J128,0)</f>
        <v>0</v>
      </c>
      <c r="BG128" s="148">
        <f>IF(N128="zákl. přenesená",J128,0)</f>
        <v>0</v>
      </c>
      <c r="BH128" s="148">
        <f>IF(N128="sníž. přenesená",J128,0)</f>
        <v>0</v>
      </c>
      <c r="BI128" s="148">
        <f>IF(N128="nulová",J128,0)</f>
        <v>0</v>
      </c>
      <c r="BJ128" s="12" t="s">
        <v>89</v>
      </c>
      <c r="BK128" s="148">
        <f>ROUND(I128*H128,2)</f>
        <v>0</v>
      </c>
      <c r="BL128" s="12" t="s">
        <v>1748</v>
      </c>
      <c r="BM128" s="147" t="s">
        <v>1765</v>
      </c>
    </row>
    <row r="129" spans="2:47" s="27" customFormat="1" ht="12" hidden="1">
      <c r="B129" s="26"/>
      <c r="D129" s="149" t="s">
        <v>162</v>
      </c>
      <c r="F129" s="150" t="s">
        <v>1766</v>
      </c>
      <c r="L129" s="26"/>
      <c r="M129" s="151"/>
      <c r="T129" s="54"/>
      <c r="AT129" s="12" t="s">
        <v>162</v>
      </c>
      <c r="AU129" s="12" t="s">
        <v>91</v>
      </c>
    </row>
    <row r="130" spans="2:63" s="125" customFormat="1" ht="22.9" customHeight="1">
      <c r="B130" s="124"/>
      <c r="D130" s="126" t="s">
        <v>80</v>
      </c>
      <c r="E130" s="134" t="s">
        <v>1767</v>
      </c>
      <c r="F130" s="134" t="s">
        <v>1768</v>
      </c>
      <c r="J130" s="135">
        <f>BK130</f>
        <v>0</v>
      </c>
      <c r="L130" s="124"/>
      <c r="M130" s="129"/>
      <c r="P130" s="130">
        <f>SUM(P131:P136)</f>
        <v>0</v>
      </c>
      <c r="R130" s="130">
        <f>SUM(R131:R136)</f>
        <v>0</v>
      </c>
      <c r="T130" s="131">
        <f>SUM(T131:T136)</f>
        <v>0</v>
      </c>
      <c r="AR130" s="126" t="s">
        <v>188</v>
      </c>
      <c r="AT130" s="132" t="s">
        <v>80</v>
      </c>
      <c r="AU130" s="132" t="s">
        <v>89</v>
      </c>
      <c r="AY130" s="126" t="s">
        <v>152</v>
      </c>
      <c r="BK130" s="133">
        <f>SUM(BK131:BK136)</f>
        <v>0</v>
      </c>
    </row>
    <row r="131" spans="2:65" s="27" customFormat="1" ht="16.5" customHeight="1">
      <c r="B131" s="26"/>
      <c r="C131" s="136" t="s">
        <v>193</v>
      </c>
      <c r="D131" s="136" t="s">
        <v>155</v>
      </c>
      <c r="E131" s="137" t="s">
        <v>1769</v>
      </c>
      <c r="F131" s="138" t="s">
        <v>1768</v>
      </c>
      <c r="G131" s="139" t="s">
        <v>279</v>
      </c>
      <c r="H131" s="140">
        <v>1</v>
      </c>
      <c r="I131" s="7"/>
      <c r="J131" s="1">
        <f>ROUND(I131*H131,2)</f>
        <v>0</v>
      </c>
      <c r="K131" s="138" t="s">
        <v>159</v>
      </c>
      <c r="L131" s="26"/>
      <c r="M131" s="143" t="s">
        <v>1</v>
      </c>
      <c r="N131" s="144" t="s">
        <v>46</v>
      </c>
      <c r="O131" s="145">
        <v>0</v>
      </c>
      <c r="P131" s="145">
        <f>O131*H131</f>
        <v>0</v>
      </c>
      <c r="Q131" s="145">
        <v>0</v>
      </c>
      <c r="R131" s="145">
        <f>Q131*H131</f>
        <v>0</v>
      </c>
      <c r="S131" s="145">
        <v>0</v>
      </c>
      <c r="T131" s="146">
        <f>S131*H131</f>
        <v>0</v>
      </c>
      <c r="AR131" s="147" t="s">
        <v>1748</v>
      </c>
      <c r="AT131" s="147" t="s">
        <v>155</v>
      </c>
      <c r="AU131" s="147" t="s">
        <v>91</v>
      </c>
      <c r="AY131" s="12" t="s">
        <v>152</v>
      </c>
      <c r="BE131" s="148">
        <f>IF(N131="základní",J131,0)</f>
        <v>0</v>
      </c>
      <c r="BF131" s="148">
        <f>IF(N131="snížená",J131,0)</f>
        <v>0</v>
      </c>
      <c r="BG131" s="148">
        <f>IF(N131="zákl. přenesená",J131,0)</f>
        <v>0</v>
      </c>
      <c r="BH131" s="148">
        <f>IF(N131="sníž. přenesená",J131,0)</f>
        <v>0</v>
      </c>
      <c r="BI131" s="148">
        <f>IF(N131="nulová",J131,0)</f>
        <v>0</v>
      </c>
      <c r="BJ131" s="12" t="s">
        <v>89</v>
      </c>
      <c r="BK131" s="148">
        <f>ROUND(I131*H131,2)</f>
        <v>0</v>
      </c>
      <c r="BL131" s="12" t="s">
        <v>1748</v>
      </c>
      <c r="BM131" s="147" t="s">
        <v>1770</v>
      </c>
    </row>
    <row r="132" spans="2:47" s="27" customFormat="1" ht="12">
      <c r="B132" s="26"/>
      <c r="D132" s="149" t="s">
        <v>162</v>
      </c>
      <c r="F132" s="150" t="s">
        <v>1771</v>
      </c>
      <c r="L132" s="26"/>
      <c r="M132" s="151"/>
      <c r="T132" s="54"/>
      <c r="AT132" s="12" t="s">
        <v>162</v>
      </c>
      <c r="AU132" s="12" t="s">
        <v>91</v>
      </c>
    </row>
    <row r="133" spans="2:65" s="27" customFormat="1" ht="16.5" customHeight="1" hidden="1">
      <c r="B133" s="26"/>
      <c r="C133" s="136" t="s">
        <v>200</v>
      </c>
      <c r="D133" s="136" t="s">
        <v>155</v>
      </c>
      <c r="E133" s="137" t="s">
        <v>1772</v>
      </c>
      <c r="F133" s="138" t="s">
        <v>1773</v>
      </c>
      <c r="G133" s="139" t="s">
        <v>279</v>
      </c>
      <c r="H133" s="140">
        <v>1</v>
      </c>
      <c r="I133" s="141"/>
      <c r="J133" s="142">
        <f>ROUND(I133*H133,2)</f>
        <v>0</v>
      </c>
      <c r="K133" s="138" t="s">
        <v>159</v>
      </c>
      <c r="L133" s="26"/>
      <c r="M133" s="143" t="s">
        <v>1</v>
      </c>
      <c r="N133" s="144" t="s">
        <v>46</v>
      </c>
      <c r="O133" s="145">
        <v>0</v>
      </c>
      <c r="P133" s="145">
        <f>O133*H133</f>
        <v>0</v>
      </c>
      <c r="Q133" s="145">
        <v>0</v>
      </c>
      <c r="R133" s="145">
        <f>Q133*H133</f>
        <v>0</v>
      </c>
      <c r="S133" s="145">
        <v>0</v>
      </c>
      <c r="T133" s="146">
        <f>S133*H133</f>
        <v>0</v>
      </c>
      <c r="AR133" s="147" t="s">
        <v>1748</v>
      </c>
      <c r="AT133" s="147" t="s">
        <v>155</v>
      </c>
      <c r="AU133" s="147" t="s">
        <v>91</v>
      </c>
      <c r="AY133" s="12" t="s">
        <v>152</v>
      </c>
      <c r="BE133" s="148">
        <f>IF(N133="základní",J133,0)</f>
        <v>0</v>
      </c>
      <c r="BF133" s="148">
        <f>IF(N133="snížená",J133,0)</f>
        <v>0</v>
      </c>
      <c r="BG133" s="148">
        <f>IF(N133="zákl. přenesená",J133,0)</f>
        <v>0</v>
      </c>
      <c r="BH133" s="148">
        <f>IF(N133="sníž. přenesená",J133,0)</f>
        <v>0</v>
      </c>
      <c r="BI133" s="148">
        <f>IF(N133="nulová",J133,0)</f>
        <v>0</v>
      </c>
      <c r="BJ133" s="12" t="s">
        <v>89</v>
      </c>
      <c r="BK133" s="148">
        <f>ROUND(I133*H133,2)</f>
        <v>0</v>
      </c>
      <c r="BL133" s="12" t="s">
        <v>1748</v>
      </c>
      <c r="BM133" s="147" t="s">
        <v>1774</v>
      </c>
    </row>
    <row r="134" spans="2:47" s="27" customFormat="1" ht="12" hidden="1">
      <c r="B134" s="26"/>
      <c r="D134" s="149" t="s">
        <v>162</v>
      </c>
      <c r="F134" s="150" t="s">
        <v>1775</v>
      </c>
      <c r="L134" s="26"/>
      <c r="M134" s="151"/>
      <c r="T134" s="54"/>
      <c r="AT134" s="12" t="s">
        <v>162</v>
      </c>
      <c r="AU134" s="12" t="s">
        <v>91</v>
      </c>
    </row>
    <row r="135" spans="2:65" s="27" customFormat="1" ht="16.5" customHeight="1" hidden="1">
      <c r="B135" s="26"/>
      <c r="C135" s="136" t="s">
        <v>197</v>
      </c>
      <c r="D135" s="136" t="s">
        <v>155</v>
      </c>
      <c r="E135" s="137" t="s">
        <v>1776</v>
      </c>
      <c r="F135" s="138" t="s">
        <v>1777</v>
      </c>
      <c r="G135" s="139" t="s">
        <v>279</v>
      </c>
      <c r="H135" s="140">
        <v>1</v>
      </c>
      <c r="I135" s="141"/>
      <c r="J135" s="142">
        <f>ROUND(I135*H135,2)</f>
        <v>0</v>
      </c>
      <c r="K135" s="138" t="s">
        <v>159</v>
      </c>
      <c r="L135" s="26"/>
      <c r="M135" s="143" t="s">
        <v>1</v>
      </c>
      <c r="N135" s="144" t="s">
        <v>46</v>
      </c>
      <c r="O135" s="145">
        <v>0</v>
      </c>
      <c r="P135" s="145">
        <f>O135*H135</f>
        <v>0</v>
      </c>
      <c r="Q135" s="145">
        <v>0</v>
      </c>
      <c r="R135" s="145">
        <f>Q135*H135</f>
        <v>0</v>
      </c>
      <c r="S135" s="145">
        <v>0</v>
      </c>
      <c r="T135" s="146">
        <f>S135*H135</f>
        <v>0</v>
      </c>
      <c r="AR135" s="147" t="s">
        <v>1748</v>
      </c>
      <c r="AT135" s="147" t="s">
        <v>155</v>
      </c>
      <c r="AU135" s="147" t="s">
        <v>91</v>
      </c>
      <c r="AY135" s="12" t="s">
        <v>152</v>
      </c>
      <c r="BE135" s="148">
        <f>IF(N135="základní",J135,0)</f>
        <v>0</v>
      </c>
      <c r="BF135" s="148">
        <f>IF(N135="snížená",J135,0)</f>
        <v>0</v>
      </c>
      <c r="BG135" s="148">
        <f>IF(N135="zákl. přenesená",J135,0)</f>
        <v>0</v>
      </c>
      <c r="BH135" s="148">
        <f>IF(N135="sníž. přenesená",J135,0)</f>
        <v>0</v>
      </c>
      <c r="BI135" s="148">
        <f>IF(N135="nulová",J135,0)</f>
        <v>0</v>
      </c>
      <c r="BJ135" s="12" t="s">
        <v>89</v>
      </c>
      <c r="BK135" s="148">
        <f>ROUND(I135*H135,2)</f>
        <v>0</v>
      </c>
      <c r="BL135" s="12" t="s">
        <v>1748</v>
      </c>
      <c r="BM135" s="147" t="s">
        <v>1778</v>
      </c>
    </row>
    <row r="136" spans="2:47" s="27" customFormat="1" ht="12" hidden="1">
      <c r="B136" s="26"/>
      <c r="D136" s="149" t="s">
        <v>162</v>
      </c>
      <c r="F136" s="150" t="s">
        <v>1779</v>
      </c>
      <c r="L136" s="26"/>
      <c r="M136" s="151"/>
      <c r="T136" s="54"/>
      <c r="AT136" s="12" t="s">
        <v>162</v>
      </c>
      <c r="AU136" s="12" t="s">
        <v>91</v>
      </c>
    </row>
    <row r="137" spans="2:63" s="125" customFormat="1" ht="22.9" customHeight="1">
      <c r="B137" s="124"/>
      <c r="D137" s="126" t="s">
        <v>80</v>
      </c>
      <c r="E137" s="134" t="s">
        <v>1780</v>
      </c>
      <c r="F137" s="134" t="s">
        <v>1781</v>
      </c>
      <c r="J137" s="135">
        <f>BK137</f>
        <v>0</v>
      </c>
      <c r="L137" s="124"/>
      <c r="M137" s="129"/>
      <c r="P137" s="130">
        <f>SUM(P138:P141)</f>
        <v>0</v>
      </c>
      <c r="R137" s="130">
        <f>SUM(R138:R141)</f>
        <v>0</v>
      </c>
      <c r="T137" s="131">
        <f>SUM(T138:T141)</f>
        <v>0</v>
      </c>
      <c r="AR137" s="126" t="s">
        <v>188</v>
      </c>
      <c r="AT137" s="132" t="s">
        <v>80</v>
      </c>
      <c r="AU137" s="132" t="s">
        <v>89</v>
      </c>
      <c r="AY137" s="126" t="s">
        <v>152</v>
      </c>
      <c r="BK137" s="133">
        <f>SUM(BK138:BK141)</f>
        <v>0</v>
      </c>
    </row>
    <row r="138" spans="2:65" s="27" customFormat="1" ht="16.5" customHeight="1">
      <c r="B138" s="26"/>
      <c r="C138" s="136" t="s">
        <v>218</v>
      </c>
      <c r="D138" s="136" t="s">
        <v>155</v>
      </c>
      <c r="E138" s="137" t="s">
        <v>1782</v>
      </c>
      <c r="F138" s="138" t="s">
        <v>1783</v>
      </c>
      <c r="G138" s="139" t="s">
        <v>279</v>
      </c>
      <c r="H138" s="140">
        <v>1</v>
      </c>
      <c r="I138" s="7"/>
      <c r="J138" s="1">
        <f>ROUND(I138*H138,2)</f>
        <v>0</v>
      </c>
      <c r="K138" s="138" t="s">
        <v>159</v>
      </c>
      <c r="L138" s="26"/>
      <c r="M138" s="143" t="s">
        <v>1</v>
      </c>
      <c r="N138" s="144" t="s">
        <v>46</v>
      </c>
      <c r="O138" s="145">
        <v>0</v>
      </c>
      <c r="P138" s="145">
        <f>O138*H138</f>
        <v>0</v>
      </c>
      <c r="Q138" s="145">
        <v>0</v>
      </c>
      <c r="R138" s="145">
        <f>Q138*H138</f>
        <v>0</v>
      </c>
      <c r="S138" s="145">
        <v>0</v>
      </c>
      <c r="T138" s="146">
        <f>S138*H138</f>
        <v>0</v>
      </c>
      <c r="AR138" s="147" t="s">
        <v>1748</v>
      </c>
      <c r="AT138" s="147" t="s">
        <v>155</v>
      </c>
      <c r="AU138" s="147" t="s">
        <v>91</v>
      </c>
      <c r="AY138" s="12" t="s">
        <v>152</v>
      </c>
      <c r="BE138" s="148">
        <f>IF(N138="základní",J138,0)</f>
        <v>0</v>
      </c>
      <c r="BF138" s="148">
        <f>IF(N138="snížená",J138,0)</f>
        <v>0</v>
      </c>
      <c r="BG138" s="148">
        <f>IF(N138="zákl. přenesená",J138,0)</f>
        <v>0</v>
      </c>
      <c r="BH138" s="148">
        <f>IF(N138="sníž. přenesená",J138,0)</f>
        <v>0</v>
      </c>
      <c r="BI138" s="148">
        <f>IF(N138="nulová",J138,0)</f>
        <v>0</v>
      </c>
      <c r="BJ138" s="12" t="s">
        <v>89</v>
      </c>
      <c r="BK138" s="148">
        <f>ROUND(I138*H138,2)</f>
        <v>0</v>
      </c>
      <c r="BL138" s="12" t="s">
        <v>1748</v>
      </c>
      <c r="BM138" s="147" t="s">
        <v>1784</v>
      </c>
    </row>
    <row r="139" spans="2:47" s="27" customFormat="1" ht="12">
      <c r="B139" s="26"/>
      <c r="D139" s="149" t="s">
        <v>162</v>
      </c>
      <c r="F139" s="150" t="s">
        <v>1785</v>
      </c>
      <c r="L139" s="26"/>
      <c r="M139" s="151"/>
      <c r="T139" s="54"/>
      <c r="AT139" s="12" t="s">
        <v>162</v>
      </c>
      <c r="AU139" s="12" t="s">
        <v>91</v>
      </c>
    </row>
    <row r="140" spans="2:65" s="27" customFormat="1" ht="16.5" customHeight="1" hidden="1">
      <c r="B140" s="26"/>
      <c r="C140" s="136" t="s">
        <v>223</v>
      </c>
      <c r="D140" s="136" t="s">
        <v>155</v>
      </c>
      <c r="E140" s="137" t="s">
        <v>1786</v>
      </c>
      <c r="F140" s="138" t="s">
        <v>1787</v>
      </c>
      <c r="G140" s="139" t="s">
        <v>279</v>
      </c>
      <c r="H140" s="140">
        <v>1</v>
      </c>
      <c r="I140" s="141"/>
      <c r="J140" s="142">
        <f>ROUND(I140*H140,2)</f>
        <v>0</v>
      </c>
      <c r="K140" s="138" t="s">
        <v>159</v>
      </c>
      <c r="L140" s="26"/>
      <c r="M140" s="143" t="s">
        <v>1</v>
      </c>
      <c r="N140" s="144" t="s">
        <v>46</v>
      </c>
      <c r="O140" s="145">
        <v>0</v>
      </c>
      <c r="P140" s="145">
        <f>O140*H140</f>
        <v>0</v>
      </c>
      <c r="Q140" s="145">
        <v>0</v>
      </c>
      <c r="R140" s="145">
        <f>Q140*H140</f>
        <v>0</v>
      </c>
      <c r="S140" s="145">
        <v>0</v>
      </c>
      <c r="T140" s="146">
        <f>S140*H140</f>
        <v>0</v>
      </c>
      <c r="AR140" s="147" t="s">
        <v>1748</v>
      </c>
      <c r="AT140" s="147" t="s">
        <v>155</v>
      </c>
      <c r="AU140" s="147" t="s">
        <v>91</v>
      </c>
      <c r="AY140" s="12" t="s">
        <v>152</v>
      </c>
      <c r="BE140" s="148">
        <f>IF(N140="základní",J140,0)</f>
        <v>0</v>
      </c>
      <c r="BF140" s="148">
        <f>IF(N140="snížená",J140,0)</f>
        <v>0</v>
      </c>
      <c r="BG140" s="148">
        <f>IF(N140="zákl. přenesená",J140,0)</f>
        <v>0</v>
      </c>
      <c r="BH140" s="148">
        <f>IF(N140="sníž. přenesená",J140,0)</f>
        <v>0</v>
      </c>
      <c r="BI140" s="148">
        <f>IF(N140="nulová",J140,0)</f>
        <v>0</v>
      </c>
      <c r="BJ140" s="12" t="s">
        <v>89</v>
      </c>
      <c r="BK140" s="148">
        <f>ROUND(I140*H140,2)</f>
        <v>0</v>
      </c>
      <c r="BL140" s="12" t="s">
        <v>1748</v>
      </c>
      <c r="BM140" s="147" t="s">
        <v>1788</v>
      </c>
    </row>
    <row r="141" spans="2:47" s="27" customFormat="1" ht="12" hidden="1">
      <c r="B141" s="26"/>
      <c r="D141" s="149" t="s">
        <v>162</v>
      </c>
      <c r="F141" s="150" t="s">
        <v>1789</v>
      </c>
      <c r="L141" s="26"/>
      <c r="M141" s="151"/>
      <c r="T141" s="54"/>
      <c r="AT141" s="12" t="s">
        <v>162</v>
      </c>
      <c r="AU141" s="12" t="s">
        <v>91</v>
      </c>
    </row>
    <row r="142" spans="2:63" s="125" customFormat="1" ht="22.9" customHeight="1" hidden="1">
      <c r="B142" s="124"/>
      <c r="D142" s="126" t="s">
        <v>80</v>
      </c>
      <c r="E142" s="134" t="s">
        <v>1790</v>
      </c>
      <c r="F142" s="134" t="s">
        <v>1791</v>
      </c>
      <c r="J142" s="135">
        <f>BK142</f>
        <v>0</v>
      </c>
      <c r="L142" s="124"/>
      <c r="M142" s="129"/>
      <c r="P142" s="130">
        <f>SUM(P143:P146)</f>
        <v>0</v>
      </c>
      <c r="R142" s="130">
        <f>SUM(R143:R146)</f>
        <v>0</v>
      </c>
      <c r="T142" s="131">
        <f>SUM(T143:T146)</f>
        <v>0</v>
      </c>
      <c r="AR142" s="126" t="s">
        <v>188</v>
      </c>
      <c r="AT142" s="132" t="s">
        <v>80</v>
      </c>
      <c r="AU142" s="132" t="s">
        <v>89</v>
      </c>
      <c r="AY142" s="126" t="s">
        <v>152</v>
      </c>
      <c r="BK142" s="133">
        <f>SUM(BK143:BK146)</f>
        <v>0</v>
      </c>
    </row>
    <row r="143" spans="2:65" s="27" customFormat="1" ht="16.5" customHeight="1" hidden="1">
      <c r="B143" s="26"/>
      <c r="C143" s="136" t="s">
        <v>232</v>
      </c>
      <c r="D143" s="136" t="s">
        <v>155</v>
      </c>
      <c r="E143" s="137" t="s">
        <v>1792</v>
      </c>
      <c r="F143" s="138" t="s">
        <v>1791</v>
      </c>
      <c r="G143" s="139" t="s">
        <v>279</v>
      </c>
      <c r="H143" s="140">
        <v>1</v>
      </c>
      <c r="I143" s="141"/>
      <c r="J143" s="142">
        <f>ROUND(I143*H143,2)</f>
        <v>0</v>
      </c>
      <c r="K143" s="138" t="s">
        <v>159</v>
      </c>
      <c r="L143" s="26"/>
      <c r="M143" s="143" t="s">
        <v>1</v>
      </c>
      <c r="N143" s="144" t="s">
        <v>46</v>
      </c>
      <c r="O143" s="145">
        <v>0</v>
      </c>
      <c r="P143" s="145">
        <f>O143*H143</f>
        <v>0</v>
      </c>
      <c r="Q143" s="145">
        <v>0</v>
      </c>
      <c r="R143" s="145">
        <f>Q143*H143</f>
        <v>0</v>
      </c>
      <c r="S143" s="145">
        <v>0</v>
      </c>
      <c r="T143" s="146">
        <f>S143*H143</f>
        <v>0</v>
      </c>
      <c r="AR143" s="147" t="s">
        <v>1748</v>
      </c>
      <c r="AT143" s="147" t="s">
        <v>155</v>
      </c>
      <c r="AU143" s="147" t="s">
        <v>91</v>
      </c>
      <c r="AY143" s="12" t="s">
        <v>152</v>
      </c>
      <c r="BE143" s="148">
        <f>IF(N143="základní",J143,0)</f>
        <v>0</v>
      </c>
      <c r="BF143" s="148">
        <f>IF(N143="snížená",J143,0)</f>
        <v>0</v>
      </c>
      <c r="BG143" s="148">
        <f>IF(N143="zákl. přenesená",J143,0)</f>
        <v>0</v>
      </c>
      <c r="BH143" s="148">
        <f>IF(N143="sníž. přenesená",J143,0)</f>
        <v>0</v>
      </c>
      <c r="BI143" s="148">
        <f>IF(N143="nulová",J143,0)</f>
        <v>0</v>
      </c>
      <c r="BJ143" s="12" t="s">
        <v>89</v>
      </c>
      <c r="BK143" s="148">
        <f>ROUND(I143*H143,2)</f>
        <v>0</v>
      </c>
      <c r="BL143" s="12" t="s">
        <v>1748</v>
      </c>
      <c r="BM143" s="147" t="s">
        <v>1793</v>
      </c>
    </row>
    <row r="144" spans="2:47" s="27" customFormat="1" ht="12" hidden="1">
      <c r="B144" s="26"/>
      <c r="D144" s="149" t="s">
        <v>162</v>
      </c>
      <c r="F144" s="150" t="s">
        <v>1794</v>
      </c>
      <c r="L144" s="26"/>
      <c r="M144" s="151"/>
      <c r="T144" s="54"/>
      <c r="AT144" s="12" t="s">
        <v>162</v>
      </c>
      <c r="AU144" s="12" t="s">
        <v>91</v>
      </c>
    </row>
    <row r="145" spans="2:65" s="27" customFormat="1" ht="16.5" customHeight="1" hidden="1">
      <c r="B145" s="26"/>
      <c r="C145" s="136" t="s">
        <v>237</v>
      </c>
      <c r="D145" s="136" t="s">
        <v>155</v>
      </c>
      <c r="E145" s="137" t="s">
        <v>1795</v>
      </c>
      <c r="F145" s="138" t="s">
        <v>1796</v>
      </c>
      <c r="G145" s="139" t="s">
        <v>279</v>
      </c>
      <c r="H145" s="140">
        <v>1</v>
      </c>
      <c r="I145" s="141"/>
      <c r="J145" s="142">
        <f>ROUND(I145*H145,2)</f>
        <v>0</v>
      </c>
      <c r="K145" s="138" t="s">
        <v>159</v>
      </c>
      <c r="L145" s="26"/>
      <c r="M145" s="143" t="s">
        <v>1</v>
      </c>
      <c r="N145" s="144" t="s">
        <v>46</v>
      </c>
      <c r="O145" s="145">
        <v>0</v>
      </c>
      <c r="P145" s="145">
        <f>O145*H145</f>
        <v>0</v>
      </c>
      <c r="Q145" s="145">
        <v>0</v>
      </c>
      <c r="R145" s="145">
        <f>Q145*H145</f>
        <v>0</v>
      </c>
      <c r="S145" s="145">
        <v>0</v>
      </c>
      <c r="T145" s="146">
        <f>S145*H145</f>
        <v>0</v>
      </c>
      <c r="AR145" s="147" t="s">
        <v>1748</v>
      </c>
      <c r="AT145" s="147" t="s">
        <v>155</v>
      </c>
      <c r="AU145" s="147" t="s">
        <v>91</v>
      </c>
      <c r="AY145" s="12" t="s">
        <v>152</v>
      </c>
      <c r="BE145" s="148">
        <f>IF(N145="základní",J145,0)</f>
        <v>0</v>
      </c>
      <c r="BF145" s="148">
        <f>IF(N145="snížená",J145,0)</f>
        <v>0</v>
      </c>
      <c r="BG145" s="148">
        <f>IF(N145="zákl. přenesená",J145,0)</f>
        <v>0</v>
      </c>
      <c r="BH145" s="148">
        <f>IF(N145="sníž. přenesená",J145,0)</f>
        <v>0</v>
      </c>
      <c r="BI145" s="148">
        <f>IF(N145="nulová",J145,0)</f>
        <v>0</v>
      </c>
      <c r="BJ145" s="12" t="s">
        <v>89</v>
      </c>
      <c r="BK145" s="148">
        <f>ROUND(I145*H145,2)</f>
        <v>0</v>
      </c>
      <c r="BL145" s="12" t="s">
        <v>1748</v>
      </c>
      <c r="BM145" s="147" t="s">
        <v>1797</v>
      </c>
    </row>
    <row r="146" spans="2:47" s="27" customFormat="1" ht="12" hidden="1">
      <c r="B146" s="26"/>
      <c r="D146" s="149" t="s">
        <v>162</v>
      </c>
      <c r="F146" s="150" t="s">
        <v>1798</v>
      </c>
      <c r="L146" s="26"/>
      <c r="M146" s="151"/>
      <c r="T146" s="54"/>
      <c r="AT146" s="12" t="s">
        <v>162</v>
      </c>
      <c r="AU146" s="12" t="s">
        <v>91</v>
      </c>
    </row>
    <row r="147" spans="2:63" s="125" customFormat="1" ht="22.9" customHeight="1" hidden="1">
      <c r="B147" s="124"/>
      <c r="D147" s="126" t="s">
        <v>80</v>
      </c>
      <c r="E147" s="134" t="s">
        <v>1799</v>
      </c>
      <c r="F147" s="134" t="s">
        <v>1800</v>
      </c>
      <c r="J147" s="135">
        <f>BK147</f>
        <v>0</v>
      </c>
      <c r="L147" s="124"/>
      <c r="M147" s="129"/>
      <c r="P147" s="130">
        <f>SUM(P148:P149)</f>
        <v>0</v>
      </c>
      <c r="R147" s="130">
        <f>SUM(R148:R149)</f>
        <v>0</v>
      </c>
      <c r="T147" s="131">
        <f>SUM(T148:T149)</f>
        <v>0</v>
      </c>
      <c r="AR147" s="126" t="s">
        <v>188</v>
      </c>
      <c r="AT147" s="132" t="s">
        <v>80</v>
      </c>
      <c r="AU147" s="132" t="s">
        <v>89</v>
      </c>
      <c r="AY147" s="126" t="s">
        <v>152</v>
      </c>
      <c r="BK147" s="133">
        <f>SUM(BK148:BK149)</f>
        <v>0</v>
      </c>
    </row>
    <row r="148" spans="2:65" s="27" customFormat="1" ht="16.5" customHeight="1" hidden="1">
      <c r="B148" s="26"/>
      <c r="C148" s="136" t="s">
        <v>242</v>
      </c>
      <c r="D148" s="136" t="s">
        <v>155</v>
      </c>
      <c r="E148" s="137" t="s">
        <v>1801</v>
      </c>
      <c r="F148" s="138" t="s">
        <v>1800</v>
      </c>
      <c r="G148" s="139" t="s">
        <v>279</v>
      </c>
      <c r="H148" s="140">
        <v>1</v>
      </c>
      <c r="I148" s="141"/>
      <c r="J148" s="142">
        <f>ROUND(I148*H148,2)</f>
        <v>0</v>
      </c>
      <c r="K148" s="138" t="s">
        <v>159</v>
      </c>
      <c r="L148" s="26"/>
      <c r="M148" s="143" t="s">
        <v>1</v>
      </c>
      <c r="N148" s="144" t="s">
        <v>46</v>
      </c>
      <c r="O148" s="145">
        <v>0</v>
      </c>
      <c r="P148" s="145">
        <f>O148*H148</f>
        <v>0</v>
      </c>
      <c r="Q148" s="145">
        <v>0</v>
      </c>
      <c r="R148" s="145">
        <f>Q148*H148</f>
        <v>0</v>
      </c>
      <c r="S148" s="145">
        <v>0</v>
      </c>
      <c r="T148" s="146">
        <f>S148*H148</f>
        <v>0</v>
      </c>
      <c r="AR148" s="147" t="s">
        <v>1748</v>
      </c>
      <c r="AT148" s="147" t="s">
        <v>155</v>
      </c>
      <c r="AU148" s="147" t="s">
        <v>91</v>
      </c>
      <c r="AY148" s="12" t="s">
        <v>152</v>
      </c>
      <c r="BE148" s="148">
        <f>IF(N148="základní",J148,0)</f>
        <v>0</v>
      </c>
      <c r="BF148" s="148">
        <f>IF(N148="snížená",J148,0)</f>
        <v>0</v>
      </c>
      <c r="BG148" s="148">
        <f>IF(N148="zákl. přenesená",J148,0)</f>
        <v>0</v>
      </c>
      <c r="BH148" s="148">
        <f>IF(N148="sníž. přenesená",J148,0)</f>
        <v>0</v>
      </c>
      <c r="BI148" s="148">
        <f>IF(N148="nulová",J148,0)</f>
        <v>0</v>
      </c>
      <c r="BJ148" s="12" t="s">
        <v>89</v>
      </c>
      <c r="BK148" s="148">
        <f>ROUND(I148*H148,2)</f>
        <v>0</v>
      </c>
      <c r="BL148" s="12" t="s">
        <v>1748</v>
      </c>
      <c r="BM148" s="147" t="s">
        <v>1802</v>
      </c>
    </row>
    <row r="149" spans="2:47" s="27" customFormat="1" ht="12" hidden="1">
      <c r="B149" s="26"/>
      <c r="D149" s="149" t="s">
        <v>162</v>
      </c>
      <c r="F149" s="150" t="s">
        <v>1803</v>
      </c>
      <c r="L149" s="26"/>
      <c r="M149" s="151"/>
      <c r="T149" s="54"/>
      <c r="AT149" s="12" t="s">
        <v>162</v>
      </c>
      <c r="AU149" s="12" t="s">
        <v>91</v>
      </c>
    </row>
    <row r="150" spans="2:63" s="125" customFormat="1" ht="22.9" customHeight="1" hidden="1">
      <c r="B150" s="124"/>
      <c r="D150" s="126" t="s">
        <v>80</v>
      </c>
      <c r="E150" s="134" t="s">
        <v>1804</v>
      </c>
      <c r="F150" s="134" t="s">
        <v>1805</v>
      </c>
      <c r="J150" s="135">
        <f>BK150</f>
        <v>0</v>
      </c>
      <c r="L150" s="124"/>
      <c r="M150" s="129"/>
      <c r="P150" s="130">
        <f>SUM(P151:P156)</f>
        <v>0</v>
      </c>
      <c r="R150" s="130">
        <f>SUM(R151:R156)</f>
        <v>0</v>
      </c>
      <c r="T150" s="131">
        <f>SUM(T151:T156)</f>
        <v>0</v>
      </c>
      <c r="AR150" s="126" t="s">
        <v>188</v>
      </c>
      <c r="AT150" s="132" t="s">
        <v>80</v>
      </c>
      <c r="AU150" s="132" t="s">
        <v>89</v>
      </c>
      <c r="AY150" s="126" t="s">
        <v>152</v>
      </c>
      <c r="BK150" s="133">
        <f>SUM(BK151:BK156)</f>
        <v>0</v>
      </c>
    </row>
    <row r="151" spans="2:65" s="27" customFormat="1" ht="16.5" customHeight="1" hidden="1">
      <c r="B151" s="26"/>
      <c r="C151" s="136" t="s">
        <v>247</v>
      </c>
      <c r="D151" s="136" t="s">
        <v>155</v>
      </c>
      <c r="E151" s="137" t="s">
        <v>1806</v>
      </c>
      <c r="F151" s="138" t="s">
        <v>1807</v>
      </c>
      <c r="G151" s="139" t="s">
        <v>279</v>
      </c>
      <c r="H151" s="140">
        <v>1</v>
      </c>
      <c r="I151" s="141"/>
      <c r="J151" s="142">
        <f>ROUND(I151*H151,2)</f>
        <v>0</v>
      </c>
      <c r="K151" s="138" t="s">
        <v>159</v>
      </c>
      <c r="L151" s="26"/>
      <c r="M151" s="143" t="s">
        <v>1</v>
      </c>
      <c r="N151" s="144" t="s">
        <v>46</v>
      </c>
      <c r="O151" s="145">
        <v>0</v>
      </c>
      <c r="P151" s="145">
        <f>O151*H151</f>
        <v>0</v>
      </c>
      <c r="Q151" s="145">
        <v>0</v>
      </c>
      <c r="R151" s="145">
        <f>Q151*H151</f>
        <v>0</v>
      </c>
      <c r="S151" s="145">
        <v>0</v>
      </c>
      <c r="T151" s="146">
        <f>S151*H151</f>
        <v>0</v>
      </c>
      <c r="AR151" s="147" t="s">
        <v>1748</v>
      </c>
      <c r="AT151" s="147" t="s">
        <v>155</v>
      </c>
      <c r="AU151" s="147" t="s">
        <v>91</v>
      </c>
      <c r="AY151" s="12" t="s">
        <v>152</v>
      </c>
      <c r="BE151" s="148">
        <f>IF(N151="základní",J151,0)</f>
        <v>0</v>
      </c>
      <c r="BF151" s="148">
        <f>IF(N151="snížená",J151,0)</f>
        <v>0</v>
      </c>
      <c r="BG151" s="148">
        <f>IF(N151="zákl. přenesená",J151,0)</f>
        <v>0</v>
      </c>
      <c r="BH151" s="148">
        <f>IF(N151="sníž. přenesená",J151,0)</f>
        <v>0</v>
      </c>
      <c r="BI151" s="148">
        <f>IF(N151="nulová",J151,0)</f>
        <v>0</v>
      </c>
      <c r="BJ151" s="12" t="s">
        <v>89</v>
      </c>
      <c r="BK151" s="148">
        <f>ROUND(I151*H151,2)</f>
        <v>0</v>
      </c>
      <c r="BL151" s="12" t="s">
        <v>1748</v>
      </c>
      <c r="BM151" s="147" t="s">
        <v>1808</v>
      </c>
    </row>
    <row r="152" spans="2:47" s="27" customFormat="1" ht="12" hidden="1">
      <c r="B152" s="26"/>
      <c r="D152" s="149" t="s">
        <v>162</v>
      </c>
      <c r="F152" s="150" t="s">
        <v>1809</v>
      </c>
      <c r="L152" s="26"/>
      <c r="M152" s="151"/>
      <c r="T152" s="54"/>
      <c r="AT152" s="12" t="s">
        <v>162</v>
      </c>
      <c r="AU152" s="12" t="s">
        <v>91</v>
      </c>
    </row>
    <row r="153" spans="2:65" s="27" customFormat="1" ht="24.25" customHeight="1" hidden="1">
      <c r="B153" s="26"/>
      <c r="C153" s="136" t="s">
        <v>8</v>
      </c>
      <c r="D153" s="136" t="s">
        <v>155</v>
      </c>
      <c r="E153" s="137" t="s">
        <v>1810</v>
      </c>
      <c r="F153" s="138" t="s">
        <v>1811</v>
      </c>
      <c r="G153" s="139" t="s">
        <v>279</v>
      </c>
      <c r="H153" s="140">
        <v>1</v>
      </c>
      <c r="I153" s="141"/>
      <c r="J153" s="142">
        <f>ROUND(I153*H153,2)</f>
        <v>0</v>
      </c>
      <c r="K153" s="138" t="s">
        <v>159</v>
      </c>
      <c r="L153" s="26"/>
      <c r="M153" s="143" t="s">
        <v>1</v>
      </c>
      <c r="N153" s="144" t="s">
        <v>46</v>
      </c>
      <c r="O153" s="145">
        <v>0</v>
      </c>
      <c r="P153" s="145">
        <f>O153*H153</f>
        <v>0</v>
      </c>
      <c r="Q153" s="145">
        <v>0</v>
      </c>
      <c r="R153" s="145">
        <f>Q153*H153</f>
        <v>0</v>
      </c>
      <c r="S153" s="145">
        <v>0</v>
      </c>
      <c r="T153" s="146">
        <f>S153*H153</f>
        <v>0</v>
      </c>
      <c r="AR153" s="147" t="s">
        <v>1748</v>
      </c>
      <c r="AT153" s="147" t="s">
        <v>155</v>
      </c>
      <c r="AU153" s="147" t="s">
        <v>91</v>
      </c>
      <c r="AY153" s="12" t="s">
        <v>152</v>
      </c>
      <c r="BE153" s="148">
        <f>IF(N153="základní",J153,0)</f>
        <v>0</v>
      </c>
      <c r="BF153" s="148">
        <f>IF(N153="snížená",J153,0)</f>
        <v>0</v>
      </c>
      <c r="BG153" s="148">
        <f>IF(N153="zákl. přenesená",J153,0)</f>
        <v>0</v>
      </c>
      <c r="BH153" s="148">
        <f>IF(N153="sníž. přenesená",J153,0)</f>
        <v>0</v>
      </c>
      <c r="BI153" s="148">
        <f>IF(N153="nulová",J153,0)</f>
        <v>0</v>
      </c>
      <c r="BJ153" s="12" t="s">
        <v>89</v>
      </c>
      <c r="BK153" s="148">
        <f>ROUND(I153*H153,2)</f>
        <v>0</v>
      </c>
      <c r="BL153" s="12" t="s">
        <v>1748</v>
      </c>
      <c r="BM153" s="147" t="s">
        <v>1812</v>
      </c>
    </row>
    <row r="154" spans="2:47" s="27" customFormat="1" ht="12" hidden="1">
      <c r="B154" s="26"/>
      <c r="D154" s="149" t="s">
        <v>162</v>
      </c>
      <c r="F154" s="150" t="s">
        <v>1813</v>
      </c>
      <c r="L154" s="26"/>
      <c r="M154" s="151"/>
      <c r="T154" s="54"/>
      <c r="AT154" s="12" t="s">
        <v>162</v>
      </c>
      <c r="AU154" s="12" t="s">
        <v>91</v>
      </c>
    </row>
    <row r="155" spans="2:47" s="27" customFormat="1" ht="18" hidden="1">
      <c r="B155" s="26"/>
      <c r="D155" s="154" t="s">
        <v>212</v>
      </c>
      <c r="F155" s="181" t="s">
        <v>1814</v>
      </c>
      <c r="L155" s="26"/>
      <c r="M155" s="151"/>
      <c r="T155" s="54"/>
      <c r="AT155" s="12" t="s">
        <v>212</v>
      </c>
      <c r="AU155" s="12" t="s">
        <v>91</v>
      </c>
    </row>
    <row r="156" spans="2:65" s="27" customFormat="1" ht="16.5" customHeight="1" hidden="1">
      <c r="B156" s="26"/>
      <c r="C156" s="136" t="s">
        <v>203</v>
      </c>
      <c r="D156" s="136" t="s">
        <v>155</v>
      </c>
      <c r="E156" s="137" t="s">
        <v>1815</v>
      </c>
      <c r="F156" s="138" t="s">
        <v>1816</v>
      </c>
      <c r="G156" s="139" t="s">
        <v>279</v>
      </c>
      <c r="H156" s="140">
        <v>1</v>
      </c>
      <c r="I156" s="141"/>
      <c r="J156" s="142">
        <f>ROUND(I156*H156,2)</f>
        <v>0</v>
      </c>
      <c r="K156" s="138" t="s">
        <v>1</v>
      </c>
      <c r="L156" s="26"/>
      <c r="M156" s="193" t="s">
        <v>1</v>
      </c>
      <c r="N156" s="194" t="s">
        <v>46</v>
      </c>
      <c r="O156" s="195">
        <v>0</v>
      </c>
      <c r="P156" s="195">
        <f>O156*H156</f>
        <v>0</v>
      </c>
      <c r="Q156" s="195">
        <v>0</v>
      </c>
      <c r="R156" s="195">
        <f>Q156*H156</f>
        <v>0</v>
      </c>
      <c r="S156" s="195">
        <v>0</v>
      </c>
      <c r="T156" s="196">
        <f>S156*H156</f>
        <v>0</v>
      </c>
      <c r="AR156" s="147" t="s">
        <v>1748</v>
      </c>
      <c r="AT156" s="147" t="s">
        <v>155</v>
      </c>
      <c r="AU156" s="147" t="s">
        <v>91</v>
      </c>
      <c r="AY156" s="12" t="s">
        <v>152</v>
      </c>
      <c r="BE156" s="148">
        <f>IF(N156="základní",J156,0)</f>
        <v>0</v>
      </c>
      <c r="BF156" s="148">
        <f>IF(N156="snížená",J156,0)</f>
        <v>0</v>
      </c>
      <c r="BG156" s="148">
        <f>IF(N156="zákl. přenesená",J156,0)</f>
        <v>0</v>
      </c>
      <c r="BH156" s="148">
        <f>IF(N156="sníž. přenesená",J156,0)</f>
        <v>0</v>
      </c>
      <c r="BI156" s="148">
        <f>IF(N156="nulová",J156,0)</f>
        <v>0</v>
      </c>
      <c r="BJ156" s="12" t="s">
        <v>89</v>
      </c>
      <c r="BK156" s="148">
        <f>ROUND(I156*H156,2)</f>
        <v>0</v>
      </c>
      <c r="BL156" s="12" t="s">
        <v>1748</v>
      </c>
      <c r="BM156" s="147" t="s">
        <v>1817</v>
      </c>
    </row>
    <row r="157" spans="2:12" s="27" customFormat="1" ht="7" customHeight="1">
      <c r="B157" s="40"/>
      <c r="C157" s="41"/>
      <c r="D157" s="41"/>
      <c r="E157" s="41"/>
      <c r="F157" s="41"/>
      <c r="G157" s="41"/>
      <c r="H157" s="41"/>
      <c r="I157" s="41"/>
      <c r="J157" s="41"/>
      <c r="K157" s="41"/>
      <c r="L157" s="26"/>
    </row>
  </sheetData>
  <sheetProtection algorithmName="SHA-512" hashValue="UoN48dgib2zHEfEzfD+phrmYnmwbzXHU235TZalH3XIqaQrjD7M6DhuSHQ+UpvoOKDJz9+H6KXIIaa54v9k0Lw==" saltValue="kzqnVYAvqzWzGIHUSbQh9Q==" spinCount="100000" sheet="1" objects="1" scenarios="1"/>
  <autoFilter ref="C116:K156"/>
  <mergeCells count="10">
    <mergeCell ref="E81:H81"/>
    <mergeCell ref="E107:H107"/>
    <mergeCell ref="E109:H109"/>
    <mergeCell ref="L2:V2"/>
    <mergeCell ref="E7:H7"/>
    <mergeCell ref="E9:H9"/>
    <mergeCell ref="E18:H18"/>
    <mergeCell ref="E79:H79"/>
    <mergeCell ref="E27:J27"/>
    <mergeCell ref="E24:H24"/>
  </mergeCells>
  <hyperlinks>
    <hyperlink ref="F121" r:id="rId1" display="https://podminky.urs.cz/item/CS_URS_2023_01/011002000"/>
    <hyperlink ref="F123" r:id="rId2" display="https://podminky.urs.cz/item/CS_URS_2023_01/013203000"/>
    <hyperlink ref="F125" r:id="rId3" display="https://podminky.urs.cz/item/CS_URS_2023_01/013203001"/>
    <hyperlink ref="F129" r:id="rId4" display="https://podminky.urs.cz/item/CS_URS_2023_01/013254000"/>
    <hyperlink ref="F132" r:id="rId5" display="https://podminky.urs.cz/item/CS_URS_2023_01/030001000"/>
    <hyperlink ref="F134" r:id="rId6" display="https://podminky.urs.cz/item/CS_URS_2023_01/034002000"/>
    <hyperlink ref="F136" r:id="rId7" display="https://podminky.urs.cz/item/CS_URS_2023_01/039002000"/>
    <hyperlink ref="F139" r:id="rId8" display="https://podminky.urs.cz/item/CS_URS_2023_01/043194000"/>
    <hyperlink ref="F141" r:id="rId9" display="https://podminky.urs.cz/item/CS_URS_2023_01/045002000"/>
    <hyperlink ref="F144" r:id="rId10" display="https://podminky.urs.cz/item/CS_URS_2023_01/060001000"/>
    <hyperlink ref="F146" r:id="rId11" display="https://podminky.urs.cz/item/CS_URS_2023_01/065002000"/>
    <hyperlink ref="F149" r:id="rId12" display="https://podminky.urs.cz/item/CS_URS_2023_01/070001000"/>
    <hyperlink ref="F152" r:id="rId13" display="https://podminky.urs.cz/item/CS_URS_2023_01/091003000"/>
    <hyperlink ref="F154" r:id="rId14" display="https://podminky.urs.cz/item/CS_URS_2023_01/091003001"/>
  </hyperlinks>
  <printOptions/>
  <pageMargins left="0.39375" right="0.39375" top="0.39375" bottom="0.39375" header="0" footer="0"/>
  <pageSetup blackAndWhite="1" fitToHeight="100" fitToWidth="1" horizontalDpi="600" verticalDpi="600" orientation="portrait" paperSize="9" scale="76" r:id="rId16"/>
  <headerFooter>
    <oddFooter>&amp;CStrana &amp;P z &amp;N</oddFooter>
  </headerFooter>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Stuchlík</dc:creator>
  <cp:keywords/>
  <dc:description/>
  <cp:lastModifiedBy>nevyjel</cp:lastModifiedBy>
  <cp:lastPrinted>2023-03-23T07:49:18Z</cp:lastPrinted>
  <dcterms:created xsi:type="dcterms:W3CDTF">2023-03-22T20:56:22Z</dcterms:created>
  <dcterms:modified xsi:type="dcterms:W3CDTF">2023-05-22T07:54:50Z</dcterms:modified>
  <cp:category/>
  <cp:version/>
  <cp:contentType/>
  <cp:contentStatus/>
</cp:coreProperties>
</file>