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89" yWindow="583" windowWidth="32537" windowHeight="7851" activeTab="0"/>
  </bookViews>
  <sheets>
    <sheet name="Rekapitulace stavby" sheetId="1" r:id="rId1"/>
    <sheet name="01 - Typ E - Stavební část" sheetId="2" r:id="rId2"/>
    <sheet name="02 - Typ F - Stavební část" sheetId="3" r:id="rId3"/>
    <sheet name="03 - Typ I - Stavební část" sheetId="4" r:id="rId4"/>
    <sheet name="04 - Typ J - Stavební část" sheetId="5" r:id="rId5"/>
    <sheet name="05 - Typ K(4jed.) - Stavební č." sheetId="6" r:id="rId6"/>
    <sheet name="06 - Typ E -  Vodovod" sheetId="7" r:id="rId7"/>
    <sheet name="07 - Typ E - Kanalizace" sheetId="8" r:id="rId8"/>
    <sheet name="08 - Typ E - Vzduchotechnika" sheetId="9" r:id="rId9"/>
    <sheet name="09 - Typ F - Vodovod" sheetId="10" r:id="rId10"/>
    <sheet name="10 - Typ F - Kanalizace" sheetId="11" r:id="rId11"/>
    <sheet name="11 - Typ F - Vzduchotechnika" sheetId="12" r:id="rId12"/>
    <sheet name="12 - Typ I - Vodovod" sheetId="13" r:id="rId13"/>
    <sheet name="13 - Typ I - Kanalizace" sheetId="14" r:id="rId14"/>
    <sheet name="14 - Typ I - Vzduchotechnika" sheetId="15" r:id="rId15"/>
    <sheet name="15 - Typ J - Vodovod" sheetId="16" r:id="rId16"/>
    <sheet name="16 - Typ J - Kanalizace" sheetId="17" r:id="rId17"/>
    <sheet name="17 - Typ J - Vzduchotechnika" sheetId="18" r:id="rId18"/>
    <sheet name="18 - Typ K (4 jed.) - Vodovod " sheetId="19" r:id="rId19"/>
    <sheet name="19 - Typ K(4 jed.) - Kanalizace" sheetId="20" r:id="rId20"/>
    <sheet name="20-Typ K(4 jed.) - Vzduchotech." sheetId="21" r:id="rId21"/>
    <sheet name="21 - Typ E a F - Elektro." sheetId="22" r:id="rId22"/>
    <sheet name="22 - Typ I - Elektro." sheetId="23" r:id="rId23"/>
    <sheet name="23 - Typ J - Elektro." sheetId="24" r:id="rId24"/>
    <sheet name="24 - Typ K (4 jed.) - Elektro" sheetId="25" r:id="rId25"/>
    <sheet name="VRN - Vedlejší rozpočtové..." sheetId="26" r:id="rId26"/>
    <sheet name="Pokyny pro vyplnění" sheetId="27" r:id="rId27"/>
  </sheets>
  <definedNames>
    <definedName name="_xlnm._FilterDatabase" localSheetId="1" hidden="1">'01 - Typ E - Stavební část'!$C$103:$K$467</definedName>
    <definedName name="_xlnm._FilterDatabase" localSheetId="2" hidden="1">'02 - Typ F - Stavební část'!$C$103:$K$467</definedName>
    <definedName name="_xlnm._FilterDatabase" localSheetId="3" hidden="1">'03 - Typ I - Stavební část'!$C$103:$K$411</definedName>
    <definedName name="_xlnm._FilterDatabase" localSheetId="4" hidden="1">'04 - Typ J - Stavební část'!$C$103:$K$411</definedName>
    <definedName name="_xlnm._FilterDatabase" localSheetId="5" hidden="1">'05 - Typ K(4jed.) - Stavební č.'!$C$103:$K$493</definedName>
    <definedName name="_xlnm._FilterDatabase" localSheetId="6" hidden="1">'06 - Typ E -  Vodovod'!$C$96:$K$151</definedName>
    <definedName name="_xlnm._FilterDatabase" localSheetId="7" hidden="1">'07 - Typ E - Kanalizace'!$C$95:$K$118</definedName>
    <definedName name="_xlnm._FilterDatabase" localSheetId="8" hidden="1">'08 - Typ E - Vzduchotechnika'!$C$95:$K$119</definedName>
    <definedName name="_xlnm._FilterDatabase" localSheetId="9" hidden="1">'09 - Typ F - Vodovod'!$C$96:$K$151</definedName>
    <definedName name="_xlnm._FilterDatabase" localSheetId="10" hidden="1">'10 - Typ F - Kanalizace'!$C$95:$K$118</definedName>
    <definedName name="_xlnm._FilterDatabase" localSheetId="11" hidden="1">'11 - Typ F - Vzduchotechnika'!$C$95:$K$119</definedName>
    <definedName name="_xlnm._FilterDatabase" localSheetId="12" hidden="1">'12 - Typ I - Vodovod'!$C$96:$K$151</definedName>
    <definedName name="_xlnm._FilterDatabase" localSheetId="13" hidden="1">'13 - Typ I - Kanalizace'!$C$95:$K$118</definedName>
    <definedName name="_xlnm._FilterDatabase" localSheetId="14" hidden="1">'14 - Typ I - Vzduchotechnika'!$C$95:$K$117</definedName>
    <definedName name="_xlnm._FilterDatabase" localSheetId="15" hidden="1">'15 - Typ J - Vodovod'!$C$96:$K$151</definedName>
    <definedName name="_xlnm._FilterDatabase" localSheetId="16" hidden="1">'16 - Typ J - Kanalizace'!$C$95:$K$118</definedName>
    <definedName name="_xlnm._FilterDatabase" localSheetId="17" hidden="1">'17 - Typ J - Vzduchotechnika'!$C$95:$K$117</definedName>
    <definedName name="_xlnm._FilterDatabase" localSheetId="18" hidden="1">'18 - Typ K (4 jed.) - Vodovod '!$C$96:$K$199</definedName>
    <definedName name="_xlnm._FilterDatabase" localSheetId="19" hidden="1">'19 - Typ K(4 jed.) - Kanalizace'!$C$95:$K$135</definedName>
    <definedName name="_xlnm._FilterDatabase" localSheetId="20" hidden="1">'20-Typ K(4 jed.) - Vzduchotech.'!$C$95:$K$133</definedName>
    <definedName name="_xlnm._FilterDatabase" localSheetId="21" hidden="1">'21 - Typ E a F - Elektro.'!$C$90:$K$153</definedName>
    <definedName name="_xlnm._FilterDatabase" localSheetId="22" hidden="1">'22 - Typ I - Elektro.'!$C$90:$K$151</definedName>
    <definedName name="_xlnm._FilterDatabase" localSheetId="23" hidden="1">'23 - Typ J - Elektro.'!$C$90:$K$152</definedName>
    <definedName name="_xlnm._FilterDatabase" localSheetId="24" hidden="1">'24 - Typ K (4 jed.) - Elektro'!$C$90:$K$149</definedName>
    <definedName name="_xlnm._FilterDatabase" localSheetId="25" hidden="1">'VRN - Vedlejší rozpočtové...'!$C$83:$K$97</definedName>
    <definedName name="_xlnm.Print_Area" localSheetId="1">'01 - Typ E - Stavební část'!$C$4:$J$41,'01 - Typ E - Stavební část'!$C$47:$J$83,'01 - Typ E - Stavební část'!$C$89:$K$467</definedName>
    <definedName name="_xlnm.Print_Area" localSheetId="2">'02 - Typ F - Stavební část'!$C$4:$J$41,'02 - Typ F - Stavební část'!$C$47:$J$83,'02 - Typ F - Stavební část'!$C$89:$K$467</definedName>
    <definedName name="_xlnm.Print_Area" localSheetId="3">'03 - Typ I - Stavební část'!$C$4:$J$41,'03 - Typ I - Stavební část'!$C$47:$J$83,'03 - Typ I - Stavební část'!$C$89:$K$411</definedName>
    <definedName name="_xlnm.Print_Area" localSheetId="4">'04 - Typ J - Stavební část'!$C$4:$J$41,'04 - Typ J - Stavební část'!$C$47:$J$83,'04 - Typ J - Stavební část'!$C$89:$K$411</definedName>
    <definedName name="_xlnm.Print_Area" localSheetId="5">'05 - Typ K(4jed.) - Stavební č.'!$C$4:$J$41,'05 - Typ K(4jed.) - Stavební č.'!$C$47:$J$83,'05 - Typ K(4jed.) - Stavební č.'!$C$89:$K$493</definedName>
    <definedName name="_xlnm.Print_Area" localSheetId="6">'06 - Typ E -  Vodovod'!$C$4:$J$43,'06 - Typ E -  Vodovod'!$C$49:$J$74,'06 - Typ E -  Vodovod'!$C$80:$K$151</definedName>
    <definedName name="_xlnm.Print_Area" localSheetId="7">'07 - Typ E - Kanalizace'!$C$4:$J$43,'07 - Typ E - Kanalizace'!$C$49:$J$73,'07 - Typ E - Kanalizace'!$C$79:$K$118</definedName>
    <definedName name="_xlnm.Print_Area" localSheetId="8">'08 - Typ E - Vzduchotechnika'!$C$4:$J$43,'08 - Typ E - Vzduchotechnika'!$C$49:$J$73,'08 - Typ E - Vzduchotechnika'!$C$79:$K$119</definedName>
    <definedName name="_xlnm.Print_Area" localSheetId="9">'09 - Typ F - Vodovod'!$C$4:$J$43,'09 - Typ F - Vodovod'!$C$49:$J$74,'09 - Typ F - Vodovod'!$C$80:$K$151</definedName>
    <definedName name="_xlnm.Print_Area" localSheetId="10">'10 - Typ F - Kanalizace'!$C$4:$J$43,'10 - Typ F - Kanalizace'!$C$49:$J$73,'10 - Typ F - Kanalizace'!$C$79:$K$118</definedName>
    <definedName name="_xlnm.Print_Area" localSheetId="11">'11 - Typ F - Vzduchotechnika'!$C$4:$J$43,'11 - Typ F - Vzduchotechnika'!$C$49:$J$73,'11 - Typ F - Vzduchotechnika'!$C$79:$K$119</definedName>
    <definedName name="_xlnm.Print_Area" localSheetId="12">'12 - Typ I - Vodovod'!$C$4:$J$43,'12 - Typ I - Vodovod'!$C$49:$J$74,'12 - Typ I - Vodovod'!$C$80:$K$151</definedName>
    <definedName name="_xlnm.Print_Area" localSheetId="13">'13 - Typ I - Kanalizace'!$C$4:$J$43,'13 - Typ I - Kanalizace'!$C$49:$J$73,'13 - Typ I - Kanalizace'!$C$79:$K$118</definedName>
    <definedName name="_xlnm.Print_Area" localSheetId="14">'14 - Typ I - Vzduchotechnika'!$C$4:$J$43,'14 - Typ I - Vzduchotechnika'!$C$49:$J$73,'14 - Typ I - Vzduchotechnika'!$C$79:$K$117</definedName>
    <definedName name="_xlnm.Print_Area" localSheetId="15">'15 - Typ J - Vodovod'!$C$4:$J$43,'15 - Typ J - Vodovod'!$C$49:$J$74,'15 - Typ J - Vodovod'!$C$80:$K$151</definedName>
    <definedName name="_xlnm.Print_Area" localSheetId="16">'16 - Typ J - Kanalizace'!$C$4:$J$43,'16 - Typ J - Kanalizace'!$C$49:$J$73,'16 - Typ J - Kanalizace'!$C$79:$K$118</definedName>
    <definedName name="_xlnm.Print_Area" localSheetId="17">'17 - Typ J - Vzduchotechnika'!$C$4:$J$43,'17 - Typ J - Vzduchotechnika'!$C$49:$J$73,'17 - Typ J - Vzduchotechnika'!$C$79:$K$117</definedName>
    <definedName name="_xlnm.Print_Area" localSheetId="18">'18 - Typ K (4 jed.) - Vodovod '!$C$4:$J$43,'18 - Typ K (4 jed.) - Vodovod '!$C$49:$J$74,'18 - Typ K (4 jed.) - Vodovod '!$C$80:$K$199</definedName>
    <definedName name="_xlnm.Print_Area" localSheetId="19">'19 - Typ K(4 jed.) - Kanalizace'!$C$4:$J$43,'19 - Typ K(4 jed.) - Kanalizace'!$C$49:$J$73,'19 - Typ K(4 jed.) - Kanalizace'!$C$79:$K$135</definedName>
    <definedName name="_xlnm.Print_Area" localSheetId="20">'20-Typ K(4 jed.) - Vzduchotech.'!$C$4:$J$43,'20-Typ K(4 jed.) - Vzduchotech.'!$C$49:$J$73,'20-Typ K(4 jed.) - Vzduchotech.'!$C$79:$K$133</definedName>
    <definedName name="_xlnm.Print_Area" localSheetId="21">'21 - Typ E a F - Elektro.'!$C$4:$J$41,'21 - Typ E a F - Elektro.'!$C$47:$J$70,'21 - Typ E a F - Elektro.'!$C$76:$K$153</definedName>
    <definedName name="_xlnm.Print_Area" localSheetId="22">'22 - Typ I - Elektro.'!$C$4:$J$41,'22 - Typ I - Elektro.'!$C$47:$J$70,'22 - Typ I - Elektro.'!$C$76:$K$151</definedName>
    <definedName name="_xlnm.Print_Area" localSheetId="23">'23 - Typ J - Elektro.'!$C$4:$J$41,'23 - Typ J - Elektro.'!$C$47:$J$70,'23 - Typ J - Elektro.'!$C$76:$K$152</definedName>
    <definedName name="_xlnm.Print_Area" localSheetId="24">'24 - Typ K (4 jed.) - Elektro'!$C$4:$J$41,'24 - Typ K (4 jed.) - Elektro'!$C$47:$J$70,'24 - Typ K (4 jed.) - Elektro'!$C$76:$K$149</definedName>
    <definedName name="_xlnm.Print_Area" localSheetId="2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stavby'!$C$42:$AQ$88</definedName>
    <definedName name="_xlnm.Print_Area" localSheetId="25">'VRN - Vedlejší rozpočtové...'!$C$4:$J$39,'VRN - Vedlejší rozpočtové...'!$C$45:$J$65,'VRN - Vedlejší rozpočtové...'!$C$71:$K$97</definedName>
    <definedName name="_xlnm.Print_Titles" localSheetId="0">'Rekapitulace stavby'!$52:$52</definedName>
    <definedName name="_xlnm.Print_Titles" localSheetId="1">'01 - Typ E - Stavební část'!$103:$103</definedName>
    <definedName name="_xlnm.Print_Titles" localSheetId="2">'02 - Typ F - Stavební část'!$103:$103</definedName>
    <definedName name="_xlnm.Print_Titles" localSheetId="3">'03 - Typ I - Stavební část'!$103:$103</definedName>
    <definedName name="_xlnm.Print_Titles" localSheetId="4">'04 - Typ J - Stavební část'!$103:$103</definedName>
    <definedName name="_xlnm.Print_Titles" localSheetId="5">'05 - Typ K(4jed.) - Stavební č.'!$103:$103</definedName>
    <definedName name="_xlnm.Print_Titles" localSheetId="6">'06 - Typ E -  Vodovod'!$96:$96</definedName>
    <definedName name="_xlnm.Print_Titles" localSheetId="7">'07 - Typ E - Kanalizace'!$95:$95</definedName>
    <definedName name="_xlnm.Print_Titles" localSheetId="8">'08 - Typ E - Vzduchotechnika'!$95:$95</definedName>
    <definedName name="_xlnm.Print_Titles" localSheetId="9">'09 - Typ F - Vodovod'!$96:$96</definedName>
    <definedName name="_xlnm.Print_Titles" localSheetId="10">'10 - Typ F - Kanalizace'!$95:$95</definedName>
    <definedName name="_xlnm.Print_Titles" localSheetId="11">'11 - Typ F - Vzduchotechnika'!$95:$95</definedName>
    <definedName name="_xlnm.Print_Titles" localSheetId="12">'12 - Typ I - Vodovod'!$96:$96</definedName>
    <definedName name="_xlnm.Print_Titles" localSheetId="13">'13 - Typ I - Kanalizace'!$95:$95</definedName>
    <definedName name="_xlnm.Print_Titles" localSheetId="14">'14 - Typ I - Vzduchotechnika'!$95:$95</definedName>
    <definedName name="_xlnm.Print_Titles" localSheetId="15">'15 - Typ J - Vodovod'!$96:$96</definedName>
    <definedName name="_xlnm.Print_Titles" localSheetId="16">'16 - Typ J - Kanalizace'!$95:$95</definedName>
    <definedName name="_xlnm.Print_Titles" localSheetId="17">'17 - Typ J - Vzduchotechnika'!$95:$95</definedName>
    <definedName name="_xlnm.Print_Titles" localSheetId="18">'18 - Typ K (4 jed.) - Vodovod '!$96:$96</definedName>
    <definedName name="_xlnm.Print_Titles" localSheetId="19">'19 - Typ K(4 jed.) - Kanalizace'!$95:$95</definedName>
    <definedName name="_xlnm.Print_Titles" localSheetId="20">'20-Typ K(4 jed.) - Vzduchotech.'!$95:$95</definedName>
    <definedName name="_xlnm.Print_Titles" localSheetId="21">'21 - Typ E a F - Elektro.'!$90:$90</definedName>
    <definedName name="_xlnm.Print_Titles" localSheetId="22">'22 - Typ I - Elektro.'!$90:$90</definedName>
    <definedName name="_xlnm.Print_Titles" localSheetId="23">'23 - Typ J - Elektro.'!$90:$90</definedName>
    <definedName name="_xlnm.Print_Titles" localSheetId="24">'24 - Typ K (4 jed.) - Elektro'!$90:$90</definedName>
    <definedName name="_xlnm.Print_Titles" localSheetId="25">'VRN - Vedlejší rozpočtové...'!$83:$83</definedName>
  </definedNames>
  <calcPr calcId="125725"/>
</workbook>
</file>

<file path=xl/sharedStrings.xml><?xml version="1.0" encoding="utf-8"?>
<sst xmlns="http://schemas.openxmlformats.org/spreadsheetml/2006/main" count="29953" uniqueCount="1448">
  <si>
    <t>Export Komplet</t>
  </si>
  <si>
    <t>VZ</t>
  </si>
  <si>
    <t>2.0</t>
  </si>
  <si>
    <t>ZAMOK</t>
  </si>
  <si>
    <t>False</t>
  </si>
  <si>
    <t>{17e0fb81-cec7-4d2e-9d18-4a63ea35eedc}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</si>
  <si>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</si>
  <si>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</si>
  <si>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</si>
  <si>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</si>
  <si>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</si>
  <si>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</si>
  <si>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</si>
  <si>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</si>
  <si>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JS23-090_R01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</si>
  <si>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</si>
  <si>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</si>
  <si>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kapacity koleje Blanice</t>
  </si>
  <si>
    <t>KSO:</t>
  </si>
  <si>
    <t/>
  </si>
  <si>
    <t>CC-CZ:</t>
  </si>
  <si>
    <t>Místo:</t>
  </si>
  <si>
    <t>Chemická 953, 148 00, Praha 4</t>
  </si>
  <si>
    <t>Datum:</t>
  </si>
  <si>
    <t>15. 5. 2023</t>
  </si>
  <si>
    <t>Zadavatel:</t>
  </si>
  <si>
    <t>IČ:</t>
  </si>
  <si>
    <t>61384399</t>
  </si>
  <si>
    <t>Vysoká škola ekonomická v Praze</t>
  </si>
  <si>
    <t>DIČ:</t>
  </si>
  <si>
    <t>CZ61384399</t>
  </si>
  <si>
    <t>Uchazeč:</t>
  </si>
  <si>
    <t>Vyplň údaj</t>
  </si>
  <si>
    <t>Projektant:</t>
  </si>
  <si>
    <t>26499924</t>
  </si>
  <si>
    <t>Drobný Architects, s.r.o.</t>
  </si>
  <si>
    <t>CZ26499924</t>
  </si>
  <si>
    <t>True</t>
  </si>
  <si>
    <t>Zpracovatel:</t>
  </si>
  <si>
    <t>08660361</t>
  </si>
  <si>
    <t>Ing. Jaroslav Stolička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</si>
  <si>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</si>
  <si>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Nabídková cena obsahuje veškeré práce a dodávky obsažené v projektové dokumentaci, výkazu výměr, technické zprávě a ve výkresové části.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</si>
  <si>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</si>
  <si>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</si>
  <si>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</si>
  <si>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</si>
  <si>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</si>
  <si>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</si>
  <si>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</si>
  <si>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</si>
  <si>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</si>
  <si>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</si>
  <si>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</si>
  <si>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</si>
  <si>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</si>
  <si>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</si>
  <si>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</si>
  <si>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</si>
  <si>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</si>
  <si>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</si>
  <si>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</si>
  <si>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</si>
  <si>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</si>
  <si>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</si>
  <si>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</si>
  <si>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</si>
  <si>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</si>
  <si>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</si>
  <si>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</si>
  <si>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</si>
  <si>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</si>
  <si>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</si>
  <si>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</si>
  <si>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</si>
  <si>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</si>
  <si>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</si>
  <si>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</si>
  <si>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</si>
  <si>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</si>
  <si>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</si>
  <si>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</si>
  <si>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</si>
  <si>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</si>
  <si>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{089b2ae5-18c5-442a-9175-4d99b4303044}</t>
  </si>
  <si>
    <t>2</t>
  </si>
  <si>
    <t>/</t>
  </si>
  <si>
    <t>01</t>
  </si>
  <si>
    <t>Typ E</t>
  </si>
  <si>
    <t>Soupis</t>
  </si>
  <si>
    <t>{ecac9a39-2610-4738-9468-f51b0d47ae17}</t>
  </si>
  <si>
    <t>02</t>
  </si>
  <si>
    <t>Typ F</t>
  </si>
  <si>
    <t>{bc9b02c0-bf37-4a1e-a36c-6d45c0293f5b}</t>
  </si>
  <si>
    <t>03</t>
  </si>
  <si>
    <t>Typ I</t>
  </si>
  <si>
    <t>{567e2561-5518-40dd-8ab9-96b30978d6fd}</t>
  </si>
  <si>
    <t>04</t>
  </si>
  <si>
    <t>Typ J</t>
  </si>
  <si>
    <t>{3655443c-6275-4b22-98fb-de106f11a3f4}</t>
  </si>
  <si>
    <t>05</t>
  </si>
  <si>
    <t>Typ K (4 jednotky)</t>
  </si>
  <si>
    <t>{81d0c86d-add4-4aed-ab54-05b52759dbdc}</t>
  </si>
  <si>
    <t>Profese TZB</t>
  </si>
  <si>
    <t>{75c4c8aa-f31f-444f-89bf-658ab6b6dfc3}</t>
  </si>
  <si>
    <t>{fd07f9dd-8d10-43b1-81b5-062b73e9ff8f}</t>
  </si>
  <si>
    <t>001</t>
  </si>
  <si>
    <t>Vodovod a zařizovací předměty</t>
  </si>
  <si>
    <t>3</t>
  </si>
  <si>
    <t>{be94a20e-930f-4c60-b973-94537e86c8bf}</t>
  </si>
  <si>
    <t>002</t>
  </si>
  <si>
    <t>Kanalizace</t>
  </si>
  <si>
    <t>{d7277397-bcd7-4a3b-991d-6e60dd4ca49f}</t>
  </si>
  <si>
    <t>003</t>
  </si>
  <si>
    <t>Vzduchotechnika</t>
  </si>
  <si>
    <t>{9d99fef0-b636-49e6-9516-63e759b68f98}</t>
  </si>
  <si>
    <t>{f9abc399-477b-4d47-92e4-b9b9698fafb6}</t>
  </si>
  <si>
    <t>{f946ad3a-a58b-4a91-a532-1a8db00884e6}</t>
  </si>
  <si>
    <t>{66db85e8-89a4-4536-b329-c2c956143935}</t>
  </si>
  <si>
    <t>{9f7bd354-68f2-4fe9-8ab9-ef2554531ae0}</t>
  </si>
  <si>
    <t>{46590d46-a1b0-4784-968b-e9952beaf9de}</t>
  </si>
  <si>
    <t>{16919c9d-fce7-4ecf-8775-66fea8e59e48}</t>
  </si>
  <si>
    <t>{3c4ff456-16bb-44a5-a744-76933e22abde}</t>
  </si>
  <si>
    <t>{90751e8d-b47f-4089-9314-d5ff48aac56d}</t>
  </si>
  <si>
    <t>{18c083ea-b058-4e20-9e42-36d4df32c032}</t>
  </si>
  <si>
    <t>{54e489d2-465f-4353-920d-e9d26fc74be0}</t>
  </si>
  <si>
    <t>{d7ae1f72-0c5f-476f-8a22-5d5e97fb9e15}</t>
  </si>
  <si>
    <t>{22bafd7c-2846-4744-9d79-687bdbbd0eb3}</t>
  </si>
  <si>
    <t>{3b12adf1-9b3d-4a68-94ec-541e68f3deb4}</t>
  </si>
  <si>
    <t>{6acb4e2b-d2a2-4097-b815-f6b49853d89c}</t>
  </si>
  <si>
    <t>{9d0ada24-aa57-466d-ae15-79a001509a62}</t>
  </si>
  <si>
    <t>{e580e1a7-2151-479f-9978-d65729b49522}</t>
  </si>
  <si>
    <t>Elektroinstalace</t>
  </si>
  <si>
    <t>{d445c66d-7290-4512-9def-e48fac8c4286}</t>
  </si>
  <si>
    <t>Typ E a F</t>
  </si>
  <si>
    <t>{5def95fa-d5a5-4190-98cc-7f31a6a08de2}</t>
  </si>
  <si>
    <t>{cf0c92b2-15bf-4e3b-b46f-aad51421687f}</t>
  </si>
  <si>
    <t>{2b4073a0-f7d7-4605-ab1b-6f5ed49ceb4a}</t>
  </si>
  <si>
    <t>{158677d3-07b0-4586-85b5-7ec29276110c}</t>
  </si>
  <si>
    <t>VRN</t>
  </si>
  <si>
    <t>Vedlejší rozpočtové náklady</t>
  </si>
  <si>
    <t>{c254cd46-3f4f-4cb5-9a03-22bd931e1e5c}</t>
  </si>
  <si>
    <t>KRYCÍ LIST SOUPISU PRACÍ</t>
  </si>
  <si>
    <t>Objekt:</t>
  </si>
  <si>
    <t>1 - Stavební část</t>
  </si>
  <si>
    <t>Soupis:</t>
  </si>
  <si>
    <t>01 - Typ 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</si>
  <si>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</si>
  <si>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</si>
  <si>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</si>
  <si>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</si>
  <si>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</si>
  <si>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</si>
  <si>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</si>
  <si>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</si>
  <si>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</si>
  <si>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</si>
  <si>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</si>
  <si>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</si>
  <si>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</si>
  <si>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</si>
  <si>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</si>
  <si>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</si>
  <si>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</si>
  <si>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</si>
  <si>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</si>
  <si>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</si>
  <si>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</si>
  <si>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</si>
  <si>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</si>
  <si>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</si>
  <si>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</si>
  <si>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</si>
  <si>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</si>
  <si>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</si>
  <si>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</si>
  <si>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</si>
  <si>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</si>
  <si>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</si>
  <si>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</si>
  <si>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</si>
  <si>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</si>
  <si>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</si>
  <si>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</si>
  <si>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</si>
  <si>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</si>
  <si>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</si>
  <si>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</si>
  <si>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</si>
  <si>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</si>
  <si>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</si>
  <si>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2023 01</t>
  </si>
  <si>
    <t>4</t>
  </si>
  <si>
    <t>-979642339</t>
  </si>
  <si>
    <t>Online PSC</t>
  </si>
  <si>
    <t>https://podminky.urs.cz/item/CS_URS_2023_01/342272225</t>
  </si>
  <si>
    <t>VV</t>
  </si>
  <si>
    <t>2,54*(3,51+1,91+0,875+0,74+1,22+1,8+5,8+4,69)</t>
  </si>
  <si>
    <t>-0,8*2,02*4-0,3*0,3 "odpočet otvorů"</t>
  </si>
  <si>
    <t>Součet</t>
  </si>
  <si>
    <t>317142420</t>
  </si>
  <si>
    <t>Překlady nenosné z pórobetonu osazené do tenkého maltového lože, výšky do 250 mm, šířky překladu 100 mm, délky překladu do 1000 mm</t>
  </si>
  <si>
    <t>kus</t>
  </si>
  <si>
    <t>-904782661</t>
  </si>
  <si>
    <t>https://podminky.urs.cz/item/CS_URS_2023_01/317142420</t>
  </si>
  <si>
    <t>317142422</t>
  </si>
  <si>
    <t>Překlady nenosné z pórobetonu osazené do tenkého maltového lože, výšky do 250 mm, šířky překladu 100 mm, délky překladu přes 1000 do 1250 mm</t>
  </si>
  <si>
    <t>255963144</t>
  </si>
  <si>
    <t>https://podminky.urs.cz/item/CS_URS_2023_01/317142422</t>
  </si>
  <si>
    <t>6</t>
  </si>
  <si>
    <t>Úpravy povrchů, podlahy a osazování výplní</t>
  </si>
  <si>
    <t>61</t>
  </si>
  <si>
    <t>Úprava povrchů vnitřních</t>
  </si>
  <si>
    <t>612131121</t>
  </si>
  <si>
    <t>Podkladní a spojovací vrstva vnitřních omítaných ploch penetrace disperzní nanášená ručně stěn</t>
  </si>
  <si>
    <t>-675322306</t>
  </si>
  <si>
    <t>https://podminky.urs.cz/item/CS_URS_2023_01/612131121</t>
  </si>
  <si>
    <t>2,54*(5,69-1,135)-0,8*2,02 "WC"</t>
  </si>
  <si>
    <t>2,54*(8,07-1,4)-0,8*2,02 "Koupelna"</t>
  </si>
  <si>
    <t>2,54*16,14-0,8*2,02-0,9*2,02+0,08*(2,1+1,04+2,1) "Předsíň"</t>
  </si>
  <si>
    <t>2,54*15,08-0,8*2,02-2,1*1,5+0,05*(1,5+2,1+1,5) "Pokoj"</t>
  </si>
  <si>
    <t>5</t>
  </si>
  <si>
    <t>612131101</t>
  </si>
  <si>
    <t>Podkladní a spojovací vrstva vnitřních omítaných ploch cementový postřik nanášený ručně celoplošně stěn</t>
  </si>
  <si>
    <t>1073941192</t>
  </si>
  <si>
    <t>https://podminky.urs.cz/item/CS_URS_2023_01/612131101</t>
  </si>
  <si>
    <t>612321121</t>
  </si>
  <si>
    <t>Omítka vápenocementová vnitřních ploch nanášená ručně jednovrstvá, tloušťky do 10 mm hladká svislých konstrukcí stěn</t>
  </si>
  <si>
    <t>612934574</t>
  </si>
  <si>
    <t>https://podminky.urs.cz/item/CS_URS_2023_01/612321121</t>
  </si>
  <si>
    <t>7</t>
  </si>
  <si>
    <t>612321141</t>
  </si>
  <si>
    <t>Omítka vápenocementová vnitřních ploch nanášená ručně dvouvrstvá, tloušťky jádrové omítky do 10 mm a tloušťky štuku do 3 mm štuková svislých konstrukcí stěn</t>
  </si>
  <si>
    <t>33100964</t>
  </si>
  <si>
    <t>https://podminky.urs.cz/item/CS_URS_2023_01/612321141</t>
  </si>
  <si>
    <t>8</t>
  </si>
  <si>
    <t>612321191</t>
  </si>
  <si>
    <t>Omítka vápenocementová vnitřních ploch nanášená ručně Příplatek k cenám za každých dalších i započatých 5 mm tloušťky omítky přes 10 mm stěn</t>
  </si>
  <si>
    <t>-1109930456</t>
  </si>
  <si>
    <t>https://podminky.urs.cz/item/CS_URS_2023_01/612321191</t>
  </si>
  <si>
    <t>9</t>
  </si>
  <si>
    <t>611131121</t>
  </si>
  <si>
    <t>Podkladní a spojovací vrstva vnitřních omítaných ploch penetrace disperzní nanášená ručně stropů</t>
  </si>
  <si>
    <t>1790615590</t>
  </si>
  <si>
    <t>https://podminky.urs.cz/item/CS_URS_2023_01/611131121</t>
  </si>
  <si>
    <t>11,86 "Předsíň, šatna"</t>
  </si>
  <si>
    <t>13,42 "Pokoj"</t>
  </si>
  <si>
    <t>10</t>
  </si>
  <si>
    <t>611131101</t>
  </si>
  <si>
    <t>Podkladní a spojovací vrstva vnitřních omítaných ploch cementový postřik nanášený ručně celoplošně stropů</t>
  </si>
  <si>
    <t>-491547508</t>
  </si>
  <si>
    <t>https://podminky.urs.cz/item/CS_URS_2023_01/611131101</t>
  </si>
  <si>
    <t>11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</si>
  <si>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</si>
  <si>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</si>
  <si>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714120738</t>
  </si>
  <si>
    <t>https://podminky.urs.cz/item/CS_URS_2023_01/611321141</t>
  </si>
  <si>
    <t>12</t>
  </si>
  <si>
    <t>611321191</t>
  </si>
  <si>
    <t>Omítka vápenocementová vnitřních ploch nanášená ručně Příplatek k cenám za každých dalších i započatých 5 mm tloušťky omítky přes 10 mm stropů</t>
  </si>
  <si>
    <t>-501550014</t>
  </si>
  <si>
    <t>https://podminky.urs.cz/item/CS_URS_2023_01/611321191</t>
  </si>
  <si>
    <t>13</t>
  </si>
  <si>
    <t>619991011</t>
  </si>
  <si>
    <t>Zakrytí vnitřních ploch před znečištěním včetně pozdějšího odkrytí konstrukcí a prvků obalením fólií a přelepením páskou</t>
  </si>
  <si>
    <t>948093999</t>
  </si>
  <si>
    <t>https://podminky.urs.cz/item/CS_URS_2023_01/619991011</t>
  </si>
  <si>
    <t>2,1*1,5 "Pokoj"</t>
  </si>
  <si>
    <t>Ostatní konstrukce a práce, bourání</t>
  </si>
  <si>
    <t>94</t>
  </si>
  <si>
    <t>Lešení a stavební výtahy</t>
  </si>
  <si>
    <t>14</t>
  </si>
  <si>
    <t>949101112</t>
  </si>
  <si>
    <t>Lešení pomocné pracovní pro objekty pozemních staveb pro zatížení do 150 kg/m2, o výšce lešeňové podlahy přes 1,9 do 3,5 m</t>
  </si>
  <si>
    <t>-1347360869</t>
  </si>
  <si>
    <t>https://podminky.urs.cz/item/CS_URS_2023_01/949101112</t>
  </si>
  <si>
    <t>44,13</t>
  </si>
  <si>
    <t>95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</si>
  <si>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</si>
  <si>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</si>
  <si>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</si>
  <si>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-1148972436</t>
  </si>
  <si>
    <t>https://podminky.urs.cz/item/CS_URS_2023_01/952901111</t>
  </si>
  <si>
    <t>96</t>
  </si>
  <si>
    <t>Bourání konstrukcí</t>
  </si>
  <si>
    <t>16</t>
  </si>
  <si>
    <t>962031132</t>
  </si>
  <si>
    <t>Bourání příček z cihel, tvárnic nebo příčkovek z cihel pálených, plných nebo dutých na maltu vápennou nebo vápenocementovou, tl. do 100 mm</t>
  </si>
  <si>
    <t>-1800266733</t>
  </si>
  <si>
    <t>https://podminky.urs.cz/item/CS_URS_2023_01/962031132</t>
  </si>
  <si>
    <t>2,54*(1,2+2,58+0,79+2,07+2,07+0,97+0,92+5,8)</t>
  </si>
  <si>
    <t>-0,7*2,02*4-0,9*2,02*2 "odpočet otvorů"</t>
  </si>
  <si>
    <t>17</t>
  </si>
  <si>
    <t>968072455</t>
  </si>
  <si>
    <t>Vybourání kovových rámů oken s křídly, dveřních zárubní, vrat, stěn, ostění nebo obkladů dveřních zárubní, plochy do 2 m2</t>
  </si>
  <si>
    <t>-231935906</t>
  </si>
  <si>
    <t>https://podminky.urs.cz/item/CS_URS_2023_01/968072455</t>
  </si>
  <si>
    <t>0,9*2,02*2</t>
  </si>
  <si>
    <t>0,7*2,02*4</t>
  </si>
  <si>
    <t>97</t>
  </si>
  <si>
    <t>Prorážení otvorů a ostatní bourací práce</t>
  </si>
  <si>
    <t>18</t>
  </si>
  <si>
    <t>978013191</t>
  </si>
  <si>
    <t>Otlučení vápenných nebo vápenocementových omítek vnitřních ploch stěn s vyškrabáním spar, s očištěním zdiva, v rozsahu přes 50 do 100 %</t>
  </si>
  <si>
    <t>617822731</t>
  </si>
  <si>
    <t>https://podminky.urs.cz/item/CS_URS_2023_01/978013191</t>
  </si>
  <si>
    <t>2,54*(1,135+1,91) "WC"</t>
  </si>
  <si>
    <t>2,54*2,275 "Koupelna"</t>
  </si>
  <si>
    <t>2,54*(2,76+2,19)-0,9*2,02+0,08*(2,1+1,04+2,1) "Předsíň, šatna"</t>
  </si>
  <si>
    <t>2,54*(4,69+2,85)-2,1*1,5+0,05*(1,5+2,1+1,5) "Pokoj"</t>
  </si>
  <si>
    <t>19</t>
  </si>
  <si>
    <t>978011191</t>
  </si>
  <si>
    <t>Otlučení vápenných nebo vápenocementových omítek vnitřních ploch stropů, v rozsahu přes 50 do 100 %</t>
  </si>
  <si>
    <t>1893398261</t>
  </si>
  <si>
    <t>https://podminky.urs.cz/item/CS_URS_2023_01/978011191</t>
  </si>
  <si>
    <t>1,94 "WC"</t>
  </si>
  <si>
    <t>3,49 "Koupelna"</t>
  </si>
  <si>
    <t>997</t>
  </si>
  <si>
    <t>Přesun sutě</t>
  </si>
  <si>
    <t>20</t>
  </si>
  <si>
    <t>997013159</t>
  </si>
  <si>
    <t>Vnitrostaveništní doprava suti a vybouraných hmot vodorovně do 50 m svisle s omezením mechanizace pro budovy a haly výšky přes 27 do 30 m</t>
  </si>
  <si>
    <t>t</t>
  </si>
  <si>
    <t>1132616955</t>
  </si>
  <si>
    <t>https://podminky.urs.cz/item/CS_URS_2023_01/997013159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</si>
  <si>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</si>
  <si>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</si>
  <si>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1094593711</t>
  </si>
  <si>
    <t>https://podminky.urs.cz/item/CS_URS_2023_01/997013219</t>
  </si>
  <si>
    <t>10,998*5 'Přepočtené koeficientem množství</t>
  </si>
  <si>
    <t>22</t>
  </si>
  <si>
    <t>997006002</t>
  </si>
  <si>
    <t>Úprava stavebního odpadu třídění hrubé</t>
  </si>
  <si>
    <t>1784867325</t>
  </si>
  <si>
    <t>https://podminky.urs.cz/item/CS_URS_2023_01/997006002</t>
  </si>
  <si>
    <t>23</t>
  </si>
  <si>
    <t>997006512</t>
  </si>
  <si>
    <t>Vodorovná doprava suti na skládku s naložením na dopravní prostředek a složením přes 100 m do 1 km</t>
  </si>
  <si>
    <t>-1720423609</t>
  </si>
  <si>
    <t>https://podminky.urs.cz/item/CS_URS_2023_01/997006512</t>
  </si>
  <si>
    <t>24</t>
  </si>
  <si>
    <t>997006519</t>
  </si>
  <si>
    <t>Vodorovná doprava suti na skládku Příplatek k ceně -6512 za každý další i započatý 1 km</t>
  </si>
  <si>
    <t>-1414507487</t>
  </si>
  <si>
    <t>https://podminky.urs.cz/item/CS_URS_2023_01/997006519</t>
  </si>
  <si>
    <t>10,998*19 'Přepočtené koeficientem množství</t>
  </si>
  <si>
    <t>25</t>
  </si>
  <si>
    <t>997013631</t>
  </si>
  <si>
    <t>Poplatek za uložení stavebního odpadu na skládce (skládkovné) směsného stavebního a demoličního zatříděného do Katalogu odpadů pod kódem 17 09 04</t>
  </si>
  <si>
    <t>1987767808</t>
  </si>
  <si>
    <t>https://podminky.urs.cz/item/CS_URS_2023_01/997013631</t>
  </si>
  <si>
    <t>998</t>
  </si>
  <si>
    <t>Přesun hmot</t>
  </si>
  <si>
    <t>26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</si>
  <si>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</si>
  <si>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</si>
  <si>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-1798400758</t>
  </si>
  <si>
    <t>https://podminky.urs.cz/item/CS_URS_2023_01/998017004</t>
  </si>
  <si>
    <t>PSV</t>
  </si>
  <si>
    <t>Práce a dodávky PSV</t>
  </si>
  <si>
    <t>763</t>
  </si>
  <si>
    <t>Konstrukce suché výstavby</t>
  </si>
  <si>
    <t>27</t>
  </si>
  <si>
    <t>763121811</t>
  </si>
  <si>
    <t>Demontáž předsazených nebo šachtových stěn ze sádrokartonových desek s nosnou konstrukcí z ocelových profilů jednoduchých, opláštění jednoduché</t>
  </si>
  <si>
    <t>1414966744</t>
  </si>
  <si>
    <t>https://podminky.urs.cz/item/CS_URS_2023_01/763121811</t>
  </si>
  <si>
    <t>2,54*(0,22+0,4)</t>
  </si>
  <si>
    <t>28</t>
  </si>
  <si>
    <t>763121426R</t>
  </si>
  <si>
    <t>Stěna předsazená ze sádrokartonových desek s nosnou konstrukcí z ocelových profilů CW, UW jednoduše opláštěná deskou impregnovanou H2 tl. 12,5 mm bez izolace, EI 15, stěna tl. 112,5 mm, profil 100</t>
  </si>
  <si>
    <t>-1621147282</t>
  </si>
  <si>
    <t>https://podminky.urs.cz/item/CS_URS_2023_01/763121426R</t>
  </si>
  <si>
    <t>1,4*(1,2+0,15) "Koupelna"</t>
  </si>
  <si>
    <t>29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</si>
  <si>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</si>
  <si>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</si>
  <si>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-879448982</t>
  </si>
  <si>
    <t>https://podminky.urs.cz/item/CS_URS_2023_01/763121590</t>
  </si>
  <si>
    <t>2,54*1,135 "WC"</t>
  </si>
  <si>
    <t>30</t>
  </si>
  <si>
    <t>763121751</t>
  </si>
  <si>
    <t>Stěna předsazená ze sádrokartonových desek Příplatek k cenám za plochu do 6 m2 jednotlivě</t>
  </si>
  <si>
    <t>-656665778</t>
  </si>
  <si>
    <t>https://podminky.urs.cz/item/CS_URS_2023_01/763121751</t>
  </si>
  <si>
    <t>1,89</t>
  </si>
  <si>
    <t>2,883</t>
  </si>
  <si>
    <t>31</t>
  </si>
  <si>
    <t>763121714</t>
  </si>
  <si>
    <t>Stěna předsazená ze sádrokartonových desek ostatní konstrukce a práce na předsazených stěnách ze sádrokartonových desek základní penetrační nátěr</t>
  </si>
  <si>
    <t>1632454254</t>
  </si>
  <si>
    <t>https://podminky.urs.cz/item/CS_URS_2023_01/763121714</t>
  </si>
  <si>
    <t>32</t>
  </si>
  <si>
    <t>763131414</t>
  </si>
  <si>
    <t>Podhled ze sádrokartonových desek dvouvrstvá zavěšená spodní konstrukce z ocelových profilů CD, UD jednoduše opláštěná deskou standardní A, tl. 15 mm, bez izolace</t>
  </si>
  <si>
    <t>74916098</t>
  </si>
  <si>
    <t>https://podminky.urs.cz/item/CS_URS_2023_01/763131414</t>
  </si>
  <si>
    <t>1,22+0,24*(2,16+0,995) "Předsíň"</t>
  </si>
  <si>
    <t>33</t>
  </si>
  <si>
    <t>763131612</t>
  </si>
  <si>
    <t>Podhled ze sádrokartonových desek montáž nosné konstrukce z profilů CD, UD dvouvrstvé</t>
  </si>
  <si>
    <t>-121027359</t>
  </si>
  <si>
    <t>https://podminky.urs.cz/item/CS_URS_2023_01/763131612</t>
  </si>
  <si>
    <t>34</t>
  </si>
  <si>
    <t>M</t>
  </si>
  <si>
    <t>59030626</t>
  </si>
  <si>
    <t>profil pro stropní konstrukce a předsazené stěny CD 60</t>
  </si>
  <si>
    <t>m</t>
  </si>
  <si>
    <t>-1785850603</t>
  </si>
  <si>
    <t>(3,49/0,625*2+8,07)*1,15</t>
  </si>
  <si>
    <t>(1,94/0,625*2+5,69)*1,15</t>
  </si>
  <si>
    <t>35</t>
  </si>
  <si>
    <t>763131622</t>
  </si>
  <si>
    <t>Podhled ze sádrokartonových desek montáž desek, tl. 15 mm</t>
  </si>
  <si>
    <t>1839126283</t>
  </si>
  <si>
    <t>https://podminky.urs.cz/item/CS_URS_2023_01/763131622</t>
  </si>
  <si>
    <t>36</t>
  </si>
  <si>
    <t>59030026</t>
  </si>
  <si>
    <t>deska SDK impregnovaná H2 tl 15mm</t>
  </si>
  <si>
    <t>1402307627</t>
  </si>
  <si>
    <t>5,43*1,15</t>
  </si>
  <si>
    <t>37</t>
  </si>
  <si>
    <t>763131761</t>
  </si>
  <si>
    <t>Podhled ze sádrokartonových desek Příplatek k cenám za plochu do 3 m2 jednotlivě</t>
  </si>
  <si>
    <t>453628832</t>
  </si>
  <si>
    <t>https://podminky.urs.cz/item/CS_URS_2023_01/763131761</t>
  </si>
  <si>
    <t>38</t>
  </si>
  <si>
    <t>763131714</t>
  </si>
  <si>
    <t>Podhled ze sádrokartonových desek ostatní práce a konstrukce na podhledech ze sádrokartonových desek základní penetrační nátěr</t>
  </si>
  <si>
    <t>1867977993</t>
  </si>
  <si>
    <t>https://podminky.urs.cz/item/CS_URS_2023_01/763131714</t>
  </si>
  <si>
    <t>39</t>
  </si>
  <si>
    <t>763172322</t>
  </si>
  <si>
    <t>Montáž dvířek pro konstrukce ze sádrokartonových desek revizních jednoplášťových pro příčky a předsazené stěny velikost (šxv) 300 x 300 mm</t>
  </si>
  <si>
    <t>-1436435285</t>
  </si>
  <si>
    <t>https://podminky.urs.cz/item/CS_URS_2023_01/763172322</t>
  </si>
  <si>
    <t>1 "WC"</t>
  </si>
  <si>
    <t>40</t>
  </si>
  <si>
    <t>59030760R</t>
  </si>
  <si>
    <t>dvířka revizní protipožární pro stěny a podhledy EI 30 DP1-S 300x300 mm</t>
  </si>
  <si>
    <t>-2082538016</t>
  </si>
  <si>
    <t>41</t>
  </si>
  <si>
    <t>763172377</t>
  </si>
  <si>
    <t>Montáž dvířek pro konstrukce ze sádrokartonových desek revizních jednoplášťových pro podhledy ostatních velikostí do 0,16 m2</t>
  </si>
  <si>
    <t>-1070940296</t>
  </si>
  <si>
    <t>https://podminky.urs.cz/item/CS_URS_2023_01/763172377</t>
  </si>
  <si>
    <t>1 "Koupelna"</t>
  </si>
  <si>
    <t>1 "Předsíň"</t>
  </si>
  <si>
    <t>42</t>
  </si>
  <si>
    <t>59030710R</t>
  </si>
  <si>
    <t>dvířka revizní RDL 150x150x12,5 GKBi US, ZEL</t>
  </si>
  <si>
    <t>228386262</t>
  </si>
  <si>
    <t>43</t>
  </si>
  <si>
    <t>998763304</t>
  </si>
  <si>
    <t>Přesun hmot pro konstrukce montované z desek sádrokartonových, sádrovláknitých, cementovláknitých nebo cementových stanovený z hmotnosti přesunovaného materiálu vodorovná dopravní vzdálenost do 50 m v objektech výšky přes 24 do 36 m</t>
  </si>
  <si>
    <t>411286133</t>
  </si>
  <si>
    <t>https://podminky.urs.cz/item/CS_URS_2023_01/998763304</t>
  </si>
  <si>
    <t>44</t>
  </si>
  <si>
    <t>998763381R</t>
  </si>
  <si>
    <t>Přesun hmot pro konstrukce montované z desek sádrokartonových, sádrovláknitých, cementovláknitých nebo cementových Příplatek k ceně za přesun prováděný s omezením mechanizace pro jakoukoliv výšku objektu</t>
  </si>
  <si>
    <t>-1650562313</t>
  </si>
  <si>
    <t>766</t>
  </si>
  <si>
    <t>Konstrukce truhlářské</t>
  </si>
  <si>
    <t>45</t>
  </si>
  <si>
    <t>766691914</t>
  </si>
  <si>
    <t>Ostatní práce vyvěšení nebo zavěšení křídel dřevěných dveřních, plochy do 2 m2</t>
  </si>
  <si>
    <t>-1334383306</t>
  </si>
  <si>
    <t>https://podminky.urs.cz/item/CS_URS_2023_01/766691914</t>
  </si>
  <si>
    <t>46</t>
  </si>
  <si>
    <t>766999D01R</t>
  </si>
  <si>
    <t>D+M D01 - dveře interiérové 800/1970 mm, plné, CPL - dřevodekor, protipožární EI 30 DP3-C se samozavíračem, včetně ocelové zárubně, kování a přechodové lišty, parametry a příslušenství dle tabulky vnitřních dveří v PD</t>
  </si>
  <si>
    <t>-825502267</t>
  </si>
  <si>
    <t>47</t>
  </si>
  <si>
    <t>766999D02R</t>
  </si>
  <si>
    <t>D+M D02 - dveře interiérové 700/1970 mm, plné, CPL - dřevodekor, včetně ocelové zárubně, kování a přechodové lišty, parametry a příslušenství dle tabulky vnitřních dveří v PD</t>
  </si>
  <si>
    <t>1927027464</t>
  </si>
  <si>
    <t>48</t>
  </si>
  <si>
    <t>998766204</t>
  </si>
  <si>
    <t>Přesun hmot pro konstrukce truhlářské stanovený procentní sazbou (%) z ceny vodorovná dopravní vzdálenost do 50 m v objektech výšky přes 24 do 36 m</t>
  </si>
  <si>
    <t>%</t>
  </si>
  <si>
    <t>-1268654304</t>
  </si>
  <si>
    <t>https://podminky.urs.cz/item/CS_URS_2023_01/998766204</t>
  </si>
  <si>
    <t>49</t>
  </si>
  <si>
    <t>998766204R</t>
  </si>
  <si>
    <t>-713074411</t>
  </si>
  <si>
    <t>771</t>
  </si>
  <si>
    <t>Podlahy z dlaždic</t>
  </si>
  <si>
    <t>50</t>
  </si>
  <si>
    <t>771573810</t>
  </si>
  <si>
    <t>Demontáž podlah z dlaždic keramických lepených</t>
  </si>
  <si>
    <t>1423137347</t>
  </si>
  <si>
    <t>https://podminky.urs.cz/item/CS_URS_2023_01/771573810</t>
  </si>
  <si>
    <t>2,05 "Koupelna"</t>
  </si>
  <si>
    <t>2,28 "Předsíň"</t>
  </si>
  <si>
    <t>0,86 "SK"</t>
  </si>
  <si>
    <t>51</t>
  </si>
  <si>
    <t>771111115R</t>
  </si>
  <si>
    <t>Příprava podkladu podlahy z dlaždic broušení podlah stávajícího podkladu před litím stěrky</t>
  </si>
  <si>
    <t>1007568997</t>
  </si>
  <si>
    <t>7,92 "Předsíň"</t>
  </si>
  <si>
    <t>3,94 "Šatna"</t>
  </si>
  <si>
    <t>52</t>
  </si>
  <si>
    <t>771111011</t>
  </si>
  <si>
    <t>Příprava podkladu před provedením dlažby vysátí podlah</t>
  </si>
  <si>
    <t>149029760</t>
  </si>
  <si>
    <t>https://podminky.urs.cz/item/CS_URS_2023_01/771111011</t>
  </si>
  <si>
    <t>53</t>
  </si>
  <si>
    <t>771141112R</t>
  </si>
  <si>
    <t>Příprava podkladu podlahy z dlaždic vyrovnání samonivelační stěrkou podlah min.pevnosti 20 MPa, tloušťky přes 3 do 5 mm</t>
  </si>
  <si>
    <t>788886793</t>
  </si>
  <si>
    <t>54</t>
  </si>
  <si>
    <t>771121011</t>
  </si>
  <si>
    <t>Příprava podkladu před provedením dlažby nátěr penetrační na podlahu</t>
  </si>
  <si>
    <t>-810857312</t>
  </si>
  <si>
    <t>https://podminky.urs.cz/item/CS_URS_2023_01/771121011</t>
  </si>
  <si>
    <t>55</t>
  </si>
  <si>
    <t>771591112</t>
  </si>
  <si>
    <t>Izolace podlahy pod dlažbu nátěrem nebo stěrkou ve dvou vrstvách</t>
  </si>
  <si>
    <t>725124874</t>
  </si>
  <si>
    <t>https://podminky.urs.cz/item/CS_URS_2023_01/771591112</t>
  </si>
  <si>
    <t>56</t>
  </si>
  <si>
    <t>771591264</t>
  </si>
  <si>
    <t>Izolace podlahy pod dlažbu těsnícími izolačními pásy mezi podlahou a stěnu</t>
  </si>
  <si>
    <t>-1619067740</t>
  </si>
  <si>
    <t>https://podminky.urs.cz/item/CS_URS_2023_01/771591264</t>
  </si>
  <si>
    <t>8,07-0,8 "Koupelna"</t>
  </si>
  <si>
    <t>5,69-0,8 "WC"</t>
  </si>
  <si>
    <t>57</t>
  </si>
  <si>
    <t>771591241</t>
  </si>
  <si>
    <t>Izolace podlahy pod dlažbu těsnícími izolačními pásy vnitřní kout</t>
  </si>
  <si>
    <t>1924233684</t>
  </si>
  <si>
    <t>https://podminky.urs.cz/item/CS_URS_2023_01/771591241</t>
  </si>
  <si>
    <t>5 "Koupelna"</t>
  </si>
  <si>
    <t>4 "WC"</t>
  </si>
  <si>
    <t>58</t>
  </si>
  <si>
    <t>771591242</t>
  </si>
  <si>
    <t>Izolace podlahy pod dlažbu těsnícími izolačními pásy vnější roh</t>
  </si>
  <si>
    <t>338240689</t>
  </si>
  <si>
    <t>https://podminky.urs.cz/item/CS_URS_2023_01/771591242</t>
  </si>
  <si>
    <t>59</t>
  </si>
  <si>
    <t>771574112</t>
  </si>
  <si>
    <t>Montáž podlah z dlaždic keramických lepených flexibilním lepidlem maloformátových hladkých přes 9 do 12 ks/m2</t>
  </si>
  <si>
    <t>-344209540</t>
  </si>
  <si>
    <t>https://podminky.urs.cz/item/CS_URS_2023_01/771574112</t>
  </si>
  <si>
    <t>60</t>
  </si>
  <si>
    <t>59761016</t>
  </si>
  <si>
    <t>dlažba keramická slinutá hladká do interiéru i exteriéru přes 9 do 12ks/m2</t>
  </si>
  <si>
    <t>-288476151</t>
  </si>
  <si>
    <t>17,92*1,15</t>
  </si>
  <si>
    <t>771577111</t>
  </si>
  <si>
    <t>Montáž podlah z dlaždic keramických lepených flexibilním lepidlem Příplatek k cenám za plochu do 5 m2 jednotlivě</t>
  </si>
  <si>
    <t>-1323213238</t>
  </si>
  <si>
    <t>https://podminky.urs.cz/item/CS_URS_2023_01/771577111</t>
  </si>
  <si>
    <t>62</t>
  </si>
  <si>
    <t>771474112</t>
  </si>
  <si>
    <t>Montáž soklů z dlaždic keramických lepených flexibilním lepidlem rovných, výšky přes 65 do 90 mm</t>
  </si>
  <si>
    <t>-1751468203</t>
  </si>
  <si>
    <t>https://podminky.urs.cz/item/CS_URS_2023_01/771474112</t>
  </si>
  <si>
    <t>16,14-0,9-0,8*4 "Předsíň a šatna"</t>
  </si>
  <si>
    <t>63</t>
  </si>
  <si>
    <t>59761416</t>
  </si>
  <si>
    <t>sokl-dlažba keramická slinutá hladká do interiéru i exteriéru 300x80mm</t>
  </si>
  <si>
    <t>-1318502847</t>
  </si>
  <si>
    <t>12,04/0,3*1,15</t>
  </si>
  <si>
    <t>64</t>
  </si>
  <si>
    <t>771591115</t>
  </si>
  <si>
    <t>Podlahy - dokončovací práce spárování silikonem</t>
  </si>
  <si>
    <t>-51379036</t>
  </si>
  <si>
    <t>https://podminky.urs.cz/item/CS_URS_2023_01/771591115</t>
  </si>
  <si>
    <t>65</t>
  </si>
  <si>
    <t>771592011</t>
  </si>
  <si>
    <t>Čištění vnitřních ploch po položení dlažby podlah nebo schodišť chemickými prostředky</t>
  </si>
  <si>
    <t>-294119438</t>
  </si>
  <si>
    <t>https://podminky.urs.cz/item/CS_URS_2023_01/771592011</t>
  </si>
  <si>
    <t>17,29</t>
  </si>
  <si>
    <t>12,04*0,08</t>
  </si>
  <si>
    <t>66</t>
  </si>
  <si>
    <t>998771104</t>
  </si>
  <si>
    <t>Přesun hmot pro podlahy z dlaždic stanovený z hmotnosti přesunovaného materiálu vodorovná dopravní vzdálenost do 50 m v objektech výšky přes 24 do 36 m</t>
  </si>
  <si>
    <t>-1450842140</t>
  </si>
  <si>
    <t>https://podminky.urs.cz/item/CS_URS_2023_01/998771104</t>
  </si>
  <si>
    <t>67</t>
  </si>
  <si>
    <t>998771181R</t>
  </si>
  <si>
    <t>Přesun hmot pro podlahy z dlaždic stanovený z hmotnosti přesunovaného materiálu Příplatek k ceně za přesun prováděný s omezením mechanizace pro jakoukoliv výšku objektu</t>
  </si>
  <si>
    <t>-661035874</t>
  </si>
  <si>
    <t>775</t>
  </si>
  <si>
    <t>Podlahy skládané</t>
  </si>
  <si>
    <t>68</t>
  </si>
  <si>
    <t>775111115</t>
  </si>
  <si>
    <t>Příprava podkladu skládaných podlah broušení podlah stávajícího podkladu před litím stěrky</t>
  </si>
  <si>
    <t>523101261</t>
  </si>
  <si>
    <t>https://podminky.urs.cz/item/CS_URS_2023_01/775111115</t>
  </si>
  <si>
    <t>69</t>
  </si>
  <si>
    <t>775111311</t>
  </si>
  <si>
    <t>Příprava podkladu skládaných podlah vysátí podlah</t>
  </si>
  <si>
    <t>1953327158</t>
  </si>
  <si>
    <t>https://podminky.urs.cz/item/CS_URS_2023_01/775111311</t>
  </si>
  <si>
    <t>70</t>
  </si>
  <si>
    <t>775141112</t>
  </si>
  <si>
    <t>Příprava podkladu skládaných podlah vyrovnání samonivelační stěrkou podlah min.pevnosti 20 MPa, tloušťky přes 3 do 5 mm</t>
  </si>
  <si>
    <t>-1872057338</t>
  </si>
  <si>
    <t>https://podminky.urs.cz/item/CS_URS_2023_01/775141112</t>
  </si>
  <si>
    <t>71</t>
  </si>
  <si>
    <t>775121321</t>
  </si>
  <si>
    <t>Příprava podkladu skládaných podlah penetrace neředěná podlah</t>
  </si>
  <si>
    <t>2010096926</t>
  </si>
  <si>
    <t>https://podminky.urs.cz/item/CS_URS_2023_01/775121321</t>
  </si>
  <si>
    <t>72</t>
  </si>
  <si>
    <t>775591191</t>
  </si>
  <si>
    <t>Ostatní prvky pro plovoucí podlahy montáž podložky vyrovnávací a tlumící</t>
  </si>
  <si>
    <t>405857479</t>
  </si>
  <si>
    <t>https://podminky.urs.cz/item/CS_URS_2023_01/775591191</t>
  </si>
  <si>
    <t>73</t>
  </si>
  <si>
    <t>61155350R</t>
  </si>
  <si>
    <t>podložka XPS 2mm</t>
  </si>
  <si>
    <t>-974037641</t>
  </si>
  <si>
    <t>26,84*1,1</t>
  </si>
  <si>
    <t>74</t>
  </si>
  <si>
    <t>775541161</t>
  </si>
  <si>
    <t>Montáž podlah plovoucích z velkoplošných lamel vinylových na dřevovláknité nebo kompozitní desce, spojovaných zaklapnutím na zámek</t>
  </si>
  <si>
    <t>-1964772012</t>
  </si>
  <si>
    <t>https://podminky.urs.cz/item/CS_URS_2023_01/775541161</t>
  </si>
  <si>
    <t>75</t>
  </si>
  <si>
    <t>28411065</t>
  </si>
  <si>
    <t>dílce vinylové plovoucí na P+D, tl 5,0mm, nášlapná vrstva 0,40mm, úprava PUR, zátěž 23/32/41, otlak 0,03mm, R10, hořlavost Bfl S1, podložka kompozitní</t>
  </si>
  <si>
    <t>1801249076</t>
  </si>
  <si>
    <t>76</t>
  </si>
  <si>
    <t>775413401</t>
  </si>
  <si>
    <t>Montáž lišty obvodové lepené</t>
  </si>
  <si>
    <t>-939061016</t>
  </si>
  <si>
    <t>https://podminky.urs.cz/item/CS_URS_2023_01/775413401</t>
  </si>
  <si>
    <t>15,12-0,8 "Pokoj"</t>
  </si>
  <si>
    <t>77</t>
  </si>
  <si>
    <t>28411009</t>
  </si>
  <si>
    <t>lišta soklová PVC 18x80mm</t>
  </si>
  <si>
    <t>-365581612</t>
  </si>
  <si>
    <t>28,64*1,15</t>
  </si>
  <si>
    <t>78</t>
  </si>
  <si>
    <t>998775104</t>
  </si>
  <si>
    <t>Přesun hmot pro podlahy skládané stanovený z hmotnosti přesunovaného materiálu vodorovná dopravní vzdálenost do 50 m v objektech výšky přes 24 do 36 m</t>
  </si>
  <si>
    <t>1078801263</t>
  </si>
  <si>
    <t>https://podminky.urs.cz/item/CS_URS_2023_01/998775104</t>
  </si>
  <si>
    <t>79</t>
  </si>
  <si>
    <t>998775181R</t>
  </si>
  <si>
    <t>Přesun hmot pro podlahy skládané stanovený z hmotnosti přesunovaného materiálu Příplatek k ceně za přesun prováděný s omezením mechanizace pro jakoukoliv výšku objektu</t>
  </si>
  <si>
    <t>786118936</t>
  </si>
  <si>
    <t>776</t>
  </si>
  <si>
    <t>Podlahy povlakové</t>
  </si>
  <si>
    <t>80</t>
  </si>
  <si>
    <t>776201812</t>
  </si>
  <si>
    <t>Demontáž povlakových podlahovin lepených ručně s podložkou</t>
  </si>
  <si>
    <t>-1198993625</t>
  </si>
  <si>
    <t>https://podminky.urs.cz/item/CS_URS_2023_01/776201812</t>
  </si>
  <si>
    <t>35,67 "Kancelář"</t>
  </si>
  <si>
    <t>3,17 "Sklad"</t>
  </si>
  <si>
    <t>781</t>
  </si>
  <si>
    <t>Dokončovací práce - obklady</t>
  </si>
  <si>
    <t>81</t>
  </si>
  <si>
    <t>781473810</t>
  </si>
  <si>
    <t>Demontáž obkladů z dlaždic keramických lepených</t>
  </si>
  <si>
    <t>-302449378</t>
  </si>
  <si>
    <t>https://podminky.urs.cz/item/CS_URS_2023_01/781473810</t>
  </si>
  <si>
    <t>2,4*5,82-0,7*2,02*3 "Koupelna"</t>
  </si>
  <si>
    <t>2,4*3,98-0,7*2,02 "SK"</t>
  </si>
  <si>
    <t>2,4*4,54-0,7*2,02 "WC"</t>
  </si>
  <si>
    <t>82</t>
  </si>
  <si>
    <t>781111011</t>
  </si>
  <si>
    <t>Příprava podkladu před provedením obkladu oprášení (ometení) stěny</t>
  </si>
  <si>
    <t>284759993</t>
  </si>
  <si>
    <t>https://podminky.urs.cz/item/CS_URS_2023_01/781111011</t>
  </si>
  <si>
    <t>2,3*5,69-0,8*2,02 "WC"</t>
  </si>
  <si>
    <t>2,36*8,07-0,8*2,02+0,15*1,4 "Koupelna"</t>
  </si>
  <si>
    <t>83</t>
  </si>
  <si>
    <t>781121011</t>
  </si>
  <si>
    <t>Příprava podkladu před provedením obkladu nátěr penetrační na stěnu</t>
  </si>
  <si>
    <t>-228384873</t>
  </si>
  <si>
    <t>https://podminky.urs.cz/item/CS_URS_2023_01/781121011</t>
  </si>
  <si>
    <t>84</t>
  </si>
  <si>
    <t>781131112</t>
  </si>
  <si>
    <t>Izolace stěny pod obklad izolace nátěrem nebo stěrkou ve dvou vrstvách</t>
  </si>
  <si>
    <t>-1951521239</t>
  </si>
  <si>
    <t>https://podminky.urs.cz/item/CS_URS_2023_01/781131112</t>
  </si>
  <si>
    <t>0,1*(8,07-0,8-0,5-1,4-0,5-0,875-1,17-1,375)+1,5*(0,5+1,4+0,5)+2,0*(0,875+1,17+1,375) "Koupelna"</t>
  </si>
  <si>
    <t>0,1*(5,69-0,8) "WC"</t>
  </si>
  <si>
    <t>85</t>
  </si>
  <si>
    <t>781131232</t>
  </si>
  <si>
    <t>Izolace stěny pod obklad izolace těsnícími izolačními pásy pro styčné nebo dilatační spáry</t>
  </si>
  <si>
    <t>-566117204</t>
  </si>
  <si>
    <t>https://podminky.urs.cz/item/CS_URS_2023_01/781131232</t>
  </si>
  <si>
    <t>0,1+1,5*2+2,0*3 "Koupelna"</t>
  </si>
  <si>
    <t>0,1*4 "WC"</t>
  </si>
  <si>
    <t>86</t>
  </si>
  <si>
    <t>781161021</t>
  </si>
  <si>
    <t>Příprava podkladu před provedením obkladu montáž profilu ukončujícího profilu rohového, vanového</t>
  </si>
  <si>
    <t>-265497354</t>
  </si>
  <si>
    <t>https://podminky.urs.cz/item/CS_URS_2023_01/781161021</t>
  </si>
  <si>
    <t>2,36+1,4 "Koupelna"</t>
  </si>
  <si>
    <t>87</t>
  </si>
  <si>
    <t>59054133</t>
  </si>
  <si>
    <t>profil ukončovací pro vnější hrany obkladů hliník leskle eloxovaný chromem 10x2500mm</t>
  </si>
  <si>
    <t>1723175506</t>
  </si>
  <si>
    <t>3,76*1,15</t>
  </si>
  <si>
    <t>88</t>
  </si>
  <si>
    <t>781474112</t>
  </si>
  <si>
    <t>Montáž obkladů vnitřních stěn z dlaždic keramických lepených flexibilním lepidlem maloformátových hladkých přes 9 do 12 ks/m2</t>
  </si>
  <si>
    <t>351366679</t>
  </si>
  <si>
    <t>https://podminky.urs.cz/item/CS_URS_2023_01/781474112</t>
  </si>
  <si>
    <t>89</t>
  </si>
  <si>
    <t>59761026</t>
  </si>
  <si>
    <t>obklad keramický hladký do 12ks/m2</t>
  </si>
  <si>
    <t>-1762348783</t>
  </si>
  <si>
    <t>29,11*1,15</t>
  </si>
  <si>
    <t>90</t>
  </si>
  <si>
    <t>781495115</t>
  </si>
  <si>
    <t>Obklad - dokončující práce ostatní práce spárování silikonem</t>
  </si>
  <si>
    <t>-1988922396</t>
  </si>
  <si>
    <t>https://podminky.urs.cz/item/CS_URS_2023_01/781495115</t>
  </si>
  <si>
    <t>2,36*5+0,15+1,4+0,15+2,0*2+2,0*4+1,17*2 "Koupelna"</t>
  </si>
  <si>
    <t>2,3*4+1,0 "WC"</t>
  </si>
  <si>
    <t>91</t>
  </si>
  <si>
    <t>781495211</t>
  </si>
  <si>
    <t>Čištění vnitřních ploch po provedení obkladu stěn chemickými prostředky</t>
  </si>
  <si>
    <t>644114062</t>
  </si>
  <si>
    <t>https://podminky.urs.cz/item/CS_URS_2023_01/781495211</t>
  </si>
  <si>
    <t>92</t>
  </si>
  <si>
    <t>998781104</t>
  </si>
  <si>
    <t>Přesun hmot pro obklady keramické stanovený z hmotnosti přesunovaného materiálu vodorovná dopravní vzdálenost do 50 m v objektech výšky přes 24 do 36 m</t>
  </si>
  <si>
    <t>1270931350</t>
  </si>
  <si>
    <t>https://podminky.urs.cz/item/CS_URS_2023_01/998781104</t>
  </si>
  <si>
    <t>93</t>
  </si>
  <si>
    <t>998781181R</t>
  </si>
  <si>
    <t>Přesun hmot pro obklady keramické stanovený z hmotnosti přesunovaného materiálu Příplatek k ceně za přesun prováděný s omezením mechanizace pro jakoukoliv výšku objektu</t>
  </si>
  <si>
    <t>-1058269886</t>
  </si>
  <si>
    <t>784</t>
  </si>
  <si>
    <t>Dokončovací práce - malby a tapety</t>
  </si>
  <si>
    <t>784111001</t>
  </si>
  <si>
    <t>Oprášení (ometení) podkladu v místnostech výšky do 3,80 m</t>
  </si>
  <si>
    <t>1383992184</t>
  </si>
  <si>
    <t>https://podminky.urs.cz/item/CS_URS_2023_01/784111001</t>
  </si>
  <si>
    <t>130,845 "omítka stěn"</t>
  </si>
  <si>
    <t>38,7 "omítka stropů"</t>
  </si>
  <si>
    <t>4,773 "SDK předsazené stěny"</t>
  </si>
  <si>
    <t>7,407 "SDK podhled"</t>
  </si>
  <si>
    <t>-29,11 "odpočet obkladů"</t>
  </si>
  <si>
    <t>784181101</t>
  </si>
  <si>
    <t>Penetrace podkladu jednonásobná základní akrylátová bezbarvá v místnostech výšky do 3,80 m</t>
  </si>
  <si>
    <t>1848437682</t>
  </si>
  <si>
    <t>https://podminky.urs.cz/item/CS_URS_2023_01/784181101</t>
  </si>
  <si>
    <t>784211101</t>
  </si>
  <si>
    <t>Malby z malířských směsí oděruvzdorných za mokra dvojnásobné, bílé za mokra oděruvzdorné výborně v místnostech výšky do 3,80 m</t>
  </si>
  <si>
    <t>251103102</t>
  </si>
  <si>
    <t>https://podminky.urs.cz/item/CS_URS_2023_01/784211101</t>
  </si>
  <si>
    <t>02 - Typ F</t>
  </si>
  <si>
    <t>-1247179706</t>
  </si>
  <si>
    <t>03 - Typ I</t>
  </si>
  <si>
    <t>340271025</t>
  </si>
  <si>
    <t>Zazdívka otvorů v příčkách nebo stěnách pórobetonovými tvárnicemi plochy přes 1 m2 do 4 m2, objemová hmotnost 500 kg/m3, tloušťka příčky 100 mm</t>
  </si>
  <si>
    <t>-1561354989</t>
  </si>
  <si>
    <t>https://podminky.urs.cz/item/CS_URS_2023_01/340271025</t>
  </si>
  <si>
    <t>0,7*2,02</t>
  </si>
  <si>
    <t>2,54*(1,85+5,8+0,515+0,86)</t>
  </si>
  <si>
    <t>-0,9*2,02-0,8*2,02-0,3*0,3 "odpočet otvorů"</t>
  </si>
  <si>
    <t>2,54*9,98-0,8*2,02-0,9*2,02*2 "Předsíň"</t>
  </si>
  <si>
    <t>2,54*8,82-0,8*2,02 "Koupelna"</t>
  </si>
  <si>
    <t>2,54*19,7-0,9*2,02-2,1*1,5*2+0,05*(1,5+2,1+1,5)*2 "Pokoj"</t>
  </si>
  <si>
    <t>5,81 "Předsíň"</t>
  </si>
  <si>
    <t>23,49 "Pokoj"</t>
  </si>
  <si>
    <t>2,1*1,5*2 "Pokoj"</t>
  </si>
  <si>
    <t>2,54*(1,08+3,17+0,475)</t>
  </si>
  <si>
    <t>0,8*2,02</t>
  </si>
  <si>
    <t>2,54*(1,85+3,14)-0,9*2,02 "Předsíň"</t>
  </si>
  <si>
    <t>2,54*(2,56+1,85) "Koupelna"</t>
  </si>
  <si>
    <t>2,54*(4,05+5,8+4,05)-2,1*1,5*2+0,05*(1,5+2,1+1,5)*2 "Pokoj"</t>
  </si>
  <si>
    <t>3,59 "Koupelna"</t>
  </si>
  <si>
    <t>6,592*5 'Přepočtené koeficientem množství</t>
  </si>
  <si>
    <t>6,592*19 'Přepočtené koeficientem množství</t>
  </si>
  <si>
    <t>1377385414</t>
  </si>
  <si>
    <t>1,7*(1,2+0,15) "Koupelna"</t>
  </si>
  <si>
    <t>(3,59/0,625*2+8,07)*1,15</t>
  </si>
  <si>
    <t>3,59*1,15</t>
  </si>
  <si>
    <t>D+M D04 - dveře interiérové 800/1970 mm, plné, CPL - dřevodekor, protipožární EI 30 DP3-C se samozavíračem, včetně ocelové zárubně, kování a přechodové lišty, parametry a příslušenství dle tabulky vnitřních dveří v PD</t>
  </si>
  <si>
    <t>766999D03R</t>
  </si>
  <si>
    <t>D+M D05 - dveře interiérové 800/1970 mm, plné, CPL - dřevodekor, včetně kování a přechodové lišty nátěr stávající zárubně, parametry a příslušenství dle tabulky vnitřních dveří v PD</t>
  </si>
  <si>
    <t>1267427288</t>
  </si>
  <si>
    <t>731884873</t>
  </si>
  <si>
    <t>2,23 "Úklid"</t>
  </si>
  <si>
    <t>9,98 "Předsíň"</t>
  </si>
  <si>
    <t>8,52-0,8 "Koupelna"</t>
  </si>
  <si>
    <t>13,57*1,15</t>
  </si>
  <si>
    <t>9,98-0,9*2-0,8 "Předsíň"</t>
  </si>
  <si>
    <t>7,38/0,3*1,15</t>
  </si>
  <si>
    <t>13,57</t>
  </si>
  <si>
    <t>7,38*0,08</t>
  </si>
  <si>
    <t>23,49*1,1</t>
  </si>
  <si>
    <t>19,7-0,9 "Pokoj"</t>
  </si>
  <si>
    <t>18,8*1,15</t>
  </si>
  <si>
    <t>31,38 "Sklad"</t>
  </si>
  <si>
    <t>2,4*6,46-0,7*2,02 "Úklid"</t>
  </si>
  <si>
    <t>2,36*8,52-0,8*2,02+0,15*1,4 "Koupelna"</t>
  </si>
  <si>
    <t>0,1*(8,52-0,8-1,5-0,86-0,81-0,86)+1,5*1,5+2,0*(0,86+0,81+0,86) "Koupelna"</t>
  </si>
  <si>
    <t>0,1*2+1,5+2,0*3 "Koupelna"</t>
  </si>
  <si>
    <t>2,36+1,7 "Koupelna"</t>
  </si>
  <si>
    <t>4,06*1,15</t>
  </si>
  <si>
    <t>14,09*1,15</t>
  </si>
  <si>
    <t>2,36*5+0,15+1,7+0,15+2,0+1,0+2,0*4 "Koupelna"</t>
  </si>
  <si>
    <t>83,314 "omítka stěn"</t>
  </si>
  <si>
    <t>29,3 "omítka stropů"</t>
  </si>
  <si>
    <t>2,295 "SDK předsazené stěny"</t>
  </si>
  <si>
    <t>3,59 "SDK podhled"</t>
  </si>
  <si>
    <t>-18,701 "odpočet obkladů"</t>
  </si>
  <si>
    <t>04 - Typ J</t>
  </si>
  <si>
    <t>803654330</t>
  </si>
  <si>
    <t>05 - Typ K (4 jednotky)</t>
  </si>
  <si>
    <t>2,54*(2,07+2,27+2,07+0,885+0,795+1,39+2,46+1,07)</t>
  </si>
  <si>
    <t>-0,8*2,02-0,9*2,02-0,3*0,3 "odpočet otvorů"</t>
  </si>
  <si>
    <t>29,521*4 'Přepočtené koeficientem množství</t>
  </si>
  <si>
    <t>1*4 'Přepočtené koeficientem množství</t>
  </si>
  <si>
    <t>2*4 'Přepočtené koeficientem množství</t>
  </si>
  <si>
    <t>2,54*7,89-0,8*2,02 "Koupelna"</t>
  </si>
  <si>
    <t>2,54*16,02-0,9*2,02-2,1*1,5+0,05*(1,5+2,1+1,5) "Pokoj"</t>
  </si>
  <si>
    <t>2,54*11,06-0,9*2,02*2-0,8*2,02 "Předsíň"</t>
  </si>
  <si>
    <t>77,243*4 'Přepočtené koeficientem množství</t>
  </si>
  <si>
    <t>18,425*4 'Přepočtené koeficientem množství</t>
  </si>
  <si>
    <t>58,818*4 'Přepočtené koeficientem množství</t>
  </si>
  <si>
    <t>4,83 "Předsíň"</t>
  </si>
  <si>
    <t>13,76 "Pokoj"</t>
  </si>
  <si>
    <t>18,59*4 'Přepočtené koeficientem množství</t>
  </si>
  <si>
    <t>3,15*4 'Přepočtené koeficientem množství</t>
  </si>
  <si>
    <t>30,74</t>
  </si>
  <si>
    <t>30,74*4 'Přepočtené koeficientem množství</t>
  </si>
  <si>
    <t>2,54*3,4</t>
  </si>
  <si>
    <t>-0,7*2,02 "odpočet otvorů"</t>
  </si>
  <si>
    <t>7,222*4 'Přepočtené koeficientem množství</t>
  </si>
  <si>
    <t>962084131</t>
  </si>
  <si>
    <t>Bourání zdiva příček nebo vybourání otvorů deskových a sádrových potažených rabicovým pletivem nebo bez pletiva sádrokartonových bez kovové konstrukce, umakartových, sololitových, tl. do 100 mm</t>
  </si>
  <si>
    <t>-2030044886</t>
  </si>
  <si>
    <t>https://podminky.urs.cz/item/CS_URS_2023_01/962084131</t>
  </si>
  <si>
    <t>2,54*(2,27+1,975+1,975+0,79)</t>
  </si>
  <si>
    <t>-0,7*2,02*2 "odpočet otvorů"</t>
  </si>
  <si>
    <t>14,977*4 'Přepočtené koeficientem množství</t>
  </si>
  <si>
    <t>0,9*2,02</t>
  </si>
  <si>
    <t>0,7*2,02*3</t>
  </si>
  <si>
    <t>6,06*4 'Přepočtené koeficientem množství</t>
  </si>
  <si>
    <t>2,54*(2,07+2,175) "Koupelna"</t>
  </si>
  <si>
    <t>2,54*(2,23+1,03+1,16)-0,9*2,02-0,7*2,02 "Předsíň"</t>
  </si>
  <si>
    <t>2,54*(4,96+3,05)-2,1*1,5+0,05*(1,5+2,1+1,5) "Pokoj"</t>
  </si>
  <si>
    <t>36,227*4 'Přepočtené koeficientem množství</t>
  </si>
  <si>
    <t>3,04 "Koupelna"</t>
  </si>
  <si>
    <t>21,63*4 'Přepočtené koeficientem množství</t>
  </si>
  <si>
    <t>23,932*5 'Přepočtené koeficientem množství</t>
  </si>
  <si>
    <t>23,932*19 'Přepočtené koeficientem množství</t>
  </si>
  <si>
    <t>-537115860</t>
  </si>
  <si>
    <t>0,885*(1,2+0,15) "Koupelna"</t>
  </si>
  <si>
    <t>1,195*4 'Přepočtené koeficientem množství</t>
  </si>
  <si>
    <t>3,04*4 'Přepočtené koeficientem množství</t>
  </si>
  <si>
    <t>(3,04/0,625*2+8,07)*1,15</t>
  </si>
  <si>
    <t>20,468*4 'Přepočtené koeficientem množství</t>
  </si>
  <si>
    <t>3,04*1,15</t>
  </si>
  <si>
    <t>3,496*4 'Přepočtené koeficientem množství</t>
  </si>
  <si>
    <t>3*4 'Přepočtené koeficientem množství</t>
  </si>
  <si>
    <t>4*4 'Přepočtené koeficientem množství</t>
  </si>
  <si>
    <t>D+M D03 - dveře interiérové 700/1970 mm, plné, CPL - dřevodekor, včetně ocelové zárubně, kování a přechodové lišty, parametry a příslušenství dle tabulky vnitřních dveří v PD</t>
  </si>
  <si>
    <t>7,87*4 'Přepočtené koeficientem množství</t>
  </si>
  <si>
    <t>7,89-0,8 "Koupelna"</t>
  </si>
  <si>
    <t>7,09*4 'Přepočtené koeficientem množství</t>
  </si>
  <si>
    <t>5*4 'Přepočtené koeficientem množství</t>
  </si>
  <si>
    <t>7,87*1,15</t>
  </si>
  <si>
    <t>9,051*4 'Přepočtené koeficientem množství</t>
  </si>
  <si>
    <t>11,06-0,9*2-0,8*2 "Předsíň"</t>
  </si>
  <si>
    <t>7,66*4 'Přepočtené koeficientem množství</t>
  </si>
  <si>
    <t>7,66/0,3*1,15</t>
  </si>
  <si>
    <t>29,363*4 'Přepočtené koeficientem množství</t>
  </si>
  <si>
    <t>14,75*4 'Přepočtené koeficientem množství</t>
  </si>
  <si>
    <t>7,87</t>
  </si>
  <si>
    <t>7,66*0,08</t>
  </si>
  <si>
    <t>8,483*4 'Přepočtené koeficientem množství</t>
  </si>
  <si>
    <t>13,76*4 'Přepočtené koeficientem množství</t>
  </si>
  <si>
    <t>13,76*1,1</t>
  </si>
  <si>
    <t>15,136*4 'Přepočtené koeficientem množství</t>
  </si>
  <si>
    <t>16,02-0,9 "Pokoj"</t>
  </si>
  <si>
    <t>15,12*4 'Přepočtené koeficientem množství</t>
  </si>
  <si>
    <t>15,12*1,15</t>
  </si>
  <si>
    <t>17,388*4 'Přepočtené koeficientem množství</t>
  </si>
  <si>
    <t>2,55 "Koupelna"</t>
  </si>
  <si>
    <t>3,83 "Předsíň"</t>
  </si>
  <si>
    <t>0,85 "WC"</t>
  </si>
  <si>
    <t>7,23*4 'Přepočtené koeficientem množství</t>
  </si>
  <si>
    <t>2,4*(1,29+1,975) "Koupelna"</t>
  </si>
  <si>
    <t>7,836*4 'Přepočtené koeficientem množství</t>
  </si>
  <si>
    <t>2,36*7,89-0,8*2,02+0,15*0,885"Koupelna"</t>
  </si>
  <si>
    <t>17,137*4 'Přepočtené koeficientem množství</t>
  </si>
  <si>
    <t>0,1*(7,89-0,8-1,5-0,8-1,19-0,8)+1,5*1,5+2,0*(0,8+1,19+0,8) "Koupelna"</t>
  </si>
  <si>
    <t>8,11*4 'Přepočtené koeficientem množství</t>
  </si>
  <si>
    <t>7,7*4 'Přepočtené koeficientem množství</t>
  </si>
  <si>
    <t>1,2+0,15+0,885 "Koupelna"</t>
  </si>
  <si>
    <t>2,235*4 'Přepočtené koeficientem množství</t>
  </si>
  <si>
    <t>2,235*1,15</t>
  </si>
  <si>
    <t>2,57*4 'Přepočtené koeficientem množství</t>
  </si>
  <si>
    <t>17,137*1,15</t>
  </si>
  <si>
    <t>19,708*4 'Přepočtené koeficientem množství</t>
  </si>
  <si>
    <t>2,36*5+0,885+0,15+2,0+1,0+2,0*4 "Koupelna"</t>
  </si>
  <si>
    <t>23,835*4 'Přepočtené koeficientem množství</t>
  </si>
  <si>
    <t>77,243 "omítka stěn"</t>
  </si>
  <si>
    <t>18,59 "omítka stropů"</t>
  </si>
  <si>
    <t>1,195 "SDK předsazené stěny"</t>
  </si>
  <si>
    <t>3,04 "SDK podhled"</t>
  </si>
  <si>
    <t>-17,137 "odpočet obkladů"</t>
  </si>
  <si>
    <t>82,931*4 'Přepočtené koeficientem množství</t>
  </si>
  <si>
    <t>2 - Profese TZB</t>
  </si>
  <si>
    <t>Úroveň 3:</t>
  </si>
  <si>
    <t>001 - Vodovod a zařizovací předměty</t>
  </si>
  <si>
    <t xml:space="preserve">    722 - Zdravotechnika - vnitřní vodovod</t>
  </si>
  <si>
    <t xml:space="preserve">    D1 - Zdravotechnika - zařizovací předměty</t>
  </si>
  <si>
    <t>VRN - Vedlejší rozpočtové náklady</t>
  </si>
  <si>
    <t>997-001</t>
  </si>
  <si>
    <t>Vnitrostaveništní doprava suti a vybouraných hmot vodorovně do 50 m svisle ručně (nošením po schodech) pro budovy a haly výšky přes 33 do 36 m</t>
  </si>
  <si>
    <t>997-002</t>
  </si>
  <si>
    <t>Odvoz suti a vybouraných hmot na skládku nebo meziskládku se složením, na vzdálenost do 1 km</t>
  </si>
  <si>
    <t>997-003</t>
  </si>
  <si>
    <t>Odvoz suti a vybouraných hmot na skládku nebo meziskládku se složením, na vzdálenost Příplatek k ceně za každý další i započatý 1 km přes 1 km</t>
  </si>
  <si>
    <t>997-004</t>
  </si>
  <si>
    <t>Poplatek za uložení stavebního odpadu na skládce (skládkovné) směsného stavebního a demoličního zatříděného do Katalogu odpadů pod kódem 170 904</t>
  </si>
  <si>
    <t>722</t>
  </si>
  <si>
    <t>Zdravotechnika - vnitřní vodovod</t>
  </si>
  <si>
    <t>722-001</t>
  </si>
  <si>
    <t>Demontáž rozvodů vody do Ø 32 mm+ demontáž izolace + ekologická likvidace</t>
  </si>
  <si>
    <t>722-002</t>
  </si>
  <si>
    <t>Potrubí z plastových trubek z polypropylenu (trubka PN16, d20 x 2,8) svařovaných polyfuzně D 20 x 2,8, vč. Kolen, redukcí, odboček a kotvení</t>
  </si>
  <si>
    <t>722-003</t>
  </si>
  <si>
    <t>Potrubí z plastových trubek z polypropylenu nové generace (trubka S3,2 SDR7,4) svařovaných polyfuzně D 25 x 3,5, vč. Kolen, redukcí, odboček a kotvení (pro potrubí v bytových jednotkách)</t>
  </si>
  <si>
    <t>722-004</t>
  </si>
  <si>
    <t>Izolace trubek: Termoizolační trubice z pěnového polyetylenu s uzavřenou buněčnou strukturou d20 tl. 20 mm</t>
  </si>
  <si>
    <t>722-005</t>
  </si>
  <si>
    <t>Izolace trubek: Termoizolační trubice z pěnového polyetylenu s uzavřenou buněčnou strukturou d20 tl. 13 mm</t>
  </si>
  <si>
    <t>722-006</t>
  </si>
  <si>
    <t>Izolace trubek: Termoizolační trubice z pěnového polyetylenu s uzavřenou buněčnou strukturou d25 tl. 25 mm</t>
  </si>
  <si>
    <t>722-007</t>
  </si>
  <si>
    <t>Izolace trubek: Termoizolační trubice z pěnového polyetylenu s uzavřenou buněčnou strukturou d25 tl. 13 mm</t>
  </si>
  <si>
    <t>722-008</t>
  </si>
  <si>
    <t>Zkoušky, proplach a desinfekce vodovodního potrubí proplach a desinfekce vodovodního potrubí do DN 80</t>
  </si>
  <si>
    <t>722-009</t>
  </si>
  <si>
    <t>Přesun hmot pro vnitřní vodovod stanovený procentní sazbou (%) z ceny vodorovná dopravní vzdálenost do 50 m v objektech výšky přes 24 do 36 m</t>
  </si>
  <si>
    <t>722-010</t>
  </si>
  <si>
    <t>Propojení nově instalovaných rozvodů se stávajícími vertikálními rozvody</t>
  </si>
  <si>
    <t>ks</t>
  </si>
  <si>
    <t>722-011</t>
  </si>
  <si>
    <t>Příprava pro usazení vodoměrné sestavy</t>
  </si>
  <si>
    <t>722-012</t>
  </si>
  <si>
    <t>revizní dvířka lepená na silikon, rozměr 300x300mm s protipožární odolností EI45 (rozměr nutno zkoordinovat s vybraným obkladem)</t>
  </si>
  <si>
    <t>722-013</t>
  </si>
  <si>
    <t>Požární těsnění prostupů potrubí do d25, požární odolnost EI45, dle EN 1514 - 1</t>
  </si>
  <si>
    <t>722-014</t>
  </si>
  <si>
    <t>Tlaková zkouška</t>
  </si>
  <si>
    <t>D1</t>
  </si>
  <si>
    <t>Zdravotechnika - zařizovací předměty</t>
  </si>
  <si>
    <t>722-015</t>
  </si>
  <si>
    <t>Demontáž klozetů odsávacích nebo kombinačních + ekologická likvidace</t>
  </si>
  <si>
    <t>soubor</t>
  </si>
  <si>
    <t>722-016</t>
  </si>
  <si>
    <t>Demontáž umyvadel bez výtokových armatur umyvadel + ekologická likvidace</t>
  </si>
  <si>
    <t>722-017</t>
  </si>
  <si>
    <t>Demontáž sprchových kabin a vaniček bez výtokových armatur vaniček + ekologická likvidace</t>
  </si>
  <si>
    <t>722-018</t>
  </si>
  <si>
    <t>Demontáž umyvadlových baterií + ekologická likvidace</t>
  </si>
  <si>
    <t>722-019</t>
  </si>
  <si>
    <t>Demontáž rohových ventilů + ekologická likvidace</t>
  </si>
  <si>
    <t>722-020</t>
  </si>
  <si>
    <t>Demontáž dřezové baterie + ekologická likvidace</t>
  </si>
  <si>
    <t>722-021</t>
  </si>
  <si>
    <t>Demontáž baterií sprchových + ekologická likvidace</t>
  </si>
  <si>
    <t>722-022</t>
  </si>
  <si>
    <t>Přesun hmot pro zařizovací předměty stanovený procentní sazbou (%) z ceny vodorovná dopravní vzdálenost do 50 m v objektech výšky přes 24 do 36 m</t>
  </si>
  <si>
    <t>722-023</t>
  </si>
  <si>
    <t>"Nástěnka nátrubková mosazná 1/2"", pro rozvody pitné a užitkové vody do 95°C • pracovní tlak do 1 MPa • pro připojení armatur nebo potrubí kolmo na stěnu"</t>
  </si>
  <si>
    <t>722-024</t>
  </si>
  <si>
    <t>Rohový ventil 1/2 'x 3/8" + opancéřovaná hadička pro napojení umyvadla</t>
  </si>
  <si>
    <t>722-025</t>
  </si>
  <si>
    <t>Ventil rohový s filtrem DN 15 x DN 15 + opancéřovaná hadička pro připojení dřezu</t>
  </si>
  <si>
    <t>722-026</t>
  </si>
  <si>
    <t>umyvadlo keramické závěsné bílé + nerezový sifon, otvor pro baterii uprostřed</t>
  </si>
  <si>
    <t>722-027</t>
  </si>
  <si>
    <t>Umyvadlová stojánková baterie s výpustí, chrom</t>
  </si>
  <si>
    <t>722-028</t>
  </si>
  <si>
    <t>Podomítkový WC modul pro závěsné WC , h 108 cm</t>
  </si>
  <si>
    <t>722-029</t>
  </si>
  <si>
    <t>Mísa klozetová, keramická závěsná</t>
  </si>
  <si>
    <t>722-030</t>
  </si>
  <si>
    <t>WC sedátko</t>
  </si>
  <si>
    <t>722-031</t>
  </si>
  <si>
    <t>Splachovací tlačítko, pro podomítkové nádrže, pro 2-činné splachování, a nebo funkci start/stop</t>
  </si>
  <si>
    <t>722-032</t>
  </si>
  <si>
    <t>Držák toaletního papíru s krytem</t>
  </si>
  <si>
    <t>722-033</t>
  </si>
  <si>
    <t>Podlahová vpusť DN50 se svislým odtokem (sifon primus)</t>
  </si>
  <si>
    <t>722-034</t>
  </si>
  <si>
    <t>Hydroizolační souprava s monoplast B-fólií pro napojení na stěrkovou izolaci</t>
  </si>
  <si>
    <t>722-035</t>
  </si>
  <si>
    <t>Nádstavec s nerezovou mřížkou 115x115mm, A plast. Rámečkem 123x123mm</t>
  </si>
  <si>
    <t>722-036</t>
  </si>
  <si>
    <t>Sprchová zástěna typu Walk-in, bez profilů a zavětrování, výplň z čirého skla bez dekoru. Produkt je opatřen povrchovou úpravou Easy Clean</t>
  </si>
  <si>
    <t>722-037</t>
  </si>
  <si>
    <t>Sprchová baterie s integrovanou hlavovou sprchou, chrom</t>
  </si>
  <si>
    <t>722-038</t>
  </si>
  <si>
    <t>montáž geberitu pro wc (přikotvení, připojení vody a odpadu)</t>
  </si>
  <si>
    <t>722-039</t>
  </si>
  <si>
    <t>montáž závěsného wc vč.tlačítka (usazení, zapojení)</t>
  </si>
  <si>
    <t>722-040</t>
  </si>
  <si>
    <t>montáž umyvadla, umývátka (usazení, zapojení)</t>
  </si>
  <si>
    <t>722-041</t>
  </si>
  <si>
    <t>Realizační dokumentace (podklad pro realizaci stavby upravena pro dodavatele stavby, dle konkrétních použitých výrobků)</t>
  </si>
  <si>
    <t>kpl</t>
  </si>
  <si>
    <t>722-042</t>
  </si>
  <si>
    <t>Montáž potrubí</t>
  </si>
  <si>
    <t>bm</t>
  </si>
  <si>
    <t>722-043</t>
  </si>
  <si>
    <t>Montáž izolace na potrubí</t>
  </si>
  <si>
    <t>722-044</t>
  </si>
  <si>
    <t>Vypracování protokolu o tlakové zkoušce</t>
  </si>
  <si>
    <t>002 - Kanalizace</t>
  </si>
  <si>
    <t xml:space="preserve">    721 - Zdravotechnika - vnitřní kanalizace</t>
  </si>
  <si>
    <t>721</t>
  </si>
  <si>
    <t>Zdravotechnika - vnitřní kanalizace</t>
  </si>
  <si>
    <t>721-001</t>
  </si>
  <si>
    <t>Demontáž potrubí z trub odpadních nebo připojovacích do D 75 + ekologická likvidace</t>
  </si>
  <si>
    <t>721-002</t>
  </si>
  <si>
    <t>Demontáž potrubí z trub odpadních nebo připojovacích přes 75 do D 114</t>
  </si>
  <si>
    <t>721-003</t>
  </si>
  <si>
    <t>Potrubí z plastových trub polypropylenové tlumící zvuk dvouvrstvé připojovací D 50, vč. Kolen, odboček, redukcí</t>
  </si>
  <si>
    <t>721-004</t>
  </si>
  <si>
    <t>Potrubí z plastových trub polypropylenové tlumící zvuk dvouvrstvé připojovací D 110, vč. Kolen, odboček, redukcí</t>
  </si>
  <si>
    <t>721-005</t>
  </si>
  <si>
    <t>Zkouška těsnosti kanalizace v objektech vodou do DN 150</t>
  </si>
  <si>
    <t>721-006</t>
  </si>
  <si>
    <t>Přesun hmot pro vnitřní kanalizace stanovený procentní sazbou (%) z ceny vodorovná dopravní vzdálenost do 50 m v objektech výšky přes 12 do 36 m</t>
  </si>
  <si>
    <t>721-007</t>
  </si>
  <si>
    <t>Napojení na stávající svodné rozvody</t>
  </si>
  <si>
    <t>721-008</t>
  </si>
  <si>
    <t>Požární těsnění prostupů potrubí d50, požární odolnost EI45, dle EN 1514 - 1</t>
  </si>
  <si>
    <t>721-009</t>
  </si>
  <si>
    <t>Požární těsnění prostupů potrubí d110, požární odolnost EI45, dle EN 1514 - 1</t>
  </si>
  <si>
    <t>721-010</t>
  </si>
  <si>
    <t>Zkouška těsnosti kanalizace</t>
  </si>
  <si>
    <t>721-011</t>
  </si>
  <si>
    <t>721-012</t>
  </si>
  <si>
    <t>721-013</t>
  </si>
  <si>
    <t>Vypracování protokolu o zkoušce těsnosti</t>
  </si>
  <si>
    <t>003 - Vzduchotechnika</t>
  </si>
  <si>
    <t xml:space="preserve">    D1 - Demontáž</t>
  </si>
  <si>
    <t xml:space="preserve">D2 - </t>
  </si>
  <si>
    <t xml:space="preserve">    751 - Zař. č.1 - podtlakové odvětrání sociálního zařízení a prostoru kuchyňky- MATERIÁL</t>
  </si>
  <si>
    <t>VRN - Ostatní+ montáž</t>
  </si>
  <si>
    <t>Demontáž</t>
  </si>
  <si>
    <t>K001</t>
  </si>
  <si>
    <t>Demontáž stávajícího VZT potrubí + ekologická likvidace</t>
  </si>
  <si>
    <t>D2</t>
  </si>
  <si>
    <t>751</t>
  </si>
  <si>
    <t>Zař. č.1 - podtlakové odvětrání sociálního zařízení a prostoru kuchyňky- MATERIÁL</t>
  </si>
  <si>
    <t>K002</t>
  </si>
  <si>
    <t>Podstropní radiální ventilátor s integrovanou zpětnou klapkou Q=75m3//h (230V, 50Hz, 25W) Krytí: IP X4 spínání - vlastním tlačítkem doběh: 1 minuta</t>
  </si>
  <si>
    <t>K003</t>
  </si>
  <si>
    <t>Spiro potrubí D100mm, 20% tvarovek</t>
  </si>
  <si>
    <t>K004</t>
  </si>
  <si>
    <t>Spiro potrubí D125mm, 20% tvarovek</t>
  </si>
  <si>
    <t>K005</t>
  </si>
  <si>
    <t>Ventilační potrubí izolované ALIT/SONO/ st.C, D100mm</t>
  </si>
  <si>
    <t>K006</t>
  </si>
  <si>
    <t>Ventilační potrubí izolované ALIT/SONO/140 st.C, D125mm</t>
  </si>
  <si>
    <t>K007</t>
  </si>
  <si>
    <t>Požární těsnění prostupů potrubí d125, požární odolnost EI45, dle EN 1514 - 1</t>
  </si>
  <si>
    <t>K008</t>
  </si>
  <si>
    <t>Příprava pro napojení odtahové digestoře - potrubí zazátkováno d125 digestoře dodávkou kuchyní</t>
  </si>
  <si>
    <t>K009</t>
  </si>
  <si>
    <t>Kovová dveřní větrací mřížka, např. 475x80 mm, bílá</t>
  </si>
  <si>
    <t>K010</t>
  </si>
  <si>
    <t>Instalace dveřní mřížky do dveřního křídla</t>
  </si>
  <si>
    <t>K011</t>
  </si>
  <si>
    <t>Napojení na stávající VZT potrubí + utěsnění</t>
  </si>
  <si>
    <t>K012</t>
  </si>
  <si>
    <t>Zpětná klapka do potrubí DN125, pachutěsná</t>
  </si>
  <si>
    <t>998751202</t>
  </si>
  <si>
    <t>Přesun hmot pro vzduchotechniku stanovený procentní sazbou (%) z ceny vodorovná dopravní vzdálenost do 50 m v objektech výšky přes 12 do 60 m</t>
  </si>
  <si>
    <t>Ostatní+ montáž</t>
  </si>
  <si>
    <t>K012.1</t>
  </si>
  <si>
    <t>Zkouška chodu a zaregulování VZT zařízení</t>
  </si>
  <si>
    <t>K013</t>
  </si>
  <si>
    <t>Montážní a těsnící materiál (objímky apod.)</t>
  </si>
  <si>
    <t>kg</t>
  </si>
  <si>
    <t>K014</t>
  </si>
  <si>
    <t>K015</t>
  </si>
  <si>
    <t>Montážní práce potrubí v bytových jednotkách (viz potrubí)</t>
  </si>
  <si>
    <t>K016</t>
  </si>
  <si>
    <t>Montážní práce koncových prvků (viz koncové prvky) + zaregulování</t>
  </si>
  <si>
    <t>K010.1</t>
  </si>
  <si>
    <t>0,2*4 'Přepočtené koeficientem množství</t>
  </si>
  <si>
    <t>11*4 'Přepočtené koeficientem množství</t>
  </si>
  <si>
    <t>14*4 'Přepočtené koeficientem množství</t>
  </si>
  <si>
    <t>6,5*4 'Přepočtené koeficientem množství</t>
  </si>
  <si>
    <t>7,5*4 'Přepočtené koeficientem množství</t>
  </si>
  <si>
    <t>16*4 'Přepočtené koeficientem množství</t>
  </si>
  <si>
    <t>1200*4 'Přepočtené koeficientem množství</t>
  </si>
  <si>
    <t>10000*4 'Přepočtené koeficientem množství</t>
  </si>
  <si>
    <t>6*4 'Přepočtené koeficientem množství</t>
  </si>
  <si>
    <t>8*4 'Přepočtené koeficientem množství</t>
  </si>
  <si>
    <t>1,5*4 'Přepočtené koeficientem množství</t>
  </si>
  <si>
    <t>2000*4 'Přepočtené koeficientem množství</t>
  </si>
  <si>
    <t>9*4 'Přepočtené koeficientem množství</t>
  </si>
  <si>
    <t>10*4 'Přepočtené koeficientem množství</t>
  </si>
  <si>
    <t>3 - Elektroinstalace</t>
  </si>
  <si>
    <t>01 - Typ E a F</t>
  </si>
  <si>
    <t>341 - Kabely a vodiče</t>
  </si>
  <si>
    <t>345 - Instalační materiál elektro</t>
  </si>
  <si>
    <t>348 - Osvětlení</t>
  </si>
  <si>
    <t>HZS2 - Hodinové zúčtovací sazby profesí PSV</t>
  </si>
  <si>
    <t>357 - Rozvaděče, rozvodnice, skříně</t>
  </si>
  <si>
    <t>358 - Instalační materiál elektro</t>
  </si>
  <si>
    <t>341</t>
  </si>
  <si>
    <t>Kabely a vodiče</t>
  </si>
  <si>
    <t>741122015</t>
  </si>
  <si>
    <t>Montáž kabel Cu bez ukončení uložený pod omítku plný kulatý 3x1,5 mm2 (např. CYKY)</t>
  </si>
  <si>
    <t>CS ÚRS 2022 02</t>
  </si>
  <si>
    <t>https://podminky.urs.cz/item/CS_URS_2022_02/741122015</t>
  </si>
  <si>
    <t>34109513</t>
  </si>
  <si>
    <t>kabel instalační plochý jádro Cu plné izolace PVC plášť PVC 450/750V (CYKYLo) 3x1,5mm2</t>
  </si>
  <si>
    <t>CS ÚRS 2022 01</t>
  </si>
  <si>
    <t>741122016</t>
  </si>
  <si>
    <t>Montáž kabel Cu bez ukončení uložený pod omítku plný kulatý 3x2,5 až 6 mm2 (např. CYKY)</t>
  </si>
  <si>
    <t>https://podminky.urs.cz/item/CS_URS_2022_01/741122016</t>
  </si>
  <si>
    <t>34109517</t>
  </si>
  <si>
    <t>kabel instalační plochý jádro Cu plné izolace PVC plášť PVC 450/750V (CYKYLo) 3x2,5mm22</t>
  </si>
  <si>
    <t>977342121</t>
  </si>
  <si>
    <t>Frézování drážek ve stěnách z betonu včetně omítky do 30x30 mm</t>
  </si>
  <si>
    <t>https://podminky.urs.cz/item/CS_URS_2022_01/977342121</t>
  </si>
  <si>
    <t>741120005</t>
  </si>
  <si>
    <t>Montáž vodič Cu izolovaný plný a laněný žíla 25-35 mm2 pod omítku (např. CY)</t>
  </si>
  <si>
    <t>https://podminky.urs.cz/item/CS_URS_2022_01/741120005</t>
  </si>
  <si>
    <t>34140826</t>
  </si>
  <si>
    <t>vodič propojovací jádro Cu plné izolace PVC 450/750V (H07V-U) 1x6mm2</t>
  </si>
  <si>
    <t>345</t>
  </si>
  <si>
    <t>Instalační materiál elektro</t>
  </si>
  <si>
    <t>741313001</t>
  </si>
  <si>
    <t>Montáž zásuvka (polo)zapuštěná bezšroubové připojení 2P+PE se zapojením vodičů</t>
  </si>
  <si>
    <t>https://podminky.urs.cz/item/CS_URS_2022_01/741313001</t>
  </si>
  <si>
    <t>34555241</t>
  </si>
  <si>
    <t>Přístroj zásuvky zápustné jednonásobné, krytka s clonkami, bezšroubové svorky</t>
  </si>
  <si>
    <t>741310101</t>
  </si>
  <si>
    <t>Montáž vypínač (polo)zapuštěný bezšroubové připojení 1-jednopólový</t>
  </si>
  <si>
    <t>https://podminky.urs.cz/item/CS_URS_2022_01/741310101</t>
  </si>
  <si>
    <t>34539010</t>
  </si>
  <si>
    <t>Přístroj spínače jednopólového, řazení 1, 1So bezšroubové svorky</t>
  </si>
  <si>
    <t>741310112</t>
  </si>
  <si>
    <t>Montáž ovladač (polo)zapuštěný bezšroubové připojení 1/0-tlačítkový zapínací se zapojením vodičů</t>
  </si>
  <si>
    <t>https://podminky.urs.cz/item/CS_URS_2022_01/741310112</t>
  </si>
  <si>
    <t>345 - R - 001</t>
  </si>
  <si>
    <t>Spínač tlačítkový pod omítku, řazení 1/0</t>
  </si>
  <si>
    <t>Ceník výrobce</t>
  </si>
  <si>
    <t>741330731</t>
  </si>
  <si>
    <t>Montáž relé pomocné ventilátorové se zapojením vodičů</t>
  </si>
  <si>
    <t>https://podminky.urs.cz/item/CS_URS_2022_01/741330731</t>
  </si>
  <si>
    <t>741311004</t>
  </si>
  <si>
    <t>Montáž čidlo pohybu nástěnné se zapojením vodičů</t>
  </si>
  <si>
    <t>https://podminky.urs.cz/item/CS_URS_2022_01/741311004</t>
  </si>
  <si>
    <t>40461058</t>
  </si>
  <si>
    <t>čidlo pohybové a prezenční stropní 360°</t>
  </si>
  <si>
    <t>741112061</t>
  </si>
  <si>
    <t>Montáž krabice přístrojová zapuštěná plastová kruhová</t>
  </si>
  <si>
    <t>https://podminky.urs.cz/item/CS_URS_2022_01/741112061</t>
  </si>
  <si>
    <t>34571450</t>
  </si>
  <si>
    <t>Krabice pod omítku PVC přístrojová kruhová D 70mm</t>
  </si>
  <si>
    <t>34571450.1</t>
  </si>
  <si>
    <t>Krabice pod omítku PVC přístrojová kruhová D 70mm (odbočná)</t>
  </si>
  <si>
    <t>348</t>
  </si>
  <si>
    <t>Osvětlení</t>
  </si>
  <si>
    <t>741372112</t>
  </si>
  <si>
    <t>Montáž svítidlo LED interiérové vestavné panelové hranaté nebo kruhové přes 0,09 do 0,36 m2 se zapojením vodič</t>
  </si>
  <si>
    <t>https://podminky.urs.cz/item/CS_URS_2022_01/741372112</t>
  </si>
  <si>
    <t>341 - R - 001</t>
  </si>
  <si>
    <t>Beghelli SpA, 226EDMC, FUNZIONE3 226 ED, MULTICOLOR CRI90, 13,5W, 3000/4000/5000K, 1500lm, ozn"A"</t>
  </si>
  <si>
    <t>341 - R - 002</t>
  </si>
  <si>
    <t>Beghelli SpA, 170EDMC, FUNZIONE3 170 ED, MULTICOLOR CRI90, 24W, 3000/4000/5000K, 2700lm, ozn"B"</t>
  </si>
  <si>
    <t>341 - R - 003</t>
  </si>
  <si>
    <t>Beghelli A71-10331CED DWL LED 15W 4K, 2100lm, 15,6W, ozn "C"</t>
  </si>
  <si>
    <t>741372042</t>
  </si>
  <si>
    <t>Montáž svítidlo LED interiérové přisazené stropní páskové lištové se zapojením vodičů</t>
  </si>
  <si>
    <t>https://podminky.urs.cz/item/CS_URS_2022_01/741372042</t>
  </si>
  <si>
    <t>341 - R - 004</t>
  </si>
  <si>
    <t>Beghelli SpA, 74077, REGLED CCT 10W 873MM I, 9,5W, 850lm ozn "D"</t>
  </si>
  <si>
    <t>341 - R - 004.1</t>
  </si>
  <si>
    <t>Beghelli SpA, JAS004, LED 8W, IP44 ozn, "E"</t>
  </si>
  <si>
    <t>HZS2</t>
  </si>
  <si>
    <t>Hodinové zúčtovací sazby profesí PSV</t>
  </si>
  <si>
    <t>HZS2231</t>
  </si>
  <si>
    <t>Hodinová zúčtovací sazba elektrikář</t>
  </si>
  <si>
    <t>h</t>
  </si>
  <si>
    <t>https://podminky.urs.cz/item/CS_URS_2022_01/HZS2231</t>
  </si>
  <si>
    <t>741610003</t>
  </si>
  <si>
    <t>Celková prohlídka elektrického rozvodu a zařízení přes 0,5 do 1 milionu Kč</t>
  </si>
  <si>
    <t>vlastní</t>
  </si>
  <si>
    <t>357</t>
  </si>
  <si>
    <t>Rozvaděče, rozvodnice, skříně</t>
  </si>
  <si>
    <t>741210002</t>
  </si>
  <si>
    <t>Montáž rozvodnice oceloplechová nebo plastová běžná do 50 kg</t>
  </si>
  <si>
    <t>https://podminky.urs.cz/item/CS_URS_2022_01/741210002</t>
  </si>
  <si>
    <t>357 - R - 001</t>
  </si>
  <si>
    <t>Oceloplechový skříňový rozváděč s dveřmi, 580x1193x250 mm (š/v/h), IP55, včetně výzbroje</t>
  </si>
  <si>
    <t>Vlastní</t>
  </si>
  <si>
    <t>358</t>
  </si>
  <si>
    <t>741231012</t>
  </si>
  <si>
    <t>Montáž svorkovnice do rozvaděčů - ochranná</t>
  </si>
  <si>
    <t>https://podminky.urs.cz/item/CS_URS_2022_01/741231012</t>
  </si>
  <si>
    <t>358 - R - 001</t>
  </si>
  <si>
    <t>Ekvipotenciální přípojnice</t>
  </si>
  <si>
    <t>741 - R - 001</t>
  </si>
  <si>
    <t>Montáž drobného elektroinstalačního materiálu (hmoždinky, svorky atd…)</t>
  </si>
  <si>
    <t>https://podminky.urs.cz/item/CS_URS_2022_01/741 - R - 001</t>
  </si>
  <si>
    <t>358 - R - 002</t>
  </si>
  <si>
    <t>Drobný elektrinstalační materiál (hmoždinky, svorky, atd…)</t>
  </si>
  <si>
    <t>02 - Typ I</t>
  </si>
  <si>
    <t>https://podminky.urs.cz/item/CS_URS_2022_01/741122015</t>
  </si>
  <si>
    <t>741120001</t>
  </si>
  <si>
    <t>Montáž vodič Cu izolovaný plný a laněný žíla 0,35-6 mm2 pod omítku (např. CY)</t>
  </si>
  <si>
    <t>https://podminky.urs.cz/item/CS_URS_2022_01/741120001</t>
  </si>
  <si>
    <t>34140825</t>
  </si>
  <si>
    <t>vodič propojovací jádro Cu plné izolace PVC 450/750V (H07V-U) 1x4mm2</t>
  </si>
  <si>
    <t>741310121</t>
  </si>
  <si>
    <t>Montáž přepínač (polo)zapuštěný bezšroubové připojení 5-seriový se zapojením vodičů</t>
  </si>
  <si>
    <t>https://podminky.urs.cz/item/CS_URS_2022_01/741310121</t>
  </si>
  <si>
    <t>34535073</t>
  </si>
  <si>
    <t>přístroj přepínače sériového, řazení 5 bezšroubové svorky</t>
  </si>
  <si>
    <t>741372002</t>
  </si>
  <si>
    <t>Montáž svítidlo LED interiérové přisazené nástěnné páskové lištové se zapojením vodičů</t>
  </si>
  <si>
    <t>https://podminky.urs.cz/item/CS_URS_2022_01/741372002</t>
  </si>
  <si>
    <t>741372002.1</t>
  </si>
  <si>
    <t>Montáž svítidlo LED interiérové přisazené nástěnné hranaté nebo kruhové přes 0,09 do 0,36 m2 se zapojením vodičů</t>
  </si>
  <si>
    <t>https://podminky.urs.cz/item/CS_URS_2022_01/741372002.1</t>
  </si>
  <si>
    <t>341 - R - 005</t>
  </si>
  <si>
    <t>03 - Typ J</t>
  </si>
  <si>
    <t>04 - Typ K (4 jednotky)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</si>
  <si>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</si>
  <si>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</si>
  <si>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</si>
  <si>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</si>
  <si>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</si>
  <si>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</si>
  <si>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</si>
  <si>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…</t>
  </si>
  <si>
    <t>https://podminky.urs.cz/item/CS_URS_2023_01/030001000</t>
  </si>
  <si>
    <t>VRN4</t>
  </si>
  <si>
    <t>Inženýrská činnost</t>
  </si>
  <si>
    <t>045002000</t>
  </si>
  <si>
    <t>Kompletační a koordinační činnost</t>
  </si>
  <si>
    <t>1024</t>
  </si>
  <si>
    <t>-1403883632</t>
  </si>
  <si>
    <t>https://podminky.urs.cz/item/CS_URS_2023_01/045002000</t>
  </si>
  <si>
    <t>VRN6</t>
  </si>
  <si>
    <t>Územní vlivy</t>
  </si>
  <si>
    <t>065002000</t>
  </si>
  <si>
    <t>Mimostaveništní doprava materiálů</t>
  </si>
  <si>
    <t>https://podminky.urs.cz/item/CS_URS_2023_01/065002000</t>
  </si>
  <si>
    <t>VRN7</t>
  </si>
  <si>
    <t>Provozní vlivy</t>
  </si>
  <si>
    <t>070001000</t>
  </si>
  <si>
    <t>1142252378</t>
  </si>
  <si>
    <t>https://podminky.urs.cz/item/CS_URS_2023_01/070001000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</si>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</sst>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9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25" TargetMode="External" /><Relationship Id="rId2" Type="http://schemas.openxmlformats.org/officeDocument/2006/relationships/hyperlink" Target="https://podminky.urs.cz/item/CS_URS_2023_01/317142420" TargetMode="External" /><Relationship Id="rId3" Type="http://schemas.openxmlformats.org/officeDocument/2006/relationships/hyperlink" Target="https://podminky.urs.cz/item/CS_URS_2023_01/317142422" TargetMode="External" /><Relationship Id="rId4" Type="http://schemas.openxmlformats.org/officeDocument/2006/relationships/hyperlink" Target="https://podminky.urs.cz/item/CS_URS_2023_01/612131121" TargetMode="External" /><Relationship Id="rId5" Type="http://schemas.openxmlformats.org/officeDocument/2006/relationships/hyperlink" Target="https://podminky.urs.cz/item/CS_URS_2023_01/612131101" TargetMode="External" /><Relationship Id="rId6" Type="http://schemas.openxmlformats.org/officeDocument/2006/relationships/hyperlink" Target="https://podminky.urs.cz/item/CS_URS_2023_01/612321121" TargetMode="External" /><Relationship Id="rId7" Type="http://schemas.openxmlformats.org/officeDocument/2006/relationships/hyperlink" Target="https://podminky.urs.cz/item/CS_URS_2023_01/612321141" TargetMode="External" /><Relationship Id="rId8" Type="http://schemas.openxmlformats.org/officeDocument/2006/relationships/hyperlink" Target="https://podminky.urs.cz/item/CS_URS_2023_01/612321191" TargetMode="External" /><Relationship Id="rId9" Type="http://schemas.openxmlformats.org/officeDocument/2006/relationships/hyperlink" Target="https://podminky.urs.cz/item/CS_URS_2023_01/611131121" TargetMode="External" /><Relationship Id="rId10" Type="http://schemas.openxmlformats.org/officeDocument/2006/relationships/hyperlink" Target="https://podminky.urs.cz/item/CS_URS_2023_01/611131101" TargetMode="External" /><Relationship Id="rId11" Type="http://schemas.openxmlformats.org/officeDocument/2006/relationships/hyperlink" Target="https://podminky.urs.cz/item/CS_URS_2023_01/611321141" TargetMode="External" /><Relationship Id="rId12" Type="http://schemas.openxmlformats.org/officeDocument/2006/relationships/hyperlink" Target="https://podminky.urs.cz/item/CS_URS_2023_01/611321191" TargetMode="External" /><Relationship Id="rId13" Type="http://schemas.openxmlformats.org/officeDocument/2006/relationships/hyperlink" Target="https://podminky.urs.cz/item/CS_URS_2023_01/6199910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52901111" TargetMode="External" /><Relationship Id="rId16" Type="http://schemas.openxmlformats.org/officeDocument/2006/relationships/hyperlink" Target="https://podminky.urs.cz/item/CS_URS_2023_01/962031132" TargetMode="External" /><Relationship Id="rId17" Type="http://schemas.openxmlformats.org/officeDocument/2006/relationships/hyperlink" Target="https://podminky.urs.cz/item/CS_URS_2023_01/968072455" TargetMode="External" /><Relationship Id="rId18" Type="http://schemas.openxmlformats.org/officeDocument/2006/relationships/hyperlink" Target="https://podminky.urs.cz/item/CS_URS_2023_01/978013191" TargetMode="External" /><Relationship Id="rId19" Type="http://schemas.openxmlformats.org/officeDocument/2006/relationships/hyperlink" Target="https://podminky.urs.cz/item/CS_URS_2023_01/978011191" TargetMode="External" /><Relationship Id="rId20" Type="http://schemas.openxmlformats.org/officeDocument/2006/relationships/hyperlink" Target="https://podminky.urs.cz/item/CS_URS_2023_01/997013159" TargetMode="External" /><Relationship Id="rId21" Type="http://schemas.openxmlformats.org/officeDocument/2006/relationships/hyperlink" Target="https://podminky.urs.cz/item/CS_URS_2023_01/997013219" TargetMode="External" /><Relationship Id="rId22" Type="http://schemas.openxmlformats.org/officeDocument/2006/relationships/hyperlink" Target="https://podminky.urs.cz/item/CS_URS_2023_01/997006002" TargetMode="External" /><Relationship Id="rId23" Type="http://schemas.openxmlformats.org/officeDocument/2006/relationships/hyperlink" Target="https://podminky.urs.cz/item/CS_URS_2023_01/997006512" TargetMode="External" /><Relationship Id="rId24" Type="http://schemas.openxmlformats.org/officeDocument/2006/relationships/hyperlink" Target="https://podminky.urs.cz/item/CS_URS_2023_01/997006519" TargetMode="External" /><Relationship Id="rId25" Type="http://schemas.openxmlformats.org/officeDocument/2006/relationships/hyperlink" Target="https://podminky.urs.cz/item/CS_URS_2023_01/997013631" TargetMode="External" /><Relationship Id="rId26" Type="http://schemas.openxmlformats.org/officeDocument/2006/relationships/hyperlink" Target="https://podminky.urs.cz/item/CS_URS_2023_01/998017004" TargetMode="External" /><Relationship Id="rId27" Type="http://schemas.openxmlformats.org/officeDocument/2006/relationships/hyperlink" Target="https://podminky.urs.cz/item/CS_URS_2023_01/763121811" TargetMode="External" /><Relationship Id="rId28" Type="http://schemas.openxmlformats.org/officeDocument/2006/relationships/hyperlink" Target="https://podminky.urs.cz/item/CS_URS_2023_01/763121426R" TargetMode="External" /><Relationship Id="rId29" Type="http://schemas.openxmlformats.org/officeDocument/2006/relationships/hyperlink" Target="https://podminky.urs.cz/item/CS_URS_2023_01/763121590" TargetMode="External" /><Relationship Id="rId30" Type="http://schemas.openxmlformats.org/officeDocument/2006/relationships/hyperlink" Target="https://podminky.urs.cz/item/CS_URS_2023_01/763121751" TargetMode="External" /><Relationship Id="rId31" Type="http://schemas.openxmlformats.org/officeDocument/2006/relationships/hyperlink" Target="https://podminky.urs.cz/item/CS_URS_2023_01/763121714" TargetMode="External" /><Relationship Id="rId32" Type="http://schemas.openxmlformats.org/officeDocument/2006/relationships/hyperlink" Target="https://podminky.urs.cz/item/CS_URS_2023_01/763131414" TargetMode="External" /><Relationship Id="rId33" Type="http://schemas.openxmlformats.org/officeDocument/2006/relationships/hyperlink" Target="https://podminky.urs.cz/item/CS_URS_2023_01/763131612" TargetMode="External" /><Relationship Id="rId34" Type="http://schemas.openxmlformats.org/officeDocument/2006/relationships/hyperlink" Target="https://podminky.urs.cz/item/CS_URS_2023_01/763131622" TargetMode="External" /><Relationship Id="rId35" Type="http://schemas.openxmlformats.org/officeDocument/2006/relationships/hyperlink" Target="https://podminky.urs.cz/item/CS_URS_2023_01/763131761" TargetMode="External" /><Relationship Id="rId36" Type="http://schemas.openxmlformats.org/officeDocument/2006/relationships/hyperlink" Target="https://podminky.urs.cz/item/CS_URS_2023_01/763131714" TargetMode="External" /><Relationship Id="rId37" Type="http://schemas.openxmlformats.org/officeDocument/2006/relationships/hyperlink" Target="https://podminky.urs.cz/item/CS_URS_2023_01/763172322" TargetMode="External" /><Relationship Id="rId38" Type="http://schemas.openxmlformats.org/officeDocument/2006/relationships/hyperlink" Target="https://podminky.urs.cz/item/CS_URS_2023_01/763172377" TargetMode="External" /><Relationship Id="rId39" Type="http://schemas.openxmlformats.org/officeDocument/2006/relationships/hyperlink" Target="https://podminky.urs.cz/item/CS_URS_2023_01/998763304" TargetMode="External" /><Relationship Id="rId40" Type="http://schemas.openxmlformats.org/officeDocument/2006/relationships/hyperlink" Target="https://podminky.urs.cz/item/CS_URS_2023_01/766691914" TargetMode="External" /><Relationship Id="rId41" Type="http://schemas.openxmlformats.org/officeDocument/2006/relationships/hyperlink" Target="https://podminky.urs.cz/item/CS_URS_2023_01/998766204" TargetMode="External" /><Relationship Id="rId42" Type="http://schemas.openxmlformats.org/officeDocument/2006/relationships/hyperlink" Target="https://podminky.urs.cz/item/CS_URS_2023_01/771573810" TargetMode="External" /><Relationship Id="rId43" Type="http://schemas.openxmlformats.org/officeDocument/2006/relationships/hyperlink" Target="https://podminky.urs.cz/item/CS_URS_2023_01/771111011" TargetMode="External" /><Relationship Id="rId44" Type="http://schemas.openxmlformats.org/officeDocument/2006/relationships/hyperlink" Target="https://podminky.urs.cz/item/CS_URS_2023_01/771121011" TargetMode="External" /><Relationship Id="rId45" Type="http://schemas.openxmlformats.org/officeDocument/2006/relationships/hyperlink" Target="https://podminky.urs.cz/item/CS_URS_2023_01/771591112" TargetMode="External" /><Relationship Id="rId46" Type="http://schemas.openxmlformats.org/officeDocument/2006/relationships/hyperlink" Target="https://podminky.urs.cz/item/CS_URS_2023_01/771591264" TargetMode="External" /><Relationship Id="rId47" Type="http://schemas.openxmlformats.org/officeDocument/2006/relationships/hyperlink" Target="https://podminky.urs.cz/item/CS_URS_2023_01/771591241" TargetMode="External" /><Relationship Id="rId48" Type="http://schemas.openxmlformats.org/officeDocument/2006/relationships/hyperlink" Target="https://podminky.urs.cz/item/CS_URS_2023_01/771591242" TargetMode="External" /><Relationship Id="rId49" Type="http://schemas.openxmlformats.org/officeDocument/2006/relationships/hyperlink" Target="https://podminky.urs.cz/item/CS_URS_2023_01/771574112" TargetMode="External" /><Relationship Id="rId50" Type="http://schemas.openxmlformats.org/officeDocument/2006/relationships/hyperlink" Target="https://podminky.urs.cz/item/CS_URS_2023_01/771577111" TargetMode="External" /><Relationship Id="rId51" Type="http://schemas.openxmlformats.org/officeDocument/2006/relationships/hyperlink" Target="https://podminky.urs.cz/item/CS_URS_2023_01/771474112" TargetMode="External" /><Relationship Id="rId52" Type="http://schemas.openxmlformats.org/officeDocument/2006/relationships/hyperlink" Target="https://podminky.urs.cz/item/CS_URS_2023_01/771591115" TargetMode="External" /><Relationship Id="rId53" Type="http://schemas.openxmlformats.org/officeDocument/2006/relationships/hyperlink" Target="https://podminky.urs.cz/item/CS_URS_2023_01/771592011" TargetMode="External" /><Relationship Id="rId54" Type="http://schemas.openxmlformats.org/officeDocument/2006/relationships/hyperlink" Target="https://podminky.urs.cz/item/CS_URS_2023_01/998771104" TargetMode="External" /><Relationship Id="rId55" Type="http://schemas.openxmlformats.org/officeDocument/2006/relationships/hyperlink" Target="https://podminky.urs.cz/item/CS_URS_2023_01/775111115" TargetMode="External" /><Relationship Id="rId56" Type="http://schemas.openxmlformats.org/officeDocument/2006/relationships/hyperlink" Target="https://podminky.urs.cz/item/CS_URS_2023_01/775111311" TargetMode="External" /><Relationship Id="rId57" Type="http://schemas.openxmlformats.org/officeDocument/2006/relationships/hyperlink" Target="https://podminky.urs.cz/item/CS_URS_2023_01/775141112" TargetMode="External" /><Relationship Id="rId58" Type="http://schemas.openxmlformats.org/officeDocument/2006/relationships/hyperlink" Target="https://podminky.urs.cz/item/CS_URS_2023_01/775121321" TargetMode="External" /><Relationship Id="rId59" Type="http://schemas.openxmlformats.org/officeDocument/2006/relationships/hyperlink" Target="https://podminky.urs.cz/item/CS_URS_2023_01/775591191" TargetMode="External" /><Relationship Id="rId60" Type="http://schemas.openxmlformats.org/officeDocument/2006/relationships/hyperlink" Target="https://podminky.urs.cz/item/CS_URS_2023_01/775541161" TargetMode="External" /><Relationship Id="rId61" Type="http://schemas.openxmlformats.org/officeDocument/2006/relationships/hyperlink" Target="https://podminky.urs.cz/item/CS_URS_2023_01/775413401" TargetMode="External" /><Relationship Id="rId62" Type="http://schemas.openxmlformats.org/officeDocument/2006/relationships/hyperlink" Target="https://podminky.urs.cz/item/CS_URS_2023_01/998775104" TargetMode="External" /><Relationship Id="rId63" Type="http://schemas.openxmlformats.org/officeDocument/2006/relationships/hyperlink" Target="https://podminky.urs.cz/item/CS_URS_2023_01/776201812" TargetMode="External" /><Relationship Id="rId64" Type="http://schemas.openxmlformats.org/officeDocument/2006/relationships/hyperlink" Target="https://podminky.urs.cz/item/CS_URS_2023_01/781473810" TargetMode="External" /><Relationship Id="rId65" Type="http://schemas.openxmlformats.org/officeDocument/2006/relationships/hyperlink" Target="https://podminky.urs.cz/item/CS_URS_2023_01/781111011" TargetMode="External" /><Relationship Id="rId66" Type="http://schemas.openxmlformats.org/officeDocument/2006/relationships/hyperlink" Target="https://podminky.urs.cz/item/CS_URS_2023_01/781121011" TargetMode="External" /><Relationship Id="rId67" Type="http://schemas.openxmlformats.org/officeDocument/2006/relationships/hyperlink" Target="https://podminky.urs.cz/item/CS_URS_2023_01/781131112" TargetMode="External" /><Relationship Id="rId68" Type="http://schemas.openxmlformats.org/officeDocument/2006/relationships/hyperlink" Target="https://podminky.urs.cz/item/CS_URS_2023_01/781131232" TargetMode="External" /><Relationship Id="rId69" Type="http://schemas.openxmlformats.org/officeDocument/2006/relationships/hyperlink" Target="https://podminky.urs.cz/item/CS_URS_2023_01/781161021" TargetMode="External" /><Relationship Id="rId70" Type="http://schemas.openxmlformats.org/officeDocument/2006/relationships/hyperlink" Target="https://podminky.urs.cz/item/CS_URS_2023_01/781474112" TargetMode="External" /><Relationship Id="rId71" Type="http://schemas.openxmlformats.org/officeDocument/2006/relationships/hyperlink" Target="https://podminky.urs.cz/item/CS_URS_2023_01/781495115" TargetMode="External" /><Relationship Id="rId72" Type="http://schemas.openxmlformats.org/officeDocument/2006/relationships/hyperlink" Target="https://podminky.urs.cz/item/CS_URS_2023_01/781495211" TargetMode="External" /><Relationship Id="rId73" Type="http://schemas.openxmlformats.org/officeDocument/2006/relationships/hyperlink" Target="https://podminky.urs.cz/item/CS_URS_2023_01/998781104" TargetMode="External" /><Relationship Id="rId74" Type="http://schemas.openxmlformats.org/officeDocument/2006/relationships/hyperlink" Target="https://podminky.urs.cz/item/CS_URS_2023_01/784111001" TargetMode="External" /><Relationship Id="rId75" Type="http://schemas.openxmlformats.org/officeDocument/2006/relationships/hyperlink" Target="https://podminky.urs.cz/item/CS_URS_2023_01/784181101" TargetMode="External" /><Relationship Id="rId76" Type="http://schemas.openxmlformats.org/officeDocument/2006/relationships/hyperlink" Target="https://podminky.urs.cz/item/CS_URS_2023_01/784211101" TargetMode="External" /><Relationship Id="rId77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2015" TargetMode="External" /><Relationship Id="rId2" Type="http://schemas.openxmlformats.org/officeDocument/2006/relationships/hyperlink" Target="https://podminky.urs.cz/item/CS_URS_2022_01/741122016" TargetMode="External" /><Relationship Id="rId3" Type="http://schemas.openxmlformats.org/officeDocument/2006/relationships/hyperlink" Target="https://podminky.urs.cz/item/CS_URS_2022_01/977342121" TargetMode="External" /><Relationship Id="rId4" Type="http://schemas.openxmlformats.org/officeDocument/2006/relationships/hyperlink" Target="https://podminky.urs.cz/item/CS_URS_2022_01/741120005" TargetMode="External" /><Relationship Id="rId5" Type="http://schemas.openxmlformats.org/officeDocument/2006/relationships/hyperlink" Target="https://podminky.urs.cz/item/CS_URS_2022_01/741313001" TargetMode="External" /><Relationship Id="rId6" Type="http://schemas.openxmlformats.org/officeDocument/2006/relationships/hyperlink" Target="https://podminky.urs.cz/item/CS_URS_2022_01/741310101" TargetMode="External" /><Relationship Id="rId7" Type="http://schemas.openxmlformats.org/officeDocument/2006/relationships/hyperlink" Target="https://podminky.urs.cz/item/CS_URS_2022_01/741310112" TargetMode="External" /><Relationship Id="rId8" Type="http://schemas.openxmlformats.org/officeDocument/2006/relationships/hyperlink" Target="https://podminky.urs.cz/item/CS_URS_2022_01/741330731" TargetMode="External" /><Relationship Id="rId9" Type="http://schemas.openxmlformats.org/officeDocument/2006/relationships/hyperlink" Target="https://podminky.urs.cz/item/CS_URS_2022_01/741311004" TargetMode="External" /><Relationship Id="rId10" Type="http://schemas.openxmlformats.org/officeDocument/2006/relationships/hyperlink" Target="https://podminky.urs.cz/item/CS_URS_2022_01/741112061" TargetMode="External" /><Relationship Id="rId11" Type="http://schemas.openxmlformats.org/officeDocument/2006/relationships/hyperlink" Target="https://podminky.urs.cz/item/CS_URS_2022_01/741372112" TargetMode="External" /><Relationship Id="rId12" Type="http://schemas.openxmlformats.org/officeDocument/2006/relationships/hyperlink" Target="https://podminky.urs.cz/item/CS_URS_2022_01/741372112" TargetMode="External" /><Relationship Id="rId13" Type="http://schemas.openxmlformats.org/officeDocument/2006/relationships/hyperlink" Target="https://podminky.urs.cz/item/CS_URS_2022_01/741372112" TargetMode="External" /><Relationship Id="rId14" Type="http://schemas.openxmlformats.org/officeDocument/2006/relationships/hyperlink" Target="https://podminky.urs.cz/item/CS_URS_2022_01/741372042" TargetMode="External" /><Relationship Id="rId15" Type="http://schemas.openxmlformats.org/officeDocument/2006/relationships/hyperlink" Target="https://podminky.urs.cz/item/CS_URS_2022_01/741372042" TargetMode="External" /><Relationship Id="rId16" Type="http://schemas.openxmlformats.org/officeDocument/2006/relationships/hyperlink" Target="https://podminky.urs.cz/item/CS_URS_2022_01/HZS2231" TargetMode="External" /><Relationship Id="rId17" Type="http://schemas.openxmlformats.org/officeDocument/2006/relationships/hyperlink" Target="https://podminky.urs.cz/item/CS_URS_2022_01/741210002" TargetMode="External" /><Relationship Id="rId18" Type="http://schemas.openxmlformats.org/officeDocument/2006/relationships/hyperlink" Target="https://podminky.urs.cz/item/CS_URS_2022_01/741231012" TargetMode="External" /><Relationship Id="rId19" Type="http://schemas.openxmlformats.org/officeDocument/2006/relationships/hyperlink" Target="https://podminky.urs.cz/item/CS_URS_2022_01/741%20-%20R%20-%20001" TargetMode="External" /><Relationship Id="rId20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22015" TargetMode="External" /><Relationship Id="rId2" Type="http://schemas.openxmlformats.org/officeDocument/2006/relationships/hyperlink" Target="https://podminky.urs.cz/item/CS_URS_2022_01/741122016" TargetMode="External" /><Relationship Id="rId3" Type="http://schemas.openxmlformats.org/officeDocument/2006/relationships/hyperlink" Target="https://podminky.urs.cz/item/CS_URS_2022_01/977342121" TargetMode="External" /><Relationship Id="rId4" Type="http://schemas.openxmlformats.org/officeDocument/2006/relationships/hyperlink" Target="https://podminky.urs.cz/item/CS_URS_2022_01/741120001" TargetMode="External" /><Relationship Id="rId5" Type="http://schemas.openxmlformats.org/officeDocument/2006/relationships/hyperlink" Target="https://podminky.urs.cz/item/CS_URS_2022_01/741313001" TargetMode="External" /><Relationship Id="rId6" Type="http://schemas.openxmlformats.org/officeDocument/2006/relationships/hyperlink" Target="https://podminky.urs.cz/item/CS_URS_2022_01/741310101" TargetMode="External" /><Relationship Id="rId7" Type="http://schemas.openxmlformats.org/officeDocument/2006/relationships/hyperlink" Target="https://podminky.urs.cz/item/CS_URS_2022_01/741310121" TargetMode="External" /><Relationship Id="rId8" Type="http://schemas.openxmlformats.org/officeDocument/2006/relationships/hyperlink" Target="https://podminky.urs.cz/item/CS_URS_2022_01/741330731" TargetMode="External" /><Relationship Id="rId9" Type="http://schemas.openxmlformats.org/officeDocument/2006/relationships/hyperlink" Target="https://podminky.urs.cz/item/CS_URS_2022_01/741311004" TargetMode="External" /><Relationship Id="rId10" Type="http://schemas.openxmlformats.org/officeDocument/2006/relationships/hyperlink" Target="https://podminky.urs.cz/item/CS_URS_2022_01/741112061" TargetMode="External" /><Relationship Id="rId11" Type="http://schemas.openxmlformats.org/officeDocument/2006/relationships/hyperlink" Target="https://podminky.urs.cz/item/CS_URS_2022_01/741372112" TargetMode="External" /><Relationship Id="rId12" Type="http://schemas.openxmlformats.org/officeDocument/2006/relationships/hyperlink" Target="https://podminky.urs.cz/item/CS_URS_2022_01/741372112" TargetMode="External" /><Relationship Id="rId13" Type="http://schemas.openxmlformats.org/officeDocument/2006/relationships/hyperlink" Target="https://podminky.urs.cz/item/CS_URS_2022_01/741372112" TargetMode="External" /><Relationship Id="rId14" Type="http://schemas.openxmlformats.org/officeDocument/2006/relationships/hyperlink" Target="https://podminky.urs.cz/item/CS_URS_2022_01/741372002" TargetMode="External" /><Relationship Id="rId15" Type="http://schemas.openxmlformats.org/officeDocument/2006/relationships/hyperlink" Target="https://podminky.urs.cz/item/CS_URS_2022_01/741372002.1" TargetMode="External" /><Relationship Id="rId16" Type="http://schemas.openxmlformats.org/officeDocument/2006/relationships/hyperlink" Target="https://podminky.urs.cz/item/CS_URS_2022_01/HZS2231" TargetMode="External" /><Relationship Id="rId17" Type="http://schemas.openxmlformats.org/officeDocument/2006/relationships/hyperlink" Target="https://podminky.urs.cz/item/CS_URS_2022_01/741210002" TargetMode="External" /><Relationship Id="rId18" Type="http://schemas.openxmlformats.org/officeDocument/2006/relationships/hyperlink" Target="https://podminky.urs.cz/item/CS_URS_2022_01/741231012" TargetMode="External" /><Relationship Id="rId19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22015" TargetMode="External" /><Relationship Id="rId2" Type="http://schemas.openxmlformats.org/officeDocument/2006/relationships/hyperlink" Target="https://podminky.urs.cz/item/CS_URS_2022_01/741122016" TargetMode="External" /><Relationship Id="rId3" Type="http://schemas.openxmlformats.org/officeDocument/2006/relationships/hyperlink" Target="https://podminky.urs.cz/item/CS_URS_2022_01/977342121" TargetMode="External" /><Relationship Id="rId4" Type="http://schemas.openxmlformats.org/officeDocument/2006/relationships/hyperlink" Target="https://podminky.urs.cz/item/CS_URS_2022_01/741120001" TargetMode="External" /><Relationship Id="rId5" Type="http://schemas.openxmlformats.org/officeDocument/2006/relationships/hyperlink" Target="https://podminky.urs.cz/item/CS_URS_2022_01/741313001" TargetMode="External" /><Relationship Id="rId6" Type="http://schemas.openxmlformats.org/officeDocument/2006/relationships/hyperlink" Target="https://podminky.urs.cz/item/CS_URS_2022_01/741310101" TargetMode="External" /><Relationship Id="rId7" Type="http://schemas.openxmlformats.org/officeDocument/2006/relationships/hyperlink" Target="https://podminky.urs.cz/item/CS_URS_2022_01/741310121" TargetMode="External" /><Relationship Id="rId8" Type="http://schemas.openxmlformats.org/officeDocument/2006/relationships/hyperlink" Target="https://podminky.urs.cz/item/CS_URS_2022_01/741330731" TargetMode="External" /><Relationship Id="rId9" Type="http://schemas.openxmlformats.org/officeDocument/2006/relationships/hyperlink" Target="https://podminky.urs.cz/item/CS_URS_2022_01/741311004" TargetMode="External" /><Relationship Id="rId10" Type="http://schemas.openxmlformats.org/officeDocument/2006/relationships/hyperlink" Target="https://podminky.urs.cz/item/CS_URS_2022_01/741112061" TargetMode="External" /><Relationship Id="rId11" Type="http://schemas.openxmlformats.org/officeDocument/2006/relationships/hyperlink" Target="https://podminky.urs.cz/item/CS_URS_2022_01/741372112" TargetMode="External" /><Relationship Id="rId12" Type="http://schemas.openxmlformats.org/officeDocument/2006/relationships/hyperlink" Target="https://podminky.urs.cz/item/CS_URS_2022_01/741372112" TargetMode="External" /><Relationship Id="rId13" Type="http://schemas.openxmlformats.org/officeDocument/2006/relationships/hyperlink" Target="https://podminky.urs.cz/item/CS_URS_2022_01/741372112" TargetMode="External" /><Relationship Id="rId14" Type="http://schemas.openxmlformats.org/officeDocument/2006/relationships/hyperlink" Target="https://podminky.urs.cz/item/CS_URS_2022_01/741372002" TargetMode="External" /><Relationship Id="rId15" Type="http://schemas.openxmlformats.org/officeDocument/2006/relationships/hyperlink" Target="https://podminky.urs.cz/item/CS_URS_2022_01/741372002.1" TargetMode="External" /><Relationship Id="rId16" Type="http://schemas.openxmlformats.org/officeDocument/2006/relationships/hyperlink" Target="https://podminky.urs.cz/item/CS_URS_2022_01/HZS2231" TargetMode="External" /><Relationship Id="rId17" Type="http://schemas.openxmlformats.org/officeDocument/2006/relationships/hyperlink" Target="https://podminky.urs.cz/item/CS_URS_2022_01/741210002" TargetMode="External" /><Relationship Id="rId18" Type="http://schemas.openxmlformats.org/officeDocument/2006/relationships/hyperlink" Target="https://podminky.urs.cz/item/CS_URS_2022_01/741231012" TargetMode="External" /><Relationship Id="rId19" Type="http://schemas.openxmlformats.org/officeDocument/2006/relationships/hyperlink" Target="https://podminky.urs.cz/item/CS_URS_2022_01/741%20-%20R%20-%20001" TargetMode="External" /><Relationship Id="rId20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22015" TargetMode="External" /><Relationship Id="rId2" Type="http://schemas.openxmlformats.org/officeDocument/2006/relationships/hyperlink" Target="https://podminky.urs.cz/item/CS_URS_2022_01/741122016" TargetMode="External" /><Relationship Id="rId3" Type="http://schemas.openxmlformats.org/officeDocument/2006/relationships/hyperlink" Target="https://podminky.urs.cz/item/CS_URS_2022_01/977342121" TargetMode="External" /><Relationship Id="rId4" Type="http://schemas.openxmlformats.org/officeDocument/2006/relationships/hyperlink" Target="https://podminky.urs.cz/item/CS_URS_2022_01/741120001" TargetMode="External" /><Relationship Id="rId5" Type="http://schemas.openxmlformats.org/officeDocument/2006/relationships/hyperlink" Target="https://podminky.urs.cz/item/CS_URS_2022_01/741313001" TargetMode="External" /><Relationship Id="rId6" Type="http://schemas.openxmlformats.org/officeDocument/2006/relationships/hyperlink" Target="https://podminky.urs.cz/item/CS_URS_2022_01/741310101" TargetMode="External" /><Relationship Id="rId7" Type="http://schemas.openxmlformats.org/officeDocument/2006/relationships/hyperlink" Target="https://podminky.urs.cz/item/CS_URS_2022_01/741330731" TargetMode="External" /><Relationship Id="rId8" Type="http://schemas.openxmlformats.org/officeDocument/2006/relationships/hyperlink" Target="https://podminky.urs.cz/item/CS_URS_2022_01/741311004" TargetMode="External" /><Relationship Id="rId9" Type="http://schemas.openxmlformats.org/officeDocument/2006/relationships/hyperlink" Target="https://podminky.urs.cz/item/CS_URS_2022_01/741112061" TargetMode="External" /><Relationship Id="rId10" Type="http://schemas.openxmlformats.org/officeDocument/2006/relationships/hyperlink" Target="https://podminky.urs.cz/item/CS_URS_2022_01/741372112" TargetMode="External" /><Relationship Id="rId11" Type="http://schemas.openxmlformats.org/officeDocument/2006/relationships/hyperlink" Target="https://podminky.urs.cz/item/CS_URS_2022_01/741372112" TargetMode="External" /><Relationship Id="rId12" Type="http://schemas.openxmlformats.org/officeDocument/2006/relationships/hyperlink" Target="https://podminky.urs.cz/item/CS_URS_2022_01/741372112" TargetMode="External" /><Relationship Id="rId13" Type="http://schemas.openxmlformats.org/officeDocument/2006/relationships/hyperlink" Target="https://podminky.urs.cz/item/CS_URS_2022_01/741372002" TargetMode="External" /><Relationship Id="rId14" Type="http://schemas.openxmlformats.org/officeDocument/2006/relationships/hyperlink" Target="https://podminky.urs.cz/item/CS_URS_2022_01/741372002.1" TargetMode="External" /><Relationship Id="rId15" Type="http://schemas.openxmlformats.org/officeDocument/2006/relationships/hyperlink" Target="https://podminky.urs.cz/item/CS_URS_2022_01/HZS2231" TargetMode="External" /><Relationship Id="rId16" Type="http://schemas.openxmlformats.org/officeDocument/2006/relationships/hyperlink" Target="https://podminky.urs.cz/item/CS_URS_2022_01/741210002" TargetMode="External" /><Relationship Id="rId17" Type="http://schemas.openxmlformats.org/officeDocument/2006/relationships/hyperlink" Target="https://podminky.urs.cz/item/CS_URS_2022_01/741231012" TargetMode="External" /><Relationship Id="rId18" Type="http://schemas.openxmlformats.org/officeDocument/2006/relationships/hyperlink" Target="https://podminky.urs.cz/item/CS_URS_2022_01/741%20-%20R%20-%20001" TargetMode="External" /><Relationship Id="rId19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45002000" TargetMode="External" /><Relationship Id="rId3" Type="http://schemas.openxmlformats.org/officeDocument/2006/relationships/hyperlink" Target="https://podminky.urs.cz/item/CS_URS_2023_01/065002000" TargetMode="External" /><Relationship Id="rId4" Type="http://schemas.openxmlformats.org/officeDocument/2006/relationships/hyperlink" Target="https://podminky.urs.cz/item/CS_URS_2023_01/070001000" TargetMode="External" /><Relationship Id="rId5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25" TargetMode="External" /><Relationship Id="rId2" Type="http://schemas.openxmlformats.org/officeDocument/2006/relationships/hyperlink" Target="https://podminky.urs.cz/item/CS_URS_2023_01/317142420" TargetMode="External" /><Relationship Id="rId3" Type="http://schemas.openxmlformats.org/officeDocument/2006/relationships/hyperlink" Target="https://podminky.urs.cz/item/CS_URS_2023_01/317142422" TargetMode="External" /><Relationship Id="rId4" Type="http://schemas.openxmlformats.org/officeDocument/2006/relationships/hyperlink" Target="https://podminky.urs.cz/item/CS_URS_2023_01/612131121" TargetMode="External" /><Relationship Id="rId5" Type="http://schemas.openxmlformats.org/officeDocument/2006/relationships/hyperlink" Target="https://podminky.urs.cz/item/CS_URS_2023_01/612131101" TargetMode="External" /><Relationship Id="rId6" Type="http://schemas.openxmlformats.org/officeDocument/2006/relationships/hyperlink" Target="https://podminky.urs.cz/item/CS_URS_2023_01/612321121" TargetMode="External" /><Relationship Id="rId7" Type="http://schemas.openxmlformats.org/officeDocument/2006/relationships/hyperlink" Target="https://podminky.urs.cz/item/CS_URS_2023_01/612321141" TargetMode="External" /><Relationship Id="rId8" Type="http://schemas.openxmlformats.org/officeDocument/2006/relationships/hyperlink" Target="https://podminky.urs.cz/item/CS_URS_2023_01/612321191" TargetMode="External" /><Relationship Id="rId9" Type="http://schemas.openxmlformats.org/officeDocument/2006/relationships/hyperlink" Target="https://podminky.urs.cz/item/CS_URS_2023_01/611131121" TargetMode="External" /><Relationship Id="rId10" Type="http://schemas.openxmlformats.org/officeDocument/2006/relationships/hyperlink" Target="https://podminky.urs.cz/item/CS_URS_2023_01/611131101" TargetMode="External" /><Relationship Id="rId11" Type="http://schemas.openxmlformats.org/officeDocument/2006/relationships/hyperlink" Target="https://podminky.urs.cz/item/CS_URS_2023_01/611321141" TargetMode="External" /><Relationship Id="rId12" Type="http://schemas.openxmlformats.org/officeDocument/2006/relationships/hyperlink" Target="https://podminky.urs.cz/item/CS_URS_2023_01/611321191" TargetMode="External" /><Relationship Id="rId13" Type="http://schemas.openxmlformats.org/officeDocument/2006/relationships/hyperlink" Target="https://podminky.urs.cz/item/CS_URS_2023_01/6199910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52901111" TargetMode="External" /><Relationship Id="rId16" Type="http://schemas.openxmlformats.org/officeDocument/2006/relationships/hyperlink" Target="https://podminky.urs.cz/item/CS_URS_2023_01/962031132" TargetMode="External" /><Relationship Id="rId17" Type="http://schemas.openxmlformats.org/officeDocument/2006/relationships/hyperlink" Target="https://podminky.urs.cz/item/CS_URS_2023_01/968072455" TargetMode="External" /><Relationship Id="rId18" Type="http://schemas.openxmlformats.org/officeDocument/2006/relationships/hyperlink" Target="https://podminky.urs.cz/item/CS_URS_2023_01/978013191" TargetMode="External" /><Relationship Id="rId19" Type="http://schemas.openxmlformats.org/officeDocument/2006/relationships/hyperlink" Target="https://podminky.urs.cz/item/CS_URS_2023_01/978011191" TargetMode="External" /><Relationship Id="rId20" Type="http://schemas.openxmlformats.org/officeDocument/2006/relationships/hyperlink" Target="https://podminky.urs.cz/item/CS_URS_2023_01/997013159" TargetMode="External" /><Relationship Id="rId21" Type="http://schemas.openxmlformats.org/officeDocument/2006/relationships/hyperlink" Target="https://podminky.urs.cz/item/CS_URS_2023_01/997013219" TargetMode="External" /><Relationship Id="rId22" Type="http://schemas.openxmlformats.org/officeDocument/2006/relationships/hyperlink" Target="https://podminky.urs.cz/item/CS_URS_2023_01/997006002" TargetMode="External" /><Relationship Id="rId23" Type="http://schemas.openxmlformats.org/officeDocument/2006/relationships/hyperlink" Target="https://podminky.urs.cz/item/CS_URS_2023_01/997006512" TargetMode="External" /><Relationship Id="rId24" Type="http://schemas.openxmlformats.org/officeDocument/2006/relationships/hyperlink" Target="https://podminky.urs.cz/item/CS_URS_2023_01/997006519" TargetMode="External" /><Relationship Id="rId25" Type="http://schemas.openxmlformats.org/officeDocument/2006/relationships/hyperlink" Target="https://podminky.urs.cz/item/CS_URS_2023_01/997013631" TargetMode="External" /><Relationship Id="rId26" Type="http://schemas.openxmlformats.org/officeDocument/2006/relationships/hyperlink" Target="https://podminky.urs.cz/item/CS_URS_2023_01/998017004" TargetMode="External" /><Relationship Id="rId27" Type="http://schemas.openxmlformats.org/officeDocument/2006/relationships/hyperlink" Target="https://podminky.urs.cz/item/CS_URS_2023_01/763121811" TargetMode="External" /><Relationship Id="rId28" Type="http://schemas.openxmlformats.org/officeDocument/2006/relationships/hyperlink" Target="https://podminky.urs.cz/item/CS_URS_2023_01/763121426R" TargetMode="External" /><Relationship Id="rId29" Type="http://schemas.openxmlformats.org/officeDocument/2006/relationships/hyperlink" Target="https://podminky.urs.cz/item/CS_URS_2023_01/763121590" TargetMode="External" /><Relationship Id="rId30" Type="http://schemas.openxmlformats.org/officeDocument/2006/relationships/hyperlink" Target="https://podminky.urs.cz/item/CS_URS_2023_01/763121751" TargetMode="External" /><Relationship Id="rId31" Type="http://schemas.openxmlformats.org/officeDocument/2006/relationships/hyperlink" Target="https://podminky.urs.cz/item/CS_URS_2023_01/763121714" TargetMode="External" /><Relationship Id="rId32" Type="http://schemas.openxmlformats.org/officeDocument/2006/relationships/hyperlink" Target="https://podminky.urs.cz/item/CS_URS_2023_01/763131414" TargetMode="External" /><Relationship Id="rId33" Type="http://schemas.openxmlformats.org/officeDocument/2006/relationships/hyperlink" Target="https://podminky.urs.cz/item/CS_URS_2023_01/763131612" TargetMode="External" /><Relationship Id="rId34" Type="http://schemas.openxmlformats.org/officeDocument/2006/relationships/hyperlink" Target="https://podminky.urs.cz/item/CS_URS_2023_01/763131622" TargetMode="External" /><Relationship Id="rId35" Type="http://schemas.openxmlformats.org/officeDocument/2006/relationships/hyperlink" Target="https://podminky.urs.cz/item/CS_URS_2023_01/763131761" TargetMode="External" /><Relationship Id="rId36" Type="http://schemas.openxmlformats.org/officeDocument/2006/relationships/hyperlink" Target="https://podminky.urs.cz/item/CS_URS_2023_01/763131714" TargetMode="External" /><Relationship Id="rId37" Type="http://schemas.openxmlformats.org/officeDocument/2006/relationships/hyperlink" Target="https://podminky.urs.cz/item/CS_URS_2023_01/763172322" TargetMode="External" /><Relationship Id="rId38" Type="http://schemas.openxmlformats.org/officeDocument/2006/relationships/hyperlink" Target="https://podminky.urs.cz/item/CS_URS_2023_01/763172377" TargetMode="External" /><Relationship Id="rId39" Type="http://schemas.openxmlformats.org/officeDocument/2006/relationships/hyperlink" Target="https://podminky.urs.cz/item/CS_URS_2023_01/998763304" TargetMode="External" /><Relationship Id="rId40" Type="http://schemas.openxmlformats.org/officeDocument/2006/relationships/hyperlink" Target="https://podminky.urs.cz/item/CS_URS_2023_01/766691914" TargetMode="External" /><Relationship Id="rId41" Type="http://schemas.openxmlformats.org/officeDocument/2006/relationships/hyperlink" Target="https://podminky.urs.cz/item/CS_URS_2023_01/998766204" TargetMode="External" /><Relationship Id="rId42" Type="http://schemas.openxmlformats.org/officeDocument/2006/relationships/hyperlink" Target="https://podminky.urs.cz/item/CS_URS_2023_01/771573810" TargetMode="External" /><Relationship Id="rId43" Type="http://schemas.openxmlformats.org/officeDocument/2006/relationships/hyperlink" Target="https://podminky.urs.cz/item/CS_URS_2023_01/771111011" TargetMode="External" /><Relationship Id="rId44" Type="http://schemas.openxmlformats.org/officeDocument/2006/relationships/hyperlink" Target="https://podminky.urs.cz/item/CS_URS_2023_01/771121011" TargetMode="External" /><Relationship Id="rId45" Type="http://schemas.openxmlformats.org/officeDocument/2006/relationships/hyperlink" Target="https://podminky.urs.cz/item/CS_URS_2023_01/771591112" TargetMode="External" /><Relationship Id="rId46" Type="http://schemas.openxmlformats.org/officeDocument/2006/relationships/hyperlink" Target="https://podminky.urs.cz/item/CS_URS_2023_01/771591264" TargetMode="External" /><Relationship Id="rId47" Type="http://schemas.openxmlformats.org/officeDocument/2006/relationships/hyperlink" Target="https://podminky.urs.cz/item/CS_URS_2023_01/771591241" TargetMode="External" /><Relationship Id="rId48" Type="http://schemas.openxmlformats.org/officeDocument/2006/relationships/hyperlink" Target="https://podminky.urs.cz/item/CS_URS_2023_01/771591242" TargetMode="External" /><Relationship Id="rId49" Type="http://schemas.openxmlformats.org/officeDocument/2006/relationships/hyperlink" Target="https://podminky.urs.cz/item/CS_URS_2023_01/771574112" TargetMode="External" /><Relationship Id="rId50" Type="http://schemas.openxmlformats.org/officeDocument/2006/relationships/hyperlink" Target="https://podminky.urs.cz/item/CS_URS_2023_01/771577111" TargetMode="External" /><Relationship Id="rId51" Type="http://schemas.openxmlformats.org/officeDocument/2006/relationships/hyperlink" Target="https://podminky.urs.cz/item/CS_URS_2023_01/771474112" TargetMode="External" /><Relationship Id="rId52" Type="http://schemas.openxmlformats.org/officeDocument/2006/relationships/hyperlink" Target="https://podminky.urs.cz/item/CS_URS_2023_01/771591115" TargetMode="External" /><Relationship Id="rId53" Type="http://schemas.openxmlformats.org/officeDocument/2006/relationships/hyperlink" Target="https://podminky.urs.cz/item/CS_URS_2023_01/771592011" TargetMode="External" /><Relationship Id="rId54" Type="http://schemas.openxmlformats.org/officeDocument/2006/relationships/hyperlink" Target="https://podminky.urs.cz/item/CS_URS_2023_01/998771104" TargetMode="External" /><Relationship Id="rId55" Type="http://schemas.openxmlformats.org/officeDocument/2006/relationships/hyperlink" Target="https://podminky.urs.cz/item/CS_URS_2023_01/775111115" TargetMode="External" /><Relationship Id="rId56" Type="http://schemas.openxmlformats.org/officeDocument/2006/relationships/hyperlink" Target="https://podminky.urs.cz/item/CS_URS_2023_01/775111311" TargetMode="External" /><Relationship Id="rId57" Type="http://schemas.openxmlformats.org/officeDocument/2006/relationships/hyperlink" Target="https://podminky.urs.cz/item/CS_URS_2023_01/775141112" TargetMode="External" /><Relationship Id="rId58" Type="http://schemas.openxmlformats.org/officeDocument/2006/relationships/hyperlink" Target="https://podminky.urs.cz/item/CS_URS_2023_01/775121321" TargetMode="External" /><Relationship Id="rId59" Type="http://schemas.openxmlformats.org/officeDocument/2006/relationships/hyperlink" Target="https://podminky.urs.cz/item/CS_URS_2023_01/775591191" TargetMode="External" /><Relationship Id="rId60" Type="http://schemas.openxmlformats.org/officeDocument/2006/relationships/hyperlink" Target="https://podminky.urs.cz/item/CS_URS_2023_01/775541161" TargetMode="External" /><Relationship Id="rId61" Type="http://schemas.openxmlformats.org/officeDocument/2006/relationships/hyperlink" Target="https://podminky.urs.cz/item/CS_URS_2023_01/775413401" TargetMode="External" /><Relationship Id="rId62" Type="http://schemas.openxmlformats.org/officeDocument/2006/relationships/hyperlink" Target="https://podminky.urs.cz/item/CS_URS_2023_01/998775104" TargetMode="External" /><Relationship Id="rId63" Type="http://schemas.openxmlformats.org/officeDocument/2006/relationships/hyperlink" Target="https://podminky.urs.cz/item/CS_URS_2023_01/776201812" TargetMode="External" /><Relationship Id="rId64" Type="http://schemas.openxmlformats.org/officeDocument/2006/relationships/hyperlink" Target="https://podminky.urs.cz/item/CS_URS_2023_01/781473810" TargetMode="External" /><Relationship Id="rId65" Type="http://schemas.openxmlformats.org/officeDocument/2006/relationships/hyperlink" Target="https://podminky.urs.cz/item/CS_URS_2023_01/781111011" TargetMode="External" /><Relationship Id="rId66" Type="http://schemas.openxmlformats.org/officeDocument/2006/relationships/hyperlink" Target="https://podminky.urs.cz/item/CS_URS_2023_01/781121011" TargetMode="External" /><Relationship Id="rId67" Type="http://schemas.openxmlformats.org/officeDocument/2006/relationships/hyperlink" Target="https://podminky.urs.cz/item/CS_URS_2023_01/781131112" TargetMode="External" /><Relationship Id="rId68" Type="http://schemas.openxmlformats.org/officeDocument/2006/relationships/hyperlink" Target="https://podminky.urs.cz/item/CS_URS_2023_01/781131232" TargetMode="External" /><Relationship Id="rId69" Type="http://schemas.openxmlformats.org/officeDocument/2006/relationships/hyperlink" Target="https://podminky.urs.cz/item/CS_URS_2023_01/781161021" TargetMode="External" /><Relationship Id="rId70" Type="http://schemas.openxmlformats.org/officeDocument/2006/relationships/hyperlink" Target="https://podminky.urs.cz/item/CS_URS_2023_01/781474112" TargetMode="External" /><Relationship Id="rId71" Type="http://schemas.openxmlformats.org/officeDocument/2006/relationships/hyperlink" Target="https://podminky.urs.cz/item/CS_URS_2023_01/781495115" TargetMode="External" /><Relationship Id="rId72" Type="http://schemas.openxmlformats.org/officeDocument/2006/relationships/hyperlink" Target="https://podminky.urs.cz/item/CS_URS_2023_01/781495211" TargetMode="External" /><Relationship Id="rId73" Type="http://schemas.openxmlformats.org/officeDocument/2006/relationships/hyperlink" Target="https://podminky.urs.cz/item/CS_URS_2023_01/998781104" TargetMode="External" /><Relationship Id="rId74" Type="http://schemas.openxmlformats.org/officeDocument/2006/relationships/hyperlink" Target="https://podminky.urs.cz/item/CS_URS_2023_01/784111001" TargetMode="External" /><Relationship Id="rId75" Type="http://schemas.openxmlformats.org/officeDocument/2006/relationships/hyperlink" Target="https://podminky.urs.cz/item/CS_URS_2023_01/784181101" TargetMode="External" /><Relationship Id="rId76" Type="http://schemas.openxmlformats.org/officeDocument/2006/relationships/hyperlink" Target="https://podminky.urs.cz/item/CS_URS_2023_01/784211101" TargetMode="External" /><Relationship Id="rId7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0271025" TargetMode="External" /><Relationship Id="rId2" Type="http://schemas.openxmlformats.org/officeDocument/2006/relationships/hyperlink" Target="https://podminky.urs.cz/item/CS_URS_2023_01/342272225" TargetMode="External" /><Relationship Id="rId3" Type="http://schemas.openxmlformats.org/officeDocument/2006/relationships/hyperlink" Target="https://podminky.urs.cz/item/CS_URS_2023_01/317142420" TargetMode="External" /><Relationship Id="rId4" Type="http://schemas.openxmlformats.org/officeDocument/2006/relationships/hyperlink" Target="https://podminky.urs.cz/item/CS_URS_2023_01/317142422" TargetMode="External" /><Relationship Id="rId5" Type="http://schemas.openxmlformats.org/officeDocument/2006/relationships/hyperlink" Target="https://podminky.urs.cz/item/CS_URS_2023_01/612131121" TargetMode="External" /><Relationship Id="rId6" Type="http://schemas.openxmlformats.org/officeDocument/2006/relationships/hyperlink" Target="https://podminky.urs.cz/item/CS_URS_2023_01/612131101" TargetMode="External" /><Relationship Id="rId7" Type="http://schemas.openxmlformats.org/officeDocument/2006/relationships/hyperlink" Target="https://podminky.urs.cz/item/CS_URS_2023_01/612321121" TargetMode="External" /><Relationship Id="rId8" Type="http://schemas.openxmlformats.org/officeDocument/2006/relationships/hyperlink" Target="https://podminky.urs.cz/item/CS_URS_2023_01/612321141" TargetMode="External" /><Relationship Id="rId9" Type="http://schemas.openxmlformats.org/officeDocument/2006/relationships/hyperlink" Target="https://podminky.urs.cz/item/CS_URS_2023_01/612321191" TargetMode="External" /><Relationship Id="rId10" Type="http://schemas.openxmlformats.org/officeDocument/2006/relationships/hyperlink" Target="https://podminky.urs.cz/item/CS_URS_2023_01/611131121" TargetMode="External" /><Relationship Id="rId11" Type="http://schemas.openxmlformats.org/officeDocument/2006/relationships/hyperlink" Target="https://podminky.urs.cz/item/CS_URS_2023_01/611131101" TargetMode="External" /><Relationship Id="rId12" Type="http://schemas.openxmlformats.org/officeDocument/2006/relationships/hyperlink" Target="https://podminky.urs.cz/item/CS_URS_2023_01/611321141" TargetMode="External" /><Relationship Id="rId13" Type="http://schemas.openxmlformats.org/officeDocument/2006/relationships/hyperlink" Target="https://podminky.urs.cz/item/CS_URS_2023_01/611321191" TargetMode="External" /><Relationship Id="rId14" Type="http://schemas.openxmlformats.org/officeDocument/2006/relationships/hyperlink" Target="https://podminky.urs.cz/item/CS_URS_2023_01/619991011" TargetMode="External" /><Relationship Id="rId15" Type="http://schemas.openxmlformats.org/officeDocument/2006/relationships/hyperlink" Target="https://podminky.urs.cz/item/CS_URS_2023_01/949101112" TargetMode="External" /><Relationship Id="rId16" Type="http://schemas.openxmlformats.org/officeDocument/2006/relationships/hyperlink" Target="https://podminky.urs.cz/item/CS_URS_2023_01/952901111" TargetMode="External" /><Relationship Id="rId17" Type="http://schemas.openxmlformats.org/officeDocument/2006/relationships/hyperlink" Target="https://podminky.urs.cz/item/CS_URS_2023_01/962031132" TargetMode="External" /><Relationship Id="rId18" Type="http://schemas.openxmlformats.org/officeDocument/2006/relationships/hyperlink" Target="https://podminky.urs.cz/item/CS_URS_2023_01/968072455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1191" TargetMode="External" /><Relationship Id="rId21" Type="http://schemas.openxmlformats.org/officeDocument/2006/relationships/hyperlink" Target="https://podminky.urs.cz/item/CS_URS_2023_01/997013159" TargetMode="External" /><Relationship Id="rId22" Type="http://schemas.openxmlformats.org/officeDocument/2006/relationships/hyperlink" Target="https://podminky.urs.cz/item/CS_URS_2023_01/997013219" TargetMode="External" /><Relationship Id="rId23" Type="http://schemas.openxmlformats.org/officeDocument/2006/relationships/hyperlink" Target="https://podminky.urs.cz/item/CS_URS_2023_01/997006002" TargetMode="External" /><Relationship Id="rId24" Type="http://schemas.openxmlformats.org/officeDocument/2006/relationships/hyperlink" Target="https://podminky.urs.cz/item/CS_URS_2023_01/997006512" TargetMode="External" /><Relationship Id="rId25" Type="http://schemas.openxmlformats.org/officeDocument/2006/relationships/hyperlink" Target="https://podminky.urs.cz/item/CS_URS_2023_01/997006519" TargetMode="External" /><Relationship Id="rId26" Type="http://schemas.openxmlformats.org/officeDocument/2006/relationships/hyperlink" Target="https://podminky.urs.cz/item/CS_URS_2023_01/997013631" TargetMode="External" /><Relationship Id="rId27" Type="http://schemas.openxmlformats.org/officeDocument/2006/relationships/hyperlink" Target="https://podminky.urs.cz/item/CS_URS_2023_01/998017004" TargetMode="External" /><Relationship Id="rId28" Type="http://schemas.openxmlformats.org/officeDocument/2006/relationships/hyperlink" Target="https://podminky.urs.cz/item/CS_URS_2023_01/763121590" TargetMode="External" /><Relationship Id="rId29" Type="http://schemas.openxmlformats.org/officeDocument/2006/relationships/hyperlink" Target="https://podminky.urs.cz/item/CS_URS_2023_01/763121714" TargetMode="External" /><Relationship Id="rId30" Type="http://schemas.openxmlformats.org/officeDocument/2006/relationships/hyperlink" Target="https://podminky.urs.cz/item/CS_URS_2023_01/763131612" TargetMode="External" /><Relationship Id="rId31" Type="http://schemas.openxmlformats.org/officeDocument/2006/relationships/hyperlink" Target="https://podminky.urs.cz/item/CS_URS_2023_01/763131622" TargetMode="External" /><Relationship Id="rId32" Type="http://schemas.openxmlformats.org/officeDocument/2006/relationships/hyperlink" Target="https://podminky.urs.cz/item/CS_URS_2023_01/763131714" TargetMode="External" /><Relationship Id="rId33" Type="http://schemas.openxmlformats.org/officeDocument/2006/relationships/hyperlink" Target="https://podminky.urs.cz/item/CS_URS_2023_01/763172322" TargetMode="External" /><Relationship Id="rId34" Type="http://schemas.openxmlformats.org/officeDocument/2006/relationships/hyperlink" Target="https://podminky.urs.cz/item/CS_URS_2023_01/763172377" TargetMode="External" /><Relationship Id="rId35" Type="http://schemas.openxmlformats.org/officeDocument/2006/relationships/hyperlink" Target="https://podminky.urs.cz/item/CS_URS_2023_01/998763304" TargetMode="External" /><Relationship Id="rId36" Type="http://schemas.openxmlformats.org/officeDocument/2006/relationships/hyperlink" Target="https://podminky.urs.cz/item/CS_URS_2023_01/766691914" TargetMode="External" /><Relationship Id="rId37" Type="http://schemas.openxmlformats.org/officeDocument/2006/relationships/hyperlink" Target="https://podminky.urs.cz/item/CS_URS_2023_01/998766204" TargetMode="External" /><Relationship Id="rId38" Type="http://schemas.openxmlformats.org/officeDocument/2006/relationships/hyperlink" Target="https://podminky.urs.cz/item/CS_URS_2023_01/771573810" TargetMode="External" /><Relationship Id="rId39" Type="http://schemas.openxmlformats.org/officeDocument/2006/relationships/hyperlink" Target="https://podminky.urs.cz/item/CS_URS_2023_01/771111011" TargetMode="External" /><Relationship Id="rId40" Type="http://schemas.openxmlformats.org/officeDocument/2006/relationships/hyperlink" Target="https://podminky.urs.cz/item/CS_URS_2023_01/771121011" TargetMode="External" /><Relationship Id="rId41" Type="http://schemas.openxmlformats.org/officeDocument/2006/relationships/hyperlink" Target="https://podminky.urs.cz/item/CS_URS_2023_01/771591112" TargetMode="External" /><Relationship Id="rId42" Type="http://schemas.openxmlformats.org/officeDocument/2006/relationships/hyperlink" Target="https://podminky.urs.cz/item/CS_URS_2023_01/771591264" TargetMode="External" /><Relationship Id="rId43" Type="http://schemas.openxmlformats.org/officeDocument/2006/relationships/hyperlink" Target="https://podminky.urs.cz/item/CS_URS_2023_01/771591241" TargetMode="External" /><Relationship Id="rId44" Type="http://schemas.openxmlformats.org/officeDocument/2006/relationships/hyperlink" Target="https://podminky.urs.cz/item/CS_URS_2023_01/771591242" TargetMode="External" /><Relationship Id="rId45" Type="http://schemas.openxmlformats.org/officeDocument/2006/relationships/hyperlink" Target="https://podminky.urs.cz/item/CS_URS_2023_01/771574112" TargetMode="External" /><Relationship Id="rId46" Type="http://schemas.openxmlformats.org/officeDocument/2006/relationships/hyperlink" Target="https://podminky.urs.cz/item/CS_URS_2023_01/771577111" TargetMode="External" /><Relationship Id="rId47" Type="http://schemas.openxmlformats.org/officeDocument/2006/relationships/hyperlink" Target="https://podminky.urs.cz/item/CS_URS_2023_01/771474112" TargetMode="External" /><Relationship Id="rId48" Type="http://schemas.openxmlformats.org/officeDocument/2006/relationships/hyperlink" Target="https://podminky.urs.cz/item/CS_URS_2023_01/771591115" TargetMode="External" /><Relationship Id="rId49" Type="http://schemas.openxmlformats.org/officeDocument/2006/relationships/hyperlink" Target="https://podminky.urs.cz/item/CS_URS_2023_01/771592011" TargetMode="External" /><Relationship Id="rId50" Type="http://schemas.openxmlformats.org/officeDocument/2006/relationships/hyperlink" Target="https://podminky.urs.cz/item/CS_URS_2023_01/998771104" TargetMode="External" /><Relationship Id="rId51" Type="http://schemas.openxmlformats.org/officeDocument/2006/relationships/hyperlink" Target="https://podminky.urs.cz/item/CS_URS_2023_01/775111115" TargetMode="External" /><Relationship Id="rId52" Type="http://schemas.openxmlformats.org/officeDocument/2006/relationships/hyperlink" Target="https://podminky.urs.cz/item/CS_URS_2023_01/775111311" TargetMode="External" /><Relationship Id="rId53" Type="http://schemas.openxmlformats.org/officeDocument/2006/relationships/hyperlink" Target="https://podminky.urs.cz/item/CS_URS_2023_01/775141112" TargetMode="External" /><Relationship Id="rId54" Type="http://schemas.openxmlformats.org/officeDocument/2006/relationships/hyperlink" Target="https://podminky.urs.cz/item/CS_URS_2023_01/775121321" TargetMode="External" /><Relationship Id="rId55" Type="http://schemas.openxmlformats.org/officeDocument/2006/relationships/hyperlink" Target="https://podminky.urs.cz/item/CS_URS_2023_01/775591191" TargetMode="External" /><Relationship Id="rId56" Type="http://schemas.openxmlformats.org/officeDocument/2006/relationships/hyperlink" Target="https://podminky.urs.cz/item/CS_URS_2023_01/775541161" TargetMode="External" /><Relationship Id="rId57" Type="http://schemas.openxmlformats.org/officeDocument/2006/relationships/hyperlink" Target="https://podminky.urs.cz/item/CS_URS_2023_01/775413401" TargetMode="External" /><Relationship Id="rId58" Type="http://schemas.openxmlformats.org/officeDocument/2006/relationships/hyperlink" Target="https://podminky.urs.cz/item/CS_URS_2023_01/998775104" TargetMode="External" /><Relationship Id="rId59" Type="http://schemas.openxmlformats.org/officeDocument/2006/relationships/hyperlink" Target="https://podminky.urs.cz/item/CS_URS_2023_01/776201812" TargetMode="External" /><Relationship Id="rId60" Type="http://schemas.openxmlformats.org/officeDocument/2006/relationships/hyperlink" Target="https://podminky.urs.cz/item/CS_URS_2023_01/781473810" TargetMode="External" /><Relationship Id="rId61" Type="http://schemas.openxmlformats.org/officeDocument/2006/relationships/hyperlink" Target="https://podminky.urs.cz/item/CS_URS_2023_01/781111011" TargetMode="External" /><Relationship Id="rId62" Type="http://schemas.openxmlformats.org/officeDocument/2006/relationships/hyperlink" Target="https://podminky.urs.cz/item/CS_URS_2023_01/781121011" TargetMode="External" /><Relationship Id="rId63" Type="http://schemas.openxmlformats.org/officeDocument/2006/relationships/hyperlink" Target="https://podminky.urs.cz/item/CS_URS_2023_01/781131112" TargetMode="External" /><Relationship Id="rId64" Type="http://schemas.openxmlformats.org/officeDocument/2006/relationships/hyperlink" Target="https://podminky.urs.cz/item/CS_URS_2023_01/781131232" TargetMode="External" /><Relationship Id="rId65" Type="http://schemas.openxmlformats.org/officeDocument/2006/relationships/hyperlink" Target="https://podminky.urs.cz/item/CS_URS_2023_01/781161021" TargetMode="External" /><Relationship Id="rId66" Type="http://schemas.openxmlformats.org/officeDocument/2006/relationships/hyperlink" Target="https://podminky.urs.cz/item/CS_URS_2023_01/781474112" TargetMode="External" /><Relationship Id="rId67" Type="http://schemas.openxmlformats.org/officeDocument/2006/relationships/hyperlink" Target="https://podminky.urs.cz/item/CS_URS_2023_01/781495115" TargetMode="External" /><Relationship Id="rId68" Type="http://schemas.openxmlformats.org/officeDocument/2006/relationships/hyperlink" Target="https://podminky.urs.cz/item/CS_URS_2023_01/781495211" TargetMode="External" /><Relationship Id="rId69" Type="http://schemas.openxmlformats.org/officeDocument/2006/relationships/hyperlink" Target="https://podminky.urs.cz/item/CS_URS_2023_01/998781104" TargetMode="External" /><Relationship Id="rId70" Type="http://schemas.openxmlformats.org/officeDocument/2006/relationships/hyperlink" Target="https://podminky.urs.cz/item/CS_URS_2023_01/784111001" TargetMode="External" /><Relationship Id="rId71" Type="http://schemas.openxmlformats.org/officeDocument/2006/relationships/hyperlink" Target="https://podminky.urs.cz/item/CS_URS_2023_01/784181101" TargetMode="External" /><Relationship Id="rId72" Type="http://schemas.openxmlformats.org/officeDocument/2006/relationships/hyperlink" Target="https://podminky.urs.cz/item/CS_URS_2023_01/784211101" TargetMode="External" /><Relationship Id="rId7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0271025" TargetMode="External" /><Relationship Id="rId2" Type="http://schemas.openxmlformats.org/officeDocument/2006/relationships/hyperlink" Target="https://podminky.urs.cz/item/CS_URS_2023_01/342272225" TargetMode="External" /><Relationship Id="rId3" Type="http://schemas.openxmlformats.org/officeDocument/2006/relationships/hyperlink" Target="https://podminky.urs.cz/item/CS_URS_2023_01/317142420" TargetMode="External" /><Relationship Id="rId4" Type="http://schemas.openxmlformats.org/officeDocument/2006/relationships/hyperlink" Target="https://podminky.urs.cz/item/CS_URS_2023_01/317142422" TargetMode="External" /><Relationship Id="rId5" Type="http://schemas.openxmlformats.org/officeDocument/2006/relationships/hyperlink" Target="https://podminky.urs.cz/item/CS_URS_2023_01/612131121" TargetMode="External" /><Relationship Id="rId6" Type="http://schemas.openxmlformats.org/officeDocument/2006/relationships/hyperlink" Target="https://podminky.urs.cz/item/CS_URS_2023_01/612131101" TargetMode="External" /><Relationship Id="rId7" Type="http://schemas.openxmlformats.org/officeDocument/2006/relationships/hyperlink" Target="https://podminky.urs.cz/item/CS_URS_2023_01/612321121" TargetMode="External" /><Relationship Id="rId8" Type="http://schemas.openxmlformats.org/officeDocument/2006/relationships/hyperlink" Target="https://podminky.urs.cz/item/CS_URS_2023_01/612321141" TargetMode="External" /><Relationship Id="rId9" Type="http://schemas.openxmlformats.org/officeDocument/2006/relationships/hyperlink" Target="https://podminky.urs.cz/item/CS_URS_2023_01/612321191" TargetMode="External" /><Relationship Id="rId10" Type="http://schemas.openxmlformats.org/officeDocument/2006/relationships/hyperlink" Target="https://podminky.urs.cz/item/CS_URS_2023_01/611131121" TargetMode="External" /><Relationship Id="rId11" Type="http://schemas.openxmlformats.org/officeDocument/2006/relationships/hyperlink" Target="https://podminky.urs.cz/item/CS_URS_2023_01/611131101" TargetMode="External" /><Relationship Id="rId12" Type="http://schemas.openxmlformats.org/officeDocument/2006/relationships/hyperlink" Target="https://podminky.urs.cz/item/CS_URS_2023_01/611321141" TargetMode="External" /><Relationship Id="rId13" Type="http://schemas.openxmlformats.org/officeDocument/2006/relationships/hyperlink" Target="https://podminky.urs.cz/item/CS_URS_2023_01/611321191" TargetMode="External" /><Relationship Id="rId14" Type="http://schemas.openxmlformats.org/officeDocument/2006/relationships/hyperlink" Target="https://podminky.urs.cz/item/CS_URS_2023_01/619991011" TargetMode="External" /><Relationship Id="rId15" Type="http://schemas.openxmlformats.org/officeDocument/2006/relationships/hyperlink" Target="https://podminky.urs.cz/item/CS_URS_2023_01/949101112" TargetMode="External" /><Relationship Id="rId16" Type="http://schemas.openxmlformats.org/officeDocument/2006/relationships/hyperlink" Target="https://podminky.urs.cz/item/CS_URS_2023_01/952901111" TargetMode="External" /><Relationship Id="rId17" Type="http://schemas.openxmlformats.org/officeDocument/2006/relationships/hyperlink" Target="https://podminky.urs.cz/item/CS_URS_2023_01/962031132" TargetMode="External" /><Relationship Id="rId18" Type="http://schemas.openxmlformats.org/officeDocument/2006/relationships/hyperlink" Target="https://podminky.urs.cz/item/CS_URS_2023_01/968072455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1191" TargetMode="External" /><Relationship Id="rId21" Type="http://schemas.openxmlformats.org/officeDocument/2006/relationships/hyperlink" Target="https://podminky.urs.cz/item/CS_URS_2023_01/997013159" TargetMode="External" /><Relationship Id="rId22" Type="http://schemas.openxmlformats.org/officeDocument/2006/relationships/hyperlink" Target="https://podminky.urs.cz/item/CS_URS_2023_01/997013219" TargetMode="External" /><Relationship Id="rId23" Type="http://schemas.openxmlformats.org/officeDocument/2006/relationships/hyperlink" Target="https://podminky.urs.cz/item/CS_URS_2023_01/997006002" TargetMode="External" /><Relationship Id="rId24" Type="http://schemas.openxmlformats.org/officeDocument/2006/relationships/hyperlink" Target="https://podminky.urs.cz/item/CS_URS_2023_01/997006512" TargetMode="External" /><Relationship Id="rId25" Type="http://schemas.openxmlformats.org/officeDocument/2006/relationships/hyperlink" Target="https://podminky.urs.cz/item/CS_URS_2023_01/997006519" TargetMode="External" /><Relationship Id="rId26" Type="http://schemas.openxmlformats.org/officeDocument/2006/relationships/hyperlink" Target="https://podminky.urs.cz/item/CS_URS_2023_01/997013631" TargetMode="External" /><Relationship Id="rId27" Type="http://schemas.openxmlformats.org/officeDocument/2006/relationships/hyperlink" Target="https://podminky.urs.cz/item/CS_URS_2023_01/998017004" TargetMode="External" /><Relationship Id="rId28" Type="http://schemas.openxmlformats.org/officeDocument/2006/relationships/hyperlink" Target="https://podminky.urs.cz/item/CS_URS_2023_01/763121590" TargetMode="External" /><Relationship Id="rId29" Type="http://schemas.openxmlformats.org/officeDocument/2006/relationships/hyperlink" Target="https://podminky.urs.cz/item/CS_URS_2023_01/763121714" TargetMode="External" /><Relationship Id="rId30" Type="http://schemas.openxmlformats.org/officeDocument/2006/relationships/hyperlink" Target="https://podminky.urs.cz/item/CS_URS_2023_01/763131612" TargetMode="External" /><Relationship Id="rId31" Type="http://schemas.openxmlformats.org/officeDocument/2006/relationships/hyperlink" Target="https://podminky.urs.cz/item/CS_URS_2023_01/763131622" TargetMode="External" /><Relationship Id="rId32" Type="http://schemas.openxmlformats.org/officeDocument/2006/relationships/hyperlink" Target="https://podminky.urs.cz/item/CS_URS_2023_01/763131714" TargetMode="External" /><Relationship Id="rId33" Type="http://schemas.openxmlformats.org/officeDocument/2006/relationships/hyperlink" Target="https://podminky.urs.cz/item/CS_URS_2023_01/763172322" TargetMode="External" /><Relationship Id="rId34" Type="http://schemas.openxmlformats.org/officeDocument/2006/relationships/hyperlink" Target="https://podminky.urs.cz/item/CS_URS_2023_01/763172377" TargetMode="External" /><Relationship Id="rId35" Type="http://schemas.openxmlformats.org/officeDocument/2006/relationships/hyperlink" Target="https://podminky.urs.cz/item/CS_URS_2023_01/998763304" TargetMode="External" /><Relationship Id="rId36" Type="http://schemas.openxmlformats.org/officeDocument/2006/relationships/hyperlink" Target="https://podminky.urs.cz/item/CS_URS_2023_01/766691914" TargetMode="External" /><Relationship Id="rId37" Type="http://schemas.openxmlformats.org/officeDocument/2006/relationships/hyperlink" Target="https://podminky.urs.cz/item/CS_URS_2023_01/998766204" TargetMode="External" /><Relationship Id="rId38" Type="http://schemas.openxmlformats.org/officeDocument/2006/relationships/hyperlink" Target="https://podminky.urs.cz/item/CS_URS_2023_01/771573810" TargetMode="External" /><Relationship Id="rId39" Type="http://schemas.openxmlformats.org/officeDocument/2006/relationships/hyperlink" Target="https://podminky.urs.cz/item/CS_URS_2023_01/771111011" TargetMode="External" /><Relationship Id="rId40" Type="http://schemas.openxmlformats.org/officeDocument/2006/relationships/hyperlink" Target="https://podminky.urs.cz/item/CS_URS_2023_01/771121011" TargetMode="External" /><Relationship Id="rId41" Type="http://schemas.openxmlformats.org/officeDocument/2006/relationships/hyperlink" Target="https://podminky.urs.cz/item/CS_URS_2023_01/771591112" TargetMode="External" /><Relationship Id="rId42" Type="http://schemas.openxmlformats.org/officeDocument/2006/relationships/hyperlink" Target="https://podminky.urs.cz/item/CS_URS_2023_01/771591264" TargetMode="External" /><Relationship Id="rId43" Type="http://schemas.openxmlformats.org/officeDocument/2006/relationships/hyperlink" Target="https://podminky.urs.cz/item/CS_URS_2023_01/771591241" TargetMode="External" /><Relationship Id="rId44" Type="http://schemas.openxmlformats.org/officeDocument/2006/relationships/hyperlink" Target="https://podminky.urs.cz/item/CS_URS_2023_01/771591242" TargetMode="External" /><Relationship Id="rId45" Type="http://schemas.openxmlformats.org/officeDocument/2006/relationships/hyperlink" Target="https://podminky.urs.cz/item/CS_URS_2023_01/771574112" TargetMode="External" /><Relationship Id="rId46" Type="http://schemas.openxmlformats.org/officeDocument/2006/relationships/hyperlink" Target="https://podminky.urs.cz/item/CS_URS_2023_01/771577111" TargetMode="External" /><Relationship Id="rId47" Type="http://schemas.openxmlformats.org/officeDocument/2006/relationships/hyperlink" Target="https://podminky.urs.cz/item/CS_URS_2023_01/771474112" TargetMode="External" /><Relationship Id="rId48" Type="http://schemas.openxmlformats.org/officeDocument/2006/relationships/hyperlink" Target="https://podminky.urs.cz/item/CS_URS_2023_01/771591115" TargetMode="External" /><Relationship Id="rId49" Type="http://schemas.openxmlformats.org/officeDocument/2006/relationships/hyperlink" Target="https://podminky.urs.cz/item/CS_URS_2023_01/771592011" TargetMode="External" /><Relationship Id="rId50" Type="http://schemas.openxmlformats.org/officeDocument/2006/relationships/hyperlink" Target="https://podminky.urs.cz/item/CS_URS_2023_01/998771104" TargetMode="External" /><Relationship Id="rId51" Type="http://schemas.openxmlformats.org/officeDocument/2006/relationships/hyperlink" Target="https://podminky.urs.cz/item/CS_URS_2023_01/775111115" TargetMode="External" /><Relationship Id="rId52" Type="http://schemas.openxmlformats.org/officeDocument/2006/relationships/hyperlink" Target="https://podminky.urs.cz/item/CS_URS_2023_01/775111311" TargetMode="External" /><Relationship Id="rId53" Type="http://schemas.openxmlformats.org/officeDocument/2006/relationships/hyperlink" Target="https://podminky.urs.cz/item/CS_URS_2023_01/775141112" TargetMode="External" /><Relationship Id="rId54" Type="http://schemas.openxmlformats.org/officeDocument/2006/relationships/hyperlink" Target="https://podminky.urs.cz/item/CS_URS_2023_01/775121321" TargetMode="External" /><Relationship Id="rId55" Type="http://schemas.openxmlformats.org/officeDocument/2006/relationships/hyperlink" Target="https://podminky.urs.cz/item/CS_URS_2023_01/775591191" TargetMode="External" /><Relationship Id="rId56" Type="http://schemas.openxmlformats.org/officeDocument/2006/relationships/hyperlink" Target="https://podminky.urs.cz/item/CS_URS_2023_01/775541161" TargetMode="External" /><Relationship Id="rId57" Type="http://schemas.openxmlformats.org/officeDocument/2006/relationships/hyperlink" Target="https://podminky.urs.cz/item/CS_URS_2023_01/775413401" TargetMode="External" /><Relationship Id="rId58" Type="http://schemas.openxmlformats.org/officeDocument/2006/relationships/hyperlink" Target="https://podminky.urs.cz/item/CS_URS_2023_01/998775104" TargetMode="External" /><Relationship Id="rId59" Type="http://schemas.openxmlformats.org/officeDocument/2006/relationships/hyperlink" Target="https://podminky.urs.cz/item/CS_URS_2023_01/776201812" TargetMode="External" /><Relationship Id="rId60" Type="http://schemas.openxmlformats.org/officeDocument/2006/relationships/hyperlink" Target="https://podminky.urs.cz/item/CS_URS_2023_01/781473810" TargetMode="External" /><Relationship Id="rId61" Type="http://schemas.openxmlformats.org/officeDocument/2006/relationships/hyperlink" Target="https://podminky.urs.cz/item/CS_URS_2023_01/781111011" TargetMode="External" /><Relationship Id="rId62" Type="http://schemas.openxmlformats.org/officeDocument/2006/relationships/hyperlink" Target="https://podminky.urs.cz/item/CS_URS_2023_01/781121011" TargetMode="External" /><Relationship Id="rId63" Type="http://schemas.openxmlformats.org/officeDocument/2006/relationships/hyperlink" Target="https://podminky.urs.cz/item/CS_URS_2023_01/781131112" TargetMode="External" /><Relationship Id="rId64" Type="http://schemas.openxmlformats.org/officeDocument/2006/relationships/hyperlink" Target="https://podminky.urs.cz/item/CS_URS_2023_01/781131232" TargetMode="External" /><Relationship Id="rId65" Type="http://schemas.openxmlformats.org/officeDocument/2006/relationships/hyperlink" Target="https://podminky.urs.cz/item/CS_URS_2023_01/781161021" TargetMode="External" /><Relationship Id="rId66" Type="http://schemas.openxmlformats.org/officeDocument/2006/relationships/hyperlink" Target="https://podminky.urs.cz/item/CS_URS_2023_01/781474112" TargetMode="External" /><Relationship Id="rId67" Type="http://schemas.openxmlformats.org/officeDocument/2006/relationships/hyperlink" Target="https://podminky.urs.cz/item/CS_URS_2023_01/781495115" TargetMode="External" /><Relationship Id="rId68" Type="http://schemas.openxmlformats.org/officeDocument/2006/relationships/hyperlink" Target="https://podminky.urs.cz/item/CS_URS_2023_01/781495211" TargetMode="External" /><Relationship Id="rId69" Type="http://schemas.openxmlformats.org/officeDocument/2006/relationships/hyperlink" Target="https://podminky.urs.cz/item/CS_URS_2023_01/998781104" TargetMode="External" /><Relationship Id="rId70" Type="http://schemas.openxmlformats.org/officeDocument/2006/relationships/hyperlink" Target="https://podminky.urs.cz/item/CS_URS_2023_01/784111001" TargetMode="External" /><Relationship Id="rId71" Type="http://schemas.openxmlformats.org/officeDocument/2006/relationships/hyperlink" Target="https://podminky.urs.cz/item/CS_URS_2023_01/784181101" TargetMode="External" /><Relationship Id="rId72" Type="http://schemas.openxmlformats.org/officeDocument/2006/relationships/hyperlink" Target="https://podminky.urs.cz/item/CS_URS_2023_01/784211101" TargetMode="External" /><Relationship Id="rId7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25" TargetMode="External" /><Relationship Id="rId2" Type="http://schemas.openxmlformats.org/officeDocument/2006/relationships/hyperlink" Target="https://podminky.urs.cz/item/CS_URS_2023_01/317142420" TargetMode="External" /><Relationship Id="rId3" Type="http://schemas.openxmlformats.org/officeDocument/2006/relationships/hyperlink" Target="https://podminky.urs.cz/item/CS_URS_2023_01/317142422" TargetMode="External" /><Relationship Id="rId4" Type="http://schemas.openxmlformats.org/officeDocument/2006/relationships/hyperlink" Target="https://podminky.urs.cz/item/CS_URS_2023_01/612131121" TargetMode="External" /><Relationship Id="rId5" Type="http://schemas.openxmlformats.org/officeDocument/2006/relationships/hyperlink" Target="https://podminky.urs.cz/item/CS_URS_2023_01/612131101" TargetMode="External" /><Relationship Id="rId6" Type="http://schemas.openxmlformats.org/officeDocument/2006/relationships/hyperlink" Target="https://podminky.urs.cz/item/CS_URS_2023_01/612321121" TargetMode="External" /><Relationship Id="rId7" Type="http://schemas.openxmlformats.org/officeDocument/2006/relationships/hyperlink" Target="https://podminky.urs.cz/item/CS_URS_2023_01/612321141" TargetMode="External" /><Relationship Id="rId8" Type="http://schemas.openxmlformats.org/officeDocument/2006/relationships/hyperlink" Target="https://podminky.urs.cz/item/CS_URS_2023_01/612321191" TargetMode="External" /><Relationship Id="rId9" Type="http://schemas.openxmlformats.org/officeDocument/2006/relationships/hyperlink" Target="https://podminky.urs.cz/item/CS_URS_2023_01/611131121" TargetMode="External" /><Relationship Id="rId10" Type="http://schemas.openxmlformats.org/officeDocument/2006/relationships/hyperlink" Target="https://podminky.urs.cz/item/CS_URS_2023_01/611131101" TargetMode="External" /><Relationship Id="rId11" Type="http://schemas.openxmlformats.org/officeDocument/2006/relationships/hyperlink" Target="https://podminky.urs.cz/item/CS_URS_2023_01/611321141" TargetMode="External" /><Relationship Id="rId12" Type="http://schemas.openxmlformats.org/officeDocument/2006/relationships/hyperlink" Target="https://podminky.urs.cz/item/CS_URS_2023_01/611321191" TargetMode="External" /><Relationship Id="rId13" Type="http://schemas.openxmlformats.org/officeDocument/2006/relationships/hyperlink" Target="https://podminky.urs.cz/item/CS_URS_2023_01/6199910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52901111" TargetMode="External" /><Relationship Id="rId16" Type="http://schemas.openxmlformats.org/officeDocument/2006/relationships/hyperlink" Target="https://podminky.urs.cz/item/CS_URS_2023_01/962031132" TargetMode="External" /><Relationship Id="rId17" Type="http://schemas.openxmlformats.org/officeDocument/2006/relationships/hyperlink" Target="https://podminky.urs.cz/item/CS_URS_2023_01/962084131" TargetMode="External" /><Relationship Id="rId18" Type="http://schemas.openxmlformats.org/officeDocument/2006/relationships/hyperlink" Target="https://podminky.urs.cz/item/CS_URS_2023_01/968072455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1191" TargetMode="External" /><Relationship Id="rId21" Type="http://schemas.openxmlformats.org/officeDocument/2006/relationships/hyperlink" Target="https://podminky.urs.cz/item/CS_URS_2023_01/997013159" TargetMode="External" /><Relationship Id="rId22" Type="http://schemas.openxmlformats.org/officeDocument/2006/relationships/hyperlink" Target="https://podminky.urs.cz/item/CS_URS_2023_01/997013219" TargetMode="External" /><Relationship Id="rId23" Type="http://schemas.openxmlformats.org/officeDocument/2006/relationships/hyperlink" Target="https://podminky.urs.cz/item/CS_URS_2023_01/997006002" TargetMode="External" /><Relationship Id="rId24" Type="http://schemas.openxmlformats.org/officeDocument/2006/relationships/hyperlink" Target="https://podminky.urs.cz/item/CS_URS_2023_01/997006512" TargetMode="External" /><Relationship Id="rId25" Type="http://schemas.openxmlformats.org/officeDocument/2006/relationships/hyperlink" Target="https://podminky.urs.cz/item/CS_URS_2023_01/997006519" TargetMode="External" /><Relationship Id="rId26" Type="http://schemas.openxmlformats.org/officeDocument/2006/relationships/hyperlink" Target="https://podminky.urs.cz/item/CS_URS_2023_01/997013631" TargetMode="External" /><Relationship Id="rId27" Type="http://schemas.openxmlformats.org/officeDocument/2006/relationships/hyperlink" Target="https://podminky.urs.cz/item/CS_URS_2023_01/998017004" TargetMode="External" /><Relationship Id="rId28" Type="http://schemas.openxmlformats.org/officeDocument/2006/relationships/hyperlink" Target="https://podminky.urs.cz/item/CS_URS_2023_01/763121590" TargetMode="External" /><Relationship Id="rId29" Type="http://schemas.openxmlformats.org/officeDocument/2006/relationships/hyperlink" Target="https://podminky.urs.cz/item/CS_URS_2023_01/763121751" TargetMode="External" /><Relationship Id="rId30" Type="http://schemas.openxmlformats.org/officeDocument/2006/relationships/hyperlink" Target="https://podminky.urs.cz/item/CS_URS_2023_01/763121714" TargetMode="External" /><Relationship Id="rId31" Type="http://schemas.openxmlformats.org/officeDocument/2006/relationships/hyperlink" Target="https://podminky.urs.cz/item/CS_URS_2023_01/763131612" TargetMode="External" /><Relationship Id="rId32" Type="http://schemas.openxmlformats.org/officeDocument/2006/relationships/hyperlink" Target="https://podminky.urs.cz/item/CS_URS_2023_01/763131622" TargetMode="External" /><Relationship Id="rId33" Type="http://schemas.openxmlformats.org/officeDocument/2006/relationships/hyperlink" Target="https://podminky.urs.cz/item/CS_URS_2023_01/763131761" TargetMode="External" /><Relationship Id="rId34" Type="http://schemas.openxmlformats.org/officeDocument/2006/relationships/hyperlink" Target="https://podminky.urs.cz/item/CS_URS_2023_01/763131714" TargetMode="External" /><Relationship Id="rId35" Type="http://schemas.openxmlformats.org/officeDocument/2006/relationships/hyperlink" Target="https://podminky.urs.cz/item/CS_URS_2023_01/763172322" TargetMode="External" /><Relationship Id="rId36" Type="http://schemas.openxmlformats.org/officeDocument/2006/relationships/hyperlink" Target="https://podminky.urs.cz/item/CS_URS_2023_01/763172377" TargetMode="External" /><Relationship Id="rId37" Type="http://schemas.openxmlformats.org/officeDocument/2006/relationships/hyperlink" Target="https://podminky.urs.cz/item/CS_URS_2023_01/998763304" TargetMode="External" /><Relationship Id="rId38" Type="http://schemas.openxmlformats.org/officeDocument/2006/relationships/hyperlink" Target="https://podminky.urs.cz/item/CS_URS_2023_01/766691914" TargetMode="External" /><Relationship Id="rId39" Type="http://schemas.openxmlformats.org/officeDocument/2006/relationships/hyperlink" Target="https://podminky.urs.cz/item/CS_URS_2023_01/998766204" TargetMode="External" /><Relationship Id="rId40" Type="http://schemas.openxmlformats.org/officeDocument/2006/relationships/hyperlink" Target="https://podminky.urs.cz/item/CS_URS_2023_01/771111011" TargetMode="External" /><Relationship Id="rId41" Type="http://schemas.openxmlformats.org/officeDocument/2006/relationships/hyperlink" Target="https://podminky.urs.cz/item/CS_URS_2023_01/771121011" TargetMode="External" /><Relationship Id="rId42" Type="http://schemas.openxmlformats.org/officeDocument/2006/relationships/hyperlink" Target="https://podminky.urs.cz/item/CS_URS_2023_01/771591112" TargetMode="External" /><Relationship Id="rId43" Type="http://schemas.openxmlformats.org/officeDocument/2006/relationships/hyperlink" Target="https://podminky.urs.cz/item/CS_URS_2023_01/771591264" TargetMode="External" /><Relationship Id="rId44" Type="http://schemas.openxmlformats.org/officeDocument/2006/relationships/hyperlink" Target="https://podminky.urs.cz/item/CS_URS_2023_01/771591241" TargetMode="External" /><Relationship Id="rId45" Type="http://schemas.openxmlformats.org/officeDocument/2006/relationships/hyperlink" Target="https://podminky.urs.cz/item/CS_URS_2023_01/771591242" TargetMode="External" /><Relationship Id="rId46" Type="http://schemas.openxmlformats.org/officeDocument/2006/relationships/hyperlink" Target="https://podminky.urs.cz/item/CS_URS_2023_01/771574112" TargetMode="External" /><Relationship Id="rId47" Type="http://schemas.openxmlformats.org/officeDocument/2006/relationships/hyperlink" Target="https://podminky.urs.cz/item/CS_URS_2023_01/771577111" TargetMode="External" /><Relationship Id="rId48" Type="http://schemas.openxmlformats.org/officeDocument/2006/relationships/hyperlink" Target="https://podminky.urs.cz/item/CS_URS_2023_01/771474112" TargetMode="External" /><Relationship Id="rId49" Type="http://schemas.openxmlformats.org/officeDocument/2006/relationships/hyperlink" Target="https://podminky.urs.cz/item/CS_URS_2023_01/771591115" TargetMode="External" /><Relationship Id="rId50" Type="http://schemas.openxmlformats.org/officeDocument/2006/relationships/hyperlink" Target="https://podminky.urs.cz/item/CS_URS_2023_01/771592011" TargetMode="External" /><Relationship Id="rId51" Type="http://schemas.openxmlformats.org/officeDocument/2006/relationships/hyperlink" Target="https://podminky.urs.cz/item/CS_URS_2023_01/998771104" TargetMode="External" /><Relationship Id="rId52" Type="http://schemas.openxmlformats.org/officeDocument/2006/relationships/hyperlink" Target="https://podminky.urs.cz/item/CS_URS_2023_01/775111115" TargetMode="External" /><Relationship Id="rId53" Type="http://schemas.openxmlformats.org/officeDocument/2006/relationships/hyperlink" Target="https://podminky.urs.cz/item/CS_URS_2023_01/775111311" TargetMode="External" /><Relationship Id="rId54" Type="http://schemas.openxmlformats.org/officeDocument/2006/relationships/hyperlink" Target="https://podminky.urs.cz/item/CS_URS_2023_01/775141112" TargetMode="External" /><Relationship Id="rId55" Type="http://schemas.openxmlformats.org/officeDocument/2006/relationships/hyperlink" Target="https://podminky.urs.cz/item/CS_URS_2023_01/775121321" TargetMode="External" /><Relationship Id="rId56" Type="http://schemas.openxmlformats.org/officeDocument/2006/relationships/hyperlink" Target="https://podminky.urs.cz/item/CS_URS_2023_01/775591191" TargetMode="External" /><Relationship Id="rId57" Type="http://schemas.openxmlformats.org/officeDocument/2006/relationships/hyperlink" Target="https://podminky.urs.cz/item/CS_URS_2023_01/775541161" TargetMode="External" /><Relationship Id="rId58" Type="http://schemas.openxmlformats.org/officeDocument/2006/relationships/hyperlink" Target="https://podminky.urs.cz/item/CS_URS_2023_01/775413401" TargetMode="External" /><Relationship Id="rId59" Type="http://schemas.openxmlformats.org/officeDocument/2006/relationships/hyperlink" Target="https://podminky.urs.cz/item/CS_URS_2023_01/998775104" TargetMode="External" /><Relationship Id="rId60" Type="http://schemas.openxmlformats.org/officeDocument/2006/relationships/hyperlink" Target="https://podminky.urs.cz/item/CS_URS_2023_01/776201812" TargetMode="External" /><Relationship Id="rId61" Type="http://schemas.openxmlformats.org/officeDocument/2006/relationships/hyperlink" Target="https://podminky.urs.cz/item/CS_URS_2023_01/781473810" TargetMode="External" /><Relationship Id="rId62" Type="http://schemas.openxmlformats.org/officeDocument/2006/relationships/hyperlink" Target="https://podminky.urs.cz/item/CS_URS_2023_01/781111011" TargetMode="External" /><Relationship Id="rId63" Type="http://schemas.openxmlformats.org/officeDocument/2006/relationships/hyperlink" Target="https://podminky.urs.cz/item/CS_URS_2023_01/781121011" TargetMode="External" /><Relationship Id="rId64" Type="http://schemas.openxmlformats.org/officeDocument/2006/relationships/hyperlink" Target="https://podminky.urs.cz/item/CS_URS_2023_01/781131112" TargetMode="External" /><Relationship Id="rId65" Type="http://schemas.openxmlformats.org/officeDocument/2006/relationships/hyperlink" Target="https://podminky.urs.cz/item/CS_URS_2023_01/781131232" TargetMode="External" /><Relationship Id="rId66" Type="http://schemas.openxmlformats.org/officeDocument/2006/relationships/hyperlink" Target="https://podminky.urs.cz/item/CS_URS_2023_01/781161021" TargetMode="External" /><Relationship Id="rId67" Type="http://schemas.openxmlformats.org/officeDocument/2006/relationships/hyperlink" Target="https://podminky.urs.cz/item/CS_URS_2023_01/781474112" TargetMode="External" /><Relationship Id="rId68" Type="http://schemas.openxmlformats.org/officeDocument/2006/relationships/hyperlink" Target="https://podminky.urs.cz/item/CS_URS_2023_01/781495115" TargetMode="External" /><Relationship Id="rId69" Type="http://schemas.openxmlformats.org/officeDocument/2006/relationships/hyperlink" Target="https://podminky.urs.cz/item/CS_URS_2023_01/781495211" TargetMode="External" /><Relationship Id="rId70" Type="http://schemas.openxmlformats.org/officeDocument/2006/relationships/hyperlink" Target="https://podminky.urs.cz/item/CS_URS_2023_01/998781104" TargetMode="External" /><Relationship Id="rId71" Type="http://schemas.openxmlformats.org/officeDocument/2006/relationships/hyperlink" Target="https://podminky.urs.cz/item/CS_URS_2023_01/784111001" TargetMode="External" /><Relationship Id="rId72" Type="http://schemas.openxmlformats.org/officeDocument/2006/relationships/hyperlink" Target="https://podminky.urs.cz/item/CS_URS_2023_01/784181101" TargetMode="External" /><Relationship Id="rId73" Type="http://schemas.openxmlformats.org/officeDocument/2006/relationships/hyperlink" Target="https://podminky.urs.cz/item/CS_URS_2023_01/784211101" TargetMode="External" /><Relationship Id="rId7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9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57421875" style="1" customWidth="1"/>
    <col min="3" max="3" width="4.140625" style="1" customWidth="1"/>
    <col min="4" max="33" width="2.57421875" style="1" customWidth="1"/>
    <col min="34" max="34" width="3.421875" style="1" customWidth="1"/>
    <col min="35" max="35" width="31.57421875" style="1" customWidth="1"/>
    <col min="36" max="37" width="2.421875" style="1" customWidth="1"/>
    <col min="38" max="38" width="8.421875" style="1" customWidth="1"/>
    <col min="39" max="39" width="3.421875" style="1" customWidth="1"/>
    <col min="40" max="40" width="13.421875" style="1" customWidth="1"/>
    <col min="41" max="41" width="7.421875" style="1" customWidth="1"/>
    <col min="42" max="42" width="4.140625" style="1" customWidth="1"/>
    <col min="43" max="43" width="15.57421875" style="1" customWidth="1"/>
    <col min="44" max="44" width="13.57421875" style="1" customWidth="1"/>
    <col min="45" max="47" width="25.8515625" style="1" hidden="1" customWidth="1"/>
    <col min="48" max="49" width="21.57421875" style="1" hidden="1" customWidth="1"/>
    <col min="50" max="51" width="25.00390625" style="1" hidden="1" customWidth="1"/>
    <col min="52" max="52" width="21.57421875" style="1" hidden="1" customWidth="1"/>
    <col min="53" max="53" width="19.140625" style="1" hidden="1" customWidth="1"/>
    <col min="54" max="54" width="25.00390625" style="1" hidden="1" customWidth="1"/>
    <col min="55" max="55" width="21.57421875" style="1" hidden="1" customWidth="1"/>
    <col min="56" max="56" width="19.140625" style="1" hidden="1" customWidth="1"/>
    <col min="57" max="57" width="66.421875" style="1" customWidth="1"/>
    <col min="71" max="91" width="9.42187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2"/>
      <c r="AQ5" s="22"/>
      <c r="AR5" s="20"/>
      <c r="BE5" s="357" t="s">
        <v>15</v>
      </c>
      <c r="BS5" s="17" t="s">
        <v>6</v>
      </c>
    </row>
    <row r="6" spans="2:71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2"/>
      <c r="AQ6" s="22"/>
      <c r="AR6" s="20"/>
      <c r="BE6" s="35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8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58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8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58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58"/>
      <c r="BS11" s="17" t="s">
        <v>6</v>
      </c>
    </row>
    <row r="12" spans="2:71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8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58"/>
      <c r="BS13" s="17" t="s">
        <v>6</v>
      </c>
    </row>
    <row r="14" spans="2:71" ht="12.45">
      <c r="B14" s="21"/>
      <c r="C14" s="22"/>
      <c r="D14" s="22"/>
      <c r="E14" s="363" t="s">
        <v>32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58"/>
      <c r="BS14" s="17" t="s">
        <v>6</v>
      </c>
    </row>
    <row r="15" spans="2:71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8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58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58"/>
      <c r="BS17" s="17" t="s">
        <v>37</v>
      </c>
    </row>
    <row r="18" spans="2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8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39</v>
      </c>
      <c r="AO19" s="22"/>
      <c r="AP19" s="22"/>
      <c r="AQ19" s="22"/>
      <c r="AR19" s="20"/>
      <c r="BE19" s="358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58"/>
      <c r="BS20" s="17" t="s">
        <v>4</v>
      </c>
    </row>
    <row r="21" spans="2:57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8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8"/>
    </row>
    <row r="23" spans="2:57" s="1" customFormat="1" ht="83.25" customHeight="1">
      <c r="B23" s="21"/>
      <c r="C23" s="22"/>
      <c r="D23" s="22"/>
      <c r="E23" s="365" t="s">
        <v>42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2"/>
      <c r="AP23" s="22"/>
      <c r="AQ23" s="22"/>
      <c r="AR23" s="20"/>
      <c r="BE23" s="358"/>
    </row>
    <row r="24" spans="2:57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8"/>
    </row>
    <row r="25" spans="2:57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8"/>
    </row>
    <row r="26" spans="1:57" s="2" customFormat="1" ht="25.95" customHeight="1">
      <c r="A26" s="34"/>
      <c r="B26" s="35"/>
      <c r="C26" s="36"/>
      <c r="D26" s="37" t="s">
        <v>43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66">
        <f>ROUND(AG54,2)</f>
        <v>0</v>
      </c>
      <c r="AL26" s="367"/>
      <c r="AM26" s="367"/>
      <c r="AN26" s="367"/>
      <c r="AO26" s="367"/>
      <c r="AP26" s="36"/>
      <c r="AQ26" s="36"/>
      <c r="AR26" s="39"/>
      <c r="BE26" s="358"/>
    </row>
    <row r="27" spans="1:57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58"/>
    </row>
    <row r="28" spans="1:57" s="2" customFormat="1" ht="12.4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8" t="s">
        <v>44</v>
      </c>
      <c r="M28" s="368"/>
      <c r="N28" s="368"/>
      <c r="O28" s="368"/>
      <c r="P28" s="368"/>
      <c r="Q28" s="36"/>
      <c r="R28" s="36"/>
      <c r="S28" s="36"/>
      <c r="T28" s="36"/>
      <c r="U28" s="36"/>
      <c r="V28" s="36"/>
      <c r="W28" s="368" t="s">
        <v>45</v>
      </c>
      <c r="X28" s="368"/>
      <c r="Y28" s="368"/>
      <c r="Z28" s="368"/>
      <c r="AA28" s="368"/>
      <c r="AB28" s="368"/>
      <c r="AC28" s="368"/>
      <c r="AD28" s="368"/>
      <c r="AE28" s="368"/>
      <c r="AF28" s="36"/>
      <c r="AG28" s="36"/>
      <c r="AH28" s="36"/>
      <c r="AI28" s="36"/>
      <c r="AJ28" s="36"/>
      <c r="AK28" s="368" t="s">
        <v>46</v>
      </c>
      <c r="AL28" s="368"/>
      <c r="AM28" s="368"/>
      <c r="AN28" s="368"/>
      <c r="AO28" s="368"/>
      <c r="AP28" s="36"/>
      <c r="AQ28" s="36"/>
      <c r="AR28" s="39"/>
      <c r="BE28" s="358"/>
    </row>
    <row r="29" spans="2:57" s="3" customFormat="1" ht="14.4" customHeight="1">
      <c r="B29" s="40"/>
      <c r="C29" s="41"/>
      <c r="D29" s="29" t="s">
        <v>47</v>
      </c>
      <c r="E29" s="41"/>
      <c r="F29" s="29" t="s">
        <v>48</v>
      </c>
      <c r="G29" s="41"/>
      <c r="H29" s="41"/>
      <c r="I29" s="41"/>
      <c r="J29" s="41"/>
      <c r="K29" s="41"/>
      <c r="L29" s="337">
        <v>0.21</v>
      </c>
      <c r="M29" s="338"/>
      <c r="N29" s="338"/>
      <c r="O29" s="338"/>
      <c r="P29" s="338"/>
      <c r="Q29" s="41"/>
      <c r="R29" s="41"/>
      <c r="S29" s="41"/>
      <c r="T29" s="41"/>
      <c r="U29" s="41"/>
      <c r="V29" s="41"/>
      <c r="W29" s="339">
        <f>ROUND(AZ54,2)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1"/>
      <c r="AG29" s="41"/>
      <c r="AH29" s="41"/>
      <c r="AI29" s="41"/>
      <c r="AJ29" s="41"/>
      <c r="AK29" s="339">
        <f>ROUND(AV54,2)</f>
        <v>0</v>
      </c>
      <c r="AL29" s="338"/>
      <c r="AM29" s="338"/>
      <c r="AN29" s="338"/>
      <c r="AO29" s="338"/>
      <c r="AP29" s="41"/>
      <c r="AQ29" s="41"/>
      <c r="AR29" s="42"/>
      <c r="BE29" s="359"/>
    </row>
    <row r="30" spans="2:57" s="3" customFormat="1" ht="14.4" customHeight="1">
      <c r="B30" s="40"/>
      <c r="C30" s="41"/>
      <c r="D30" s="41"/>
      <c r="E30" s="41"/>
      <c r="F30" s="29" t="s">
        <v>49</v>
      </c>
      <c r="G30" s="41"/>
      <c r="H30" s="41"/>
      <c r="I30" s="41"/>
      <c r="J30" s="41"/>
      <c r="K30" s="41"/>
      <c r="L30" s="337">
        <v>0.15</v>
      </c>
      <c r="M30" s="338"/>
      <c r="N30" s="338"/>
      <c r="O30" s="338"/>
      <c r="P30" s="338"/>
      <c r="Q30" s="41"/>
      <c r="R30" s="41"/>
      <c r="S30" s="41"/>
      <c r="T30" s="41"/>
      <c r="U30" s="41"/>
      <c r="V30" s="41"/>
      <c r="W30" s="339">
        <f>ROUND(BA54,2)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1"/>
      <c r="AG30" s="41"/>
      <c r="AH30" s="41"/>
      <c r="AI30" s="41"/>
      <c r="AJ30" s="41"/>
      <c r="AK30" s="339">
        <f>ROUND(AW54,2)</f>
        <v>0</v>
      </c>
      <c r="AL30" s="338"/>
      <c r="AM30" s="338"/>
      <c r="AN30" s="338"/>
      <c r="AO30" s="338"/>
      <c r="AP30" s="41"/>
      <c r="AQ30" s="41"/>
      <c r="AR30" s="42"/>
      <c r="BE30" s="359"/>
    </row>
    <row r="31" spans="2:57" s="3" customFormat="1" ht="14.4" customHeight="1" hidden="1">
      <c r="B31" s="40"/>
      <c r="C31" s="41"/>
      <c r="D31" s="41"/>
      <c r="E31" s="41"/>
      <c r="F31" s="29" t="s">
        <v>50</v>
      </c>
      <c r="G31" s="41"/>
      <c r="H31" s="41"/>
      <c r="I31" s="41"/>
      <c r="J31" s="41"/>
      <c r="K31" s="41"/>
      <c r="L31" s="337">
        <v>0.21</v>
      </c>
      <c r="M31" s="338"/>
      <c r="N31" s="338"/>
      <c r="O31" s="338"/>
      <c r="P31" s="338"/>
      <c r="Q31" s="41"/>
      <c r="R31" s="41"/>
      <c r="S31" s="41"/>
      <c r="T31" s="41"/>
      <c r="U31" s="41"/>
      <c r="V31" s="41"/>
      <c r="W31" s="339">
        <f>ROUND(BB54,2)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1"/>
      <c r="AG31" s="41"/>
      <c r="AH31" s="41"/>
      <c r="AI31" s="41"/>
      <c r="AJ31" s="41"/>
      <c r="AK31" s="339">
        <v>0</v>
      </c>
      <c r="AL31" s="338"/>
      <c r="AM31" s="338"/>
      <c r="AN31" s="338"/>
      <c r="AO31" s="338"/>
      <c r="AP31" s="41"/>
      <c r="AQ31" s="41"/>
      <c r="AR31" s="42"/>
      <c r="BE31" s="359"/>
    </row>
    <row r="32" spans="2:57" s="3" customFormat="1" ht="14.4" customHeight="1" hidden="1">
      <c r="B32" s="40"/>
      <c r="C32" s="41"/>
      <c r="D32" s="41"/>
      <c r="E32" s="41"/>
      <c r="F32" s="29" t="s">
        <v>51</v>
      </c>
      <c r="G32" s="41"/>
      <c r="H32" s="41"/>
      <c r="I32" s="41"/>
      <c r="J32" s="41"/>
      <c r="K32" s="41"/>
      <c r="L32" s="337">
        <v>0.15</v>
      </c>
      <c r="M32" s="338"/>
      <c r="N32" s="338"/>
      <c r="O32" s="338"/>
      <c r="P32" s="338"/>
      <c r="Q32" s="41"/>
      <c r="R32" s="41"/>
      <c r="S32" s="41"/>
      <c r="T32" s="41"/>
      <c r="U32" s="41"/>
      <c r="V32" s="41"/>
      <c r="W32" s="339">
        <f>ROUND(BC54,2)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1"/>
      <c r="AG32" s="41"/>
      <c r="AH32" s="41"/>
      <c r="AI32" s="41"/>
      <c r="AJ32" s="41"/>
      <c r="AK32" s="339">
        <v>0</v>
      </c>
      <c r="AL32" s="338"/>
      <c r="AM32" s="338"/>
      <c r="AN32" s="338"/>
      <c r="AO32" s="338"/>
      <c r="AP32" s="41"/>
      <c r="AQ32" s="41"/>
      <c r="AR32" s="42"/>
      <c r="BE32" s="359"/>
    </row>
    <row r="33" spans="2:44" s="3" customFormat="1" ht="14.4" customHeight="1" hidden="1">
      <c r="B33" s="40"/>
      <c r="C33" s="41"/>
      <c r="D33" s="41"/>
      <c r="E33" s="41"/>
      <c r="F33" s="29" t="s">
        <v>52</v>
      </c>
      <c r="G33" s="41"/>
      <c r="H33" s="41"/>
      <c r="I33" s="41"/>
      <c r="J33" s="41"/>
      <c r="K33" s="41"/>
      <c r="L33" s="337">
        <v>0</v>
      </c>
      <c r="M33" s="338"/>
      <c r="N33" s="338"/>
      <c r="O33" s="338"/>
      <c r="P33" s="338"/>
      <c r="Q33" s="41"/>
      <c r="R33" s="41"/>
      <c r="S33" s="41"/>
      <c r="T33" s="41"/>
      <c r="U33" s="41"/>
      <c r="V33" s="41"/>
      <c r="W33" s="339">
        <f>ROUND(BD54,2)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1"/>
      <c r="AG33" s="41"/>
      <c r="AH33" s="41"/>
      <c r="AI33" s="41"/>
      <c r="AJ33" s="41"/>
      <c r="AK33" s="339">
        <v>0</v>
      </c>
      <c r="AL33" s="338"/>
      <c r="AM33" s="338"/>
      <c r="AN33" s="338"/>
      <c r="AO33" s="338"/>
      <c r="AP33" s="41"/>
      <c r="AQ33" s="41"/>
      <c r="AR33" s="42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53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54</v>
      </c>
      <c r="U35" s="45"/>
      <c r="V35" s="45"/>
      <c r="W35" s="45"/>
      <c r="X35" s="343" t="s">
        <v>55</v>
      </c>
      <c r="Y35" s="341"/>
      <c r="Z35" s="341"/>
      <c r="AA35" s="341"/>
      <c r="AB35" s="341"/>
      <c r="AC35" s="45"/>
      <c r="AD35" s="45"/>
      <c r="AE35" s="45"/>
      <c r="AF35" s="45"/>
      <c r="AG35" s="45"/>
      <c r="AH35" s="45"/>
      <c r="AI35" s="45"/>
      <c r="AJ35" s="45"/>
      <c r="AK35" s="340">
        <f>SUM(AK26:AK33)</f>
        <v>0</v>
      </c>
      <c r="AL35" s="341"/>
      <c r="AM35" s="341"/>
      <c r="AN35" s="341"/>
      <c r="AO35" s="342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7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7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5" customHeight="1">
      <c r="A42" s="34"/>
      <c r="B42" s="35"/>
      <c r="C42" s="23" t="s">
        <v>56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7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JS23-090_R01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7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45" t="str">
        <f>K6</f>
        <v>Zvýšení kapacity koleje Blanice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56"/>
      <c r="AQ45" s="56"/>
      <c r="AR45" s="57"/>
    </row>
    <row r="46" spans="1:57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Chemická 953, 148 00, Praha 4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7" t="str">
        <f>IF(AN8="","",AN8)</f>
        <v>15. 5. 2023</v>
      </c>
      <c r="AN47" s="347"/>
      <c r="AO47" s="36"/>
      <c r="AP47" s="36"/>
      <c r="AQ47" s="36"/>
      <c r="AR47" s="39"/>
      <c r="BE47" s="34"/>
    </row>
    <row r="48" spans="1:57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Vysoká škola ekonomická v Praze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48" t="str">
        <f>IF(E17="","",E17)</f>
        <v>Drobný Architects, s.r.o.</v>
      </c>
      <c r="AN49" s="349"/>
      <c r="AO49" s="349"/>
      <c r="AP49" s="349"/>
      <c r="AQ49" s="36"/>
      <c r="AR49" s="39"/>
      <c r="AS49" s="350" t="s">
        <v>57</v>
      </c>
      <c r="AT49" s="351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48" t="str">
        <f>IF(E20="","",E20)</f>
        <v>Ing. Jaroslav Stolička</v>
      </c>
      <c r="AN50" s="349"/>
      <c r="AO50" s="349"/>
      <c r="AP50" s="349"/>
      <c r="AQ50" s="36"/>
      <c r="AR50" s="39"/>
      <c r="AS50" s="352"/>
      <c r="AT50" s="353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8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4"/>
      <c r="AT51" s="355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0" t="s">
        <v>58</v>
      </c>
      <c r="D52" s="331"/>
      <c r="E52" s="331"/>
      <c r="F52" s="331"/>
      <c r="G52" s="331"/>
      <c r="H52" s="66"/>
      <c r="I52" s="332" t="s">
        <v>59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56" t="s">
        <v>60</v>
      </c>
      <c r="AH52" s="331"/>
      <c r="AI52" s="331"/>
      <c r="AJ52" s="331"/>
      <c r="AK52" s="331"/>
      <c r="AL52" s="331"/>
      <c r="AM52" s="331"/>
      <c r="AN52" s="332" t="s">
        <v>61</v>
      </c>
      <c r="AO52" s="331"/>
      <c r="AP52" s="331"/>
      <c r="AQ52" s="67" t="s">
        <v>62</v>
      </c>
      <c r="AR52" s="39"/>
      <c r="AS52" s="68" t="s">
        <v>63</v>
      </c>
      <c r="AT52" s="69" t="s">
        <v>64</v>
      </c>
      <c r="AU52" s="69" t="s">
        <v>65</v>
      </c>
      <c r="AV52" s="69" t="s">
        <v>66</v>
      </c>
      <c r="AW52" s="69" t="s">
        <v>67</v>
      </c>
      <c r="AX52" s="69" t="s">
        <v>68</v>
      </c>
      <c r="AY52" s="69" t="s">
        <v>69</v>
      </c>
      <c r="AZ52" s="69" t="s">
        <v>70</v>
      </c>
      <c r="BA52" s="69" t="s">
        <v>71</v>
      </c>
      <c r="BB52" s="69" t="s">
        <v>72</v>
      </c>
      <c r="BC52" s="69" t="s">
        <v>73</v>
      </c>
      <c r="BD52" s="70" t="s">
        <v>74</v>
      </c>
      <c r="BE52" s="34"/>
    </row>
    <row r="53" spans="1:57" s="2" customFormat="1" ht="10.8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75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8">
        <f>ROUND(AG55+AG61+AG82+AG87,2)</f>
        <v>0</v>
      </c>
      <c r="AH54" s="328"/>
      <c r="AI54" s="328"/>
      <c r="AJ54" s="328"/>
      <c r="AK54" s="328"/>
      <c r="AL54" s="328"/>
      <c r="AM54" s="328"/>
      <c r="AN54" s="329">
        <f aca="true" t="shared" si="0" ref="AN54:AN87">SUM(AG54,AT54)</f>
        <v>0</v>
      </c>
      <c r="AO54" s="329"/>
      <c r="AP54" s="329"/>
      <c r="AQ54" s="78" t="s">
        <v>19</v>
      </c>
      <c r="AR54" s="79"/>
      <c r="AS54" s="80">
        <f>ROUND(AS55+AS61+AS82+AS87,2)</f>
        <v>0</v>
      </c>
      <c r="AT54" s="81">
        <f aca="true" t="shared" si="1" ref="AT54:AT87">ROUND(SUM(AV54:AW54),2)</f>
        <v>0</v>
      </c>
      <c r="AU54" s="82">
        <f>ROUND(AU55+AU61+AU82+AU87,5)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ROUND(AZ55+AZ61+AZ82+AZ87,2)</f>
        <v>0</v>
      </c>
      <c r="BA54" s="81">
        <f>ROUND(BA55+BA61+BA82+BA87,2)</f>
        <v>0</v>
      </c>
      <c r="BB54" s="81">
        <f>ROUND(BB55+BB61+BB82+BB87,2)</f>
        <v>0</v>
      </c>
      <c r="BC54" s="81">
        <f>ROUND(BC55+BC61+BC82+BC87,2)</f>
        <v>0</v>
      </c>
      <c r="BD54" s="83">
        <f>ROUND(BD55+BD61+BD82+BD87,2)</f>
        <v>0</v>
      </c>
      <c r="BS54" s="84" t="s">
        <v>76</v>
      </c>
      <c r="BT54" s="84" t="s">
        <v>77</v>
      </c>
      <c r="BU54" s="85" t="s">
        <v>78</v>
      </c>
      <c r="BV54" s="84" t="s">
        <v>79</v>
      </c>
      <c r="BW54" s="84" t="s">
        <v>5</v>
      </c>
      <c r="BX54" s="84" t="s">
        <v>80</v>
      </c>
      <c r="CL54" s="84" t="s">
        <v>19</v>
      </c>
    </row>
    <row r="55" spans="2:91" s="7" customFormat="1" ht="16.5" customHeight="1">
      <c r="B55" s="86"/>
      <c r="C55" s="87"/>
      <c r="D55" s="325" t="s">
        <v>81</v>
      </c>
      <c r="E55" s="325"/>
      <c r="F55" s="325"/>
      <c r="G55" s="325"/>
      <c r="H55" s="325"/>
      <c r="I55" s="88"/>
      <c r="J55" s="325" t="s">
        <v>82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36">
        <f>ROUND(SUM(AG56:AG60),2)</f>
        <v>0</v>
      </c>
      <c r="AH55" s="334"/>
      <c r="AI55" s="334"/>
      <c r="AJ55" s="334"/>
      <c r="AK55" s="334"/>
      <c r="AL55" s="334"/>
      <c r="AM55" s="334"/>
      <c r="AN55" s="333">
        <f t="shared" si="0"/>
        <v>0</v>
      </c>
      <c r="AO55" s="334"/>
      <c r="AP55" s="334"/>
      <c r="AQ55" s="89" t="s">
        <v>83</v>
      </c>
      <c r="AR55" s="90"/>
      <c r="AS55" s="91">
        <f>ROUND(SUM(AS56:AS60),2)</f>
        <v>0</v>
      </c>
      <c r="AT55" s="92">
        <f t="shared" si="1"/>
        <v>0</v>
      </c>
      <c r="AU55" s="93">
        <f>ROUND(SUM(AU56:AU60),5)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ROUND(SUM(AZ56:AZ60),2)</f>
        <v>0</v>
      </c>
      <c r="BA55" s="92">
        <f>ROUND(SUM(BA56:BA60),2)</f>
        <v>0</v>
      </c>
      <c r="BB55" s="92">
        <f>ROUND(SUM(BB56:BB60),2)</f>
        <v>0</v>
      </c>
      <c r="BC55" s="92">
        <f>ROUND(SUM(BC56:BC60),2)</f>
        <v>0</v>
      </c>
      <c r="BD55" s="94">
        <f>ROUND(SUM(BD56:BD60),2)</f>
        <v>0</v>
      </c>
      <c r="BS55" s="95" t="s">
        <v>76</v>
      </c>
      <c r="BT55" s="95" t="s">
        <v>81</v>
      </c>
      <c r="BU55" s="95" t="s">
        <v>78</v>
      </c>
      <c r="BV55" s="95" t="s">
        <v>79</v>
      </c>
      <c r="BW55" s="95" t="s">
        <v>84</v>
      </c>
      <c r="BX55" s="95" t="s">
        <v>5</v>
      </c>
      <c r="CL55" s="95" t="s">
        <v>19</v>
      </c>
      <c r="CM55" s="95" t="s">
        <v>85</v>
      </c>
    </row>
    <row r="56" spans="1:90" s="4" customFormat="1" ht="16.5" customHeight="1">
      <c r="A56" s="96" t="s">
        <v>86</v>
      </c>
      <c r="B56" s="51"/>
      <c r="C56" s="97"/>
      <c r="D56" s="97"/>
      <c r="E56" s="324" t="s">
        <v>87</v>
      </c>
      <c r="F56" s="324"/>
      <c r="G56" s="324"/>
      <c r="H56" s="324"/>
      <c r="I56" s="324"/>
      <c r="J56" s="97"/>
      <c r="K56" s="324" t="s">
        <v>88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6">
        <f>'01 - Typ E - Stavební část'!J32</f>
        <v>0</v>
      </c>
      <c r="AH56" s="327"/>
      <c r="AI56" s="327"/>
      <c r="AJ56" s="327"/>
      <c r="AK56" s="327"/>
      <c r="AL56" s="327"/>
      <c r="AM56" s="327"/>
      <c r="AN56" s="326">
        <f t="shared" si="0"/>
        <v>0</v>
      </c>
      <c r="AO56" s="327"/>
      <c r="AP56" s="327"/>
      <c r="AQ56" s="98" t="s">
        <v>89</v>
      </c>
      <c r="AR56" s="53"/>
      <c r="AS56" s="99">
        <v>0</v>
      </c>
      <c r="AT56" s="100">
        <f t="shared" si="1"/>
        <v>0</v>
      </c>
      <c r="AU56" s="101">
        <f>'01 - Typ E - Stavební část'!P104</f>
        <v>0</v>
      </c>
      <c r="AV56" s="100">
        <f>'01 - Typ E - Stavební část'!J35</f>
        <v>0</v>
      </c>
      <c r="AW56" s="100">
        <f>'01 - Typ E - Stavební část'!J36</f>
        <v>0</v>
      </c>
      <c r="AX56" s="100">
        <f>'01 - Typ E - Stavební část'!J37</f>
        <v>0</v>
      </c>
      <c r="AY56" s="100">
        <f>'01 - Typ E - Stavební část'!J38</f>
        <v>0</v>
      </c>
      <c r="AZ56" s="100">
        <f>'01 - Typ E - Stavební část'!F35</f>
        <v>0</v>
      </c>
      <c r="BA56" s="100">
        <f>'01 - Typ E - Stavební část'!F36</f>
        <v>0</v>
      </c>
      <c r="BB56" s="100">
        <f>'01 - Typ E - Stavební část'!F37</f>
        <v>0</v>
      </c>
      <c r="BC56" s="100">
        <f>'01 - Typ E - Stavební část'!F38</f>
        <v>0</v>
      </c>
      <c r="BD56" s="102">
        <f>'01 - Typ E - Stavební část'!F39</f>
        <v>0</v>
      </c>
      <c r="BT56" s="103" t="s">
        <v>85</v>
      </c>
      <c r="BV56" s="103" t="s">
        <v>79</v>
      </c>
      <c r="BW56" s="103" t="s">
        <v>90</v>
      </c>
      <c r="BX56" s="103" t="s">
        <v>84</v>
      </c>
      <c r="CL56" s="103" t="s">
        <v>19</v>
      </c>
    </row>
    <row r="57" spans="1:90" s="4" customFormat="1" ht="16.5" customHeight="1">
      <c r="A57" s="96" t="s">
        <v>86</v>
      </c>
      <c r="B57" s="51"/>
      <c r="C57" s="97"/>
      <c r="D57" s="97"/>
      <c r="E57" s="324" t="s">
        <v>91</v>
      </c>
      <c r="F57" s="324"/>
      <c r="G57" s="324"/>
      <c r="H57" s="324"/>
      <c r="I57" s="324"/>
      <c r="J57" s="97"/>
      <c r="K57" s="324" t="s">
        <v>92</v>
      </c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6">
        <f>'02 - Typ F - Stavební část'!J32</f>
        <v>0</v>
      </c>
      <c r="AH57" s="327"/>
      <c r="AI57" s="327"/>
      <c r="AJ57" s="327"/>
      <c r="AK57" s="327"/>
      <c r="AL57" s="327"/>
      <c r="AM57" s="327"/>
      <c r="AN57" s="326">
        <f t="shared" si="0"/>
        <v>0</v>
      </c>
      <c r="AO57" s="327"/>
      <c r="AP57" s="327"/>
      <c r="AQ57" s="98" t="s">
        <v>89</v>
      </c>
      <c r="AR57" s="53"/>
      <c r="AS57" s="99">
        <v>0</v>
      </c>
      <c r="AT57" s="100">
        <f t="shared" si="1"/>
        <v>0</v>
      </c>
      <c r="AU57" s="101">
        <f>'02 - Typ F - Stavební část'!P104</f>
        <v>0</v>
      </c>
      <c r="AV57" s="100">
        <f>'02 - Typ F - Stavební část'!J35</f>
        <v>0</v>
      </c>
      <c r="AW57" s="100">
        <f>'02 - Typ F - Stavební část'!J36</f>
        <v>0</v>
      </c>
      <c r="AX57" s="100">
        <f>'02 - Typ F - Stavební část'!J37</f>
        <v>0</v>
      </c>
      <c r="AY57" s="100">
        <f>'02 - Typ F - Stavební část'!J38</f>
        <v>0</v>
      </c>
      <c r="AZ57" s="100">
        <f>'02 - Typ F - Stavební část'!F35</f>
        <v>0</v>
      </c>
      <c r="BA57" s="100">
        <f>'02 - Typ F - Stavební část'!F36</f>
        <v>0</v>
      </c>
      <c r="BB57" s="100">
        <f>'02 - Typ F - Stavební část'!F37</f>
        <v>0</v>
      </c>
      <c r="BC57" s="100">
        <f>'02 - Typ F - Stavební část'!F38</f>
        <v>0</v>
      </c>
      <c r="BD57" s="102">
        <f>'02 - Typ F - Stavební část'!F39</f>
        <v>0</v>
      </c>
      <c r="BT57" s="103" t="s">
        <v>85</v>
      </c>
      <c r="BV57" s="103" t="s">
        <v>79</v>
      </c>
      <c r="BW57" s="103" t="s">
        <v>93</v>
      </c>
      <c r="BX57" s="103" t="s">
        <v>84</v>
      </c>
      <c r="CL57" s="103" t="s">
        <v>19</v>
      </c>
    </row>
    <row r="58" spans="1:90" s="4" customFormat="1" ht="16.5" customHeight="1">
      <c r="A58" s="96" t="s">
        <v>86</v>
      </c>
      <c r="B58" s="51"/>
      <c r="C58" s="97"/>
      <c r="D58" s="97"/>
      <c r="E58" s="324" t="s">
        <v>94</v>
      </c>
      <c r="F58" s="324"/>
      <c r="G58" s="324"/>
      <c r="H58" s="324"/>
      <c r="I58" s="324"/>
      <c r="J58" s="97"/>
      <c r="K58" s="324" t="s">
        <v>95</v>
      </c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6">
        <f>'03 - Typ I - Stavební část'!J32</f>
        <v>0</v>
      </c>
      <c r="AH58" s="327"/>
      <c r="AI58" s="327"/>
      <c r="AJ58" s="327"/>
      <c r="AK58" s="327"/>
      <c r="AL58" s="327"/>
      <c r="AM58" s="327"/>
      <c r="AN58" s="326">
        <f t="shared" si="0"/>
        <v>0</v>
      </c>
      <c r="AO58" s="327"/>
      <c r="AP58" s="327"/>
      <c r="AQ58" s="98" t="s">
        <v>89</v>
      </c>
      <c r="AR58" s="53"/>
      <c r="AS58" s="99">
        <v>0</v>
      </c>
      <c r="AT58" s="100">
        <f t="shared" si="1"/>
        <v>0</v>
      </c>
      <c r="AU58" s="101">
        <f>'03 - Typ I - Stavební část'!P104</f>
        <v>0</v>
      </c>
      <c r="AV58" s="100">
        <f>'03 - Typ I - Stavební část'!J35</f>
        <v>0</v>
      </c>
      <c r="AW58" s="100">
        <f>'03 - Typ I - Stavební část'!J36</f>
        <v>0</v>
      </c>
      <c r="AX58" s="100">
        <f>'03 - Typ I - Stavební část'!J37</f>
        <v>0</v>
      </c>
      <c r="AY58" s="100">
        <f>'03 - Typ I - Stavební část'!J38</f>
        <v>0</v>
      </c>
      <c r="AZ58" s="100">
        <f>'03 - Typ I - Stavební část'!F35</f>
        <v>0</v>
      </c>
      <c r="BA58" s="100">
        <f>'03 - Typ I - Stavební část'!F36</f>
        <v>0</v>
      </c>
      <c r="BB58" s="100">
        <f>'03 - Typ I - Stavební část'!F37</f>
        <v>0</v>
      </c>
      <c r="BC58" s="100">
        <f>'03 - Typ I - Stavební část'!F38</f>
        <v>0</v>
      </c>
      <c r="BD58" s="102">
        <f>'03 - Typ I - Stavební část'!F39</f>
        <v>0</v>
      </c>
      <c r="BT58" s="103" t="s">
        <v>85</v>
      </c>
      <c r="BV58" s="103" t="s">
        <v>79</v>
      </c>
      <c r="BW58" s="103" t="s">
        <v>96</v>
      </c>
      <c r="BX58" s="103" t="s">
        <v>84</v>
      </c>
      <c r="CL58" s="103" t="s">
        <v>19</v>
      </c>
    </row>
    <row r="59" spans="1:90" s="4" customFormat="1" ht="16.5" customHeight="1">
      <c r="A59" s="96" t="s">
        <v>86</v>
      </c>
      <c r="B59" s="51"/>
      <c r="C59" s="97"/>
      <c r="D59" s="97"/>
      <c r="E59" s="324" t="s">
        <v>97</v>
      </c>
      <c r="F59" s="324"/>
      <c r="G59" s="324"/>
      <c r="H59" s="324"/>
      <c r="I59" s="324"/>
      <c r="J59" s="97"/>
      <c r="K59" s="324" t="s">
        <v>98</v>
      </c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6">
        <f>'04 - Typ J - Stavební část'!J32</f>
        <v>0</v>
      </c>
      <c r="AH59" s="327"/>
      <c r="AI59" s="327"/>
      <c r="AJ59" s="327"/>
      <c r="AK59" s="327"/>
      <c r="AL59" s="327"/>
      <c r="AM59" s="327"/>
      <c r="AN59" s="326">
        <f t="shared" si="0"/>
        <v>0</v>
      </c>
      <c r="AO59" s="327"/>
      <c r="AP59" s="327"/>
      <c r="AQ59" s="98" t="s">
        <v>89</v>
      </c>
      <c r="AR59" s="53"/>
      <c r="AS59" s="99">
        <v>0</v>
      </c>
      <c r="AT59" s="100">
        <f t="shared" si="1"/>
        <v>0</v>
      </c>
      <c r="AU59" s="101">
        <f>'04 - Typ J - Stavební část'!P104</f>
        <v>0</v>
      </c>
      <c r="AV59" s="100">
        <f>'04 - Typ J - Stavební část'!J35</f>
        <v>0</v>
      </c>
      <c r="AW59" s="100">
        <f>'04 - Typ J - Stavební část'!J36</f>
        <v>0</v>
      </c>
      <c r="AX59" s="100">
        <f>'04 - Typ J - Stavební část'!J37</f>
        <v>0</v>
      </c>
      <c r="AY59" s="100">
        <f>'04 - Typ J - Stavební část'!J38</f>
        <v>0</v>
      </c>
      <c r="AZ59" s="100">
        <f>'04 - Typ J - Stavební část'!F35</f>
        <v>0</v>
      </c>
      <c r="BA59" s="100">
        <f>'04 - Typ J - Stavební část'!F36</f>
        <v>0</v>
      </c>
      <c r="BB59" s="100">
        <f>'04 - Typ J - Stavební část'!F37</f>
        <v>0</v>
      </c>
      <c r="BC59" s="100">
        <f>'04 - Typ J - Stavební část'!F38</f>
        <v>0</v>
      </c>
      <c r="BD59" s="102">
        <f>'04 - Typ J - Stavební část'!F39</f>
        <v>0</v>
      </c>
      <c r="BT59" s="103" t="s">
        <v>85</v>
      </c>
      <c r="BV59" s="103" t="s">
        <v>79</v>
      </c>
      <c r="BW59" s="103" t="s">
        <v>99</v>
      </c>
      <c r="BX59" s="103" t="s">
        <v>84</v>
      </c>
      <c r="CL59" s="103" t="s">
        <v>19</v>
      </c>
    </row>
    <row r="60" spans="1:90" s="4" customFormat="1" ht="16.5" customHeight="1">
      <c r="A60" s="96" t="s">
        <v>86</v>
      </c>
      <c r="B60" s="51"/>
      <c r="C60" s="97"/>
      <c r="D60" s="97"/>
      <c r="E60" s="324" t="s">
        <v>100</v>
      </c>
      <c r="F60" s="324"/>
      <c r="G60" s="324"/>
      <c r="H60" s="324"/>
      <c r="I60" s="324"/>
      <c r="J60" s="97"/>
      <c r="K60" s="324" t="s">
        <v>101</v>
      </c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6">
        <f>'05 - Typ K(4jed.) - Stavební č.'!J32</f>
        <v>0</v>
      </c>
      <c r="AH60" s="327"/>
      <c r="AI60" s="327"/>
      <c r="AJ60" s="327"/>
      <c r="AK60" s="327"/>
      <c r="AL60" s="327"/>
      <c r="AM60" s="327"/>
      <c r="AN60" s="326">
        <f t="shared" si="0"/>
        <v>0</v>
      </c>
      <c r="AO60" s="327"/>
      <c r="AP60" s="327"/>
      <c r="AQ60" s="98" t="s">
        <v>89</v>
      </c>
      <c r="AR60" s="53"/>
      <c r="AS60" s="99">
        <v>0</v>
      </c>
      <c r="AT60" s="100">
        <f t="shared" si="1"/>
        <v>0</v>
      </c>
      <c r="AU60" s="101">
        <f>'05 - Typ K(4jed.) - Stavební č.'!P104</f>
        <v>0</v>
      </c>
      <c r="AV60" s="100">
        <f>'05 - Typ K(4jed.) - Stavební č.'!J35</f>
        <v>0</v>
      </c>
      <c r="AW60" s="100">
        <f>'05 - Typ K(4jed.) - Stavební č.'!J36</f>
        <v>0</v>
      </c>
      <c r="AX60" s="100">
        <f>'05 - Typ K(4jed.) - Stavební č.'!J37</f>
        <v>0</v>
      </c>
      <c r="AY60" s="100">
        <f>'05 - Typ K(4jed.) - Stavební č.'!J38</f>
        <v>0</v>
      </c>
      <c r="AZ60" s="100">
        <f>'05 - Typ K(4jed.) - Stavební č.'!F35</f>
        <v>0</v>
      </c>
      <c r="BA60" s="100">
        <f>'05 - Typ K(4jed.) - Stavební č.'!F36</f>
        <v>0</v>
      </c>
      <c r="BB60" s="100">
        <f>'05 - Typ K(4jed.) - Stavební č.'!F37</f>
        <v>0</v>
      </c>
      <c r="BC60" s="100">
        <f>'05 - Typ K(4jed.) - Stavební č.'!F38</f>
        <v>0</v>
      </c>
      <c r="BD60" s="102">
        <f>'05 - Typ K(4jed.) - Stavební č.'!F39</f>
        <v>0</v>
      </c>
      <c r="BT60" s="103" t="s">
        <v>85</v>
      </c>
      <c r="BV60" s="103" t="s">
        <v>79</v>
      </c>
      <c r="BW60" s="103" t="s">
        <v>102</v>
      </c>
      <c r="BX60" s="103" t="s">
        <v>84</v>
      </c>
      <c r="CL60" s="103" t="s">
        <v>19</v>
      </c>
    </row>
    <row r="61" spans="2:91" s="7" customFormat="1" ht="16.5" customHeight="1">
      <c r="B61" s="86"/>
      <c r="C61" s="87"/>
      <c r="D61" s="325" t="s">
        <v>85</v>
      </c>
      <c r="E61" s="325"/>
      <c r="F61" s="325"/>
      <c r="G61" s="325"/>
      <c r="H61" s="325"/>
      <c r="I61" s="88"/>
      <c r="J61" s="325" t="s">
        <v>103</v>
      </c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36">
        <f>ROUND(AG62+AG66+AG70+AG74+AG78,2)</f>
        <v>0</v>
      </c>
      <c r="AH61" s="334"/>
      <c r="AI61" s="334"/>
      <c r="AJ61" s="334"/>
      <c r="AK61" s="334"/>
      <c r="AL61" s="334"/>
      <c r="AM61" s="334"/>
      <c r="AN61" s="333">
        <f t="shared" si="0"/>
        <v>0</v>
      </c>
      <c r="AO61" s="334"/>
      <c r="AP61" s="334"/>
      <c r="AQ61" s="89" t="s">
        <v>83</v>
      </c>
      <c r="AR61" s="90"/>
      <c r="AS61" s="91">
        <f>ROUND(AS62+AS66+AS70+AS74+AS78,2)</f>
        <v>0</v>
      </c>
      <c r="AT61" s="92">
        <f t="shared" si="1"/>
        <v>0</v>
      </c>
      <c r="AU61" s="93">
        <f>ROUND(AU62+AU66+AU70+AU74+AU78,5)</f>
        <v>0</v>
      </c>
      <c r="AV61" s="92">
        <f>ROUND(AZ61*L29,2)</f>
        <v>0</v>
      </c>
      <c r="AW61" s="92">
        <f>ROUND(BA61*L30,2)</f>
        <v>0</v>
      </c>
      <c r="AX61" s="92">
        <f>ROUND(BB61*L29,2)</f>
        <v>0</v>
      </c>
      <c r="AY61" s="92">
        <f>ROUND(BC61*L30,2)</f>
        <v>0</v>
      </c>
      <c r="AZ61" s="92">
        <f>ROUND(AZ62+AZ66+AZ70+AZ74+AZ78,2)</f>
        <v>0</v>
      </c>
      <c r="BA61" s="92">
        <f>ROUND(BA62+BA66+BA70+BA74+BA78,2)</f>
        <v>0</v>
      </c>
      <c r="BB61" s="92">
        <f>ROUND(BB62+BB66+BB70+BB74+BB78,2)</f>
        <v>0</v>
      </c>
      <c r="BC61" s="92">
        <f>ROUND(BC62+BC66+BC70+BC74+BC78,2)</f>
        <v>0</v>
      </c>
      <c r="BD61" s="94">
        <f>ROUND(BD62+BD66+BD70+BD74+BD78,2)</f>
        <v>0</v>
      </c>
      <c r="BS61" s="95" t="s">
        <v>76</v>
      </c>
      <c r="BT61" s="95" t="s">
        <v>81</v>
      </c>
      <c r="BU61" s="95" t="s">
        <v>78</v>
      </c>
      <c r="BV61" s="95" t="s">
        <v>79</v>
      </c>
      <c r="BW61" s="95" t="s">
        <v>104</v>
      </c>
      <c r="BX61" s="95" t="s">
        <v>5</v>
      </c>
      <c r="CL61" s="95" t="s">
        <v>19</v>
      </c>
      <c r="CM61" s="95" t="s">
        <v>85</v>
      </c>
    </row>
    <row r="62" spans="2:90" s="4" customFormat="1" ht="16.5" customHeight="1">
      <c r="B62" s="51"/>
      <c r="C62" s="97"/>
      <c r="D62" s="97"/>
      <c r="E62" s="324" t="s">
        <v>87</v>
      </c>
      <c r="F62" s="324"/>
      <c r="G62" s="324"/>
      <c r="H62" s="324"/>
      <c r="I62" s="324"/>
      <c r="J62" s="97"/>
      <c r="K62" s="324" t="s">
        <v>88</v>
      </c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35">
        <f>ROUND(SUM(AG63:AG65),2)</f>
        <v>0</v>
      </c>
      <c r="AH62" s="327"/>
      <c r="AI62" s="327"/>
      <c r="AJ62" s="327"/>
      <c r="AK62" s="327"/>
      <c r="AL62" s="327"/>
      <c r="AM62" s="327"/>
      <c r="AN62" s="326">
        <f t="shared" si="0"/>
        <v>0</v>
      </c>
      <c r="AO62" s="327"/>
      <c r="AP62" s="327"/>
      <c r="AQ62" s="98" t="s">
        <v>89</v>
      </c>
      <c r="AR62" s="53"/>
      <c r="AS62" s="99">
        <f>ROUND(SUM(AS63:AS65),2)</f>
        <v>0</v>
      </c>
      <c r="AT62" s="100">
        <f t="shared" si="1"/>
        <v>0</v>
      </c>
      <c r="AU62" s="101">
        <f>ROUND(SUM(AU63:AU65),5)</f>
        <v>0</v>
      </c>
      <c r="AV62" s="100">
        <f>ROUND(AZ62*L29,2)</f>
        <v>0</v>
      </c>
      <c r="AW62" s="100">
        <f>ROUND(BA62*L30,2)</f>
        <v>0</v>
      </c>
      <c r="AX62" s="100">
        <f>ROUND(BB62*L29,2)</f>
        <v>0</v>
      </c>
      <c r="AY62" s="100">
        <f>ROUND(BC62*L30,2)</f>
        <v>0</v>
      </c>
      <c r="AZ62" s="100">
        <f>ROUND(SUM(AZ63:AZ65),2)</f>
        <v>0</v>
      </c>
      <c r="BA62" s="100">
        <f>ROUND(SUM(BA63:BA65),2)</f>
        <v>0</v>
      </c>
      <c r="BB62" s="100">
        <f>ROUND(SUM(BB63:BB65),2)</f>
        <v>0</v>
      </c>
      <c r="BC62" s="100">
        <f>ROUND(SUM(BC63:BC65),2)</f>
        <v>0</v>
      </c>
      <c r="BD62" s="102">
        <f>ROUND(SUM(BD63:BD65),2)</f>
        <v>0</v>
      </c>
      <c r="BS62" s="103" t="s">
        <v>76</v>
      </c>
      <c r="BT62" s="103" t="s">
        <v>85</v>
      </c>
      <c r="BU62" s="103" t="s">
        <v>78</v>
      </c>
      <c r="BV62" s="103" t="s">
        <v>79</v>
      </c>
      <c r="BW62" s="103" t="s">
        <v>105</v>
      </c>
      <c r="BX62" s="103" t="s">
        <v>104</v>
      </c>
      <c r="CL62" s="103" t="s">
        <v>19</v>
      </c>
    </row>
    <row r="63" spans="1:90" s="4" customFormat="1" ht="16.5" customHeight="1">
      <c r="A63" s="96" t="s">
        <v>86</v>
      </c>
      <c r="B63" s="51"/>
      <c r="C63" s="97"/>
      <c r="D63" s="97"/>
      <c r="E63" s="97"/>
      <c r="F63" s="324" t="s">
        <v>106</v>
      </c>
      <c r="G63" s="324"/>
      <c r="H63" s="324"/>
      <c r="I63" s="324"/>
      <c r="J63" s="324"/>
      <c r="K63" s="97"/>
      <c r="L63" s="324" t="s">
        <v>107</v>
      </c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6">
        <f>'06 - Typ E -  Vodovod'!J34</f>
        <v>0</v>
      </c>
      <c r="AH63" s="327"/>
      <c r="AI63" s="327"/>
      <c r="AJ63" s="327"/>
      <c r="AK63" s="327"/>
      <c r="AL63" s="327"/>
      <c r="AM63" s="327"/>
      <c r="AN63" s="326">
        <f t="shared" si="0"/>
        <v>0</v>
      </c>
      <c r="AO63" s="327"/>
      <c r="AP63" s="327"/>
      <c r="AQ63" s="98" t="s">
        <v>89</v>
      </c>
      <c r="AR63" s="53"/>
      <c r="AS63" s="99">
        <v>0</v>
      </c>
      <c r="AT63" s="100">
        <f t="shared" si="1"/>
        <v>0</v>
      </c>
      <c r="AU63" s="101">
        <f>'06 - Typ E -  Vodovod'!P97</f>
        <v>0</v>
      </c>
      <c r="AV63" s="100">
        <f>'06 - Typ E -  Vodovod'!J37</f>
        <v>0</v>
      </c>
      <c r="AW63" s="100">
        <f>'06 - Typ E -  Vodovod'!J38</f>
        <v>0</v>
      </c>
      <c r="AX63" s="100">
        <f>'06 - Typ E -  Vodovod'!J39</f>
        <v>0</v>
      </c>
      <c r="AY63" s="100">
        <f>'06 - Typ E -  Vodovod'!J40</f>
        <v>0</v>
      </c>
      <c r="AZ63" s="100">
        <f>'06 - Typ E -  Vodovod'!F37</f>
        <v>0</v>
      </c>
      <c r="BA63" s="100">
        <f>'06 - Typ E -  Vodovod'!F38</f>
        <v>0</v>
      </c>
      <c r="BB63" s="100">
        <f>'06 - Typ E -  Vodovod'!F39</f>
        <v>0</v>
      </c>
      <c r="BC63" s="100">
        <f>'06 - Typ E -  Vodovod'!F40</f>
        <v>0</v>
      </c>
      <c r="BD63" s="102">
        <f>'06 - Typ E -  Vodovod'!F41</f>
        <v>0</v>
      </c>
      <c r="BT63" s="103" t="s">
        <v>108</v>
      </c>
      <c r="BV63" s="103" t="s">
        <v>79</v>
      </c>
      <c r="BW63" s="103" t="s">
        <v>109</v>
      </c>
      <c r="BX63" s="103" t="s">
        <v>105</v>
      </c>
      <c r="CL63" s="103" t="s">
        <v>19</v>
      </c>
    </row>
    <row r="64" spans="1:90" s="4" customFormat="1" ht="16.5" customHeight="1">
      <c r="A64" s="96" t="s">
        <v>86</v>
      </c>
      <c r="B64" s="51"/>
      <c r="C64" s="97"/>
      <c r="D64" s="97"/>
      <c r="E64" s="97"/>
      <c r="F64" s="324" t="s">
        <v>110</v>
      </c>
      <c r="G64" s="324"/>
      <c r="H64" s="324"/>
      <c r="I64" s="324"/>
      <c r="J64" s="324"/>
      <c r="K64" s="97"/>
      <c r="L64" s="324" t="s">
        <v>111</v>
      </c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6">
        <f>'07 - Typ E - Kanalizace'!J34</f>
        <v>0</v>
      </c>
      <c r="AH64" s="327"/>
      <c r="AI64" s="327"/>
      <c r="AJ64" s="327"/>
      <c r="AK64" s="327"/>
      <c r="AL64" s="327"/>
      <c r="AM64" s="327"/>
      <c r="AN64" s="326">
        <f t="shared" si="0"/>
        <v>0</v>
      </c>
      <c r="AO64" s="327"/>
      <c r="AP64" s="327"/>
      <c r="AQ64" s="98" t="s">
        <v>89</v>
      </c>
      <c r="AR64" s="53"/>
      <c r="AS64" s="99">
        <v>0</v>
      </c>
      <c r="AT64" s="100">
        <f t="shared" si="1"/>
        <v>0</v>
      </c>
      <c r="AU64" s="101">
        <f>'07 - Typ E - Kanalizace'!P96</f>
        <v>0</v>
      </c>
      <c r="AV64" s="100">
        <f>'07 - Typ E - Kanalizace'!J37</f>
        <v>0</v>
      </c>
      <c r="AW64" s="100">
        <f>'07 - Typ E - Kanalizace'!J38</f>
        <v>0</v>
      </c>
      <c r="AX64" s="100">
        <f>'07 - Typ E - Kanalizace'!J39</f>
        <v>0</v>
      </c>
      <c r="AY64" s="100">
        <f>'07 - Typ E - Kanalizace'!J40</f>
        <v>0</v>
      </c>
      <c r="AZ64" s="100">
        <f>'07 - Typ E - Kanalizace'!F37</f>
        <v>0</v>
      </c>
      <c r="BA64" s="100">
        <f>'07 - Typ E - Kanalizace'!F38</f>
        <v>0</v>
      </c>
      <c r="BB64" s="100">
        <f>'07 - Typ E - Kanalizace'!F39</f>
        <v>0</v>
      </c>
      <c r="BC64" s="100">
        <f>'07 - Typ E - Kanalizace'!F40</f>
        <v>0</v>
      </c>
      <c r="BD64" s="102">
        <f>'07 - Typ E - Kanalizace'!F41</f>
        <v>0</v>
      </c>
      <c r="BT64" s="103" t="s">
        <v>108</v>
      </c>
      <c r="BV64" s="103" t="s">
        <v>79</v>
      </c>
      <c r="BW64" s="103" t="s">
        <v>112</v>
      </c>
      <c r="BX64" s="103" t="s">
        <v>105</v>
      </c>
      <c r="CL64" s="103" t="s">
        <v>19</v>
      </c>
    </row>
    <row r="65" spans="1:90" s="4" customFormat="1" ht="16.5" customHeight="1">
      <c r="A65" s="96" t="s">
        <v>86</v>
      </c>
      <c r="B65" s="51"/>
      <c r="C65" s="97"/>
      <c r="D65" s="97"/>
      <c r="E65" s="97"/>
      <c r="F65" s="324" t="s">
        <v>113</v>
      </c>
      <c r="G65" s="324"/>
      <c r="H65" s="324"/>
      <c r="I65" s="324"/>
      <c r="J65" s="324"/>
      <c r="K65" s="97"/>
      <c r="L65" s="324" t="s">
        <v>114</v>
      </c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6">
        <f>'08 - Typ E - Vzduchotechnika'!J34</f>
        <v>0</v>
      </c>
      <c r="AH65" s="327"/>
      <c r="AI65" s="327"/>
      <c r="AJ65" s="327"/>
      <c r="AK65" s="327"/>
      <c r="AL65" s="327"/>
      <c r="AM65" s="327"/>
      <c r="AN65" s="326">
        <f t="shared" si="0"/>
        <v>0</v>
      </c>
      <c r="AO65" s="327"/>
      <c r="AP65" s="327"/>
      <c r="AQ65" s="98" t="s">
        <v>89</v>
      </c>
      <c r="AR65" s="53"/>
      <c r="AS65" s="99">
        <v>0</v>
      </c>
      <c r="AT65" s="100">
        <f t="shared" si="1"/>
        <v>0</v>
      </c>
      <c r="AU65" s="101">
        <f>'08 - Typ E - Vzduchotechnika'!P96</f>
        <v>0</v>
      </c>
      <c r="AV65" s="100">
        <f>'08 - Typ E - Vzduchotechnika'!J37</f>
        <v>0</v>
      </c>
      <c r="AW65" s="100">
        <f>'08 - Typ E - Vzduchotechnika'!J38</f>
        <v>0</v>
      </c>
      <c r="AX65" s="100">
        <f>'08 - Typ E - Vzduchotechnika'!J39</f>
        <v>0</v>
      </c>
      <c r="AY65" s="100">
        <f>'08 - Typ E - Vzduchotechnika'!J40</f>
        <v>0</v>
      </c>
      <c r="AZ65" s="100">
        <f>'08 - Typ E - Vzduchotechnika'!F37</f>
        <v>0</v>
      </c>
      <c r="BA65" s="100">
        <f>'08 - Typ E - Vzduchotechnika'!F38</f>
        <v>0</v>
      </c>
      <c r="BB65" s="100">
        <f>'08 - Typ E - Vzduchotechnika'!F39</f>
        <v>0</v>
      </c>
      <c r="BC65" s="100">
        <f>'08 - Typ E - Vzduchotechnika'!F40</f>
        <v>0</v>
      </c>
      <c r="BD65" s="102">
        <f>'08 - Typ E - Vzduchotechnika'!F41</f>
        <v>0</v>
      </c>
      <c r="BT65" s="103" t="s">
        <v>108</v>
      </c>
      <c r="BV65" s="103" t="s">
        <v>79</v>
      </c>
      <c r="BW65" s="103" t="s">
        <v>115</v>
      </c>
      <c r="BX65" s="103" t="s">
        <v>105</v>
      </c>
      <c r="CL65" s="103" t="s">
        <v>19</v>
      </c>
    </row>
    <row r="66" spans="2:90" s="4" customFormat="1" ht="16.5" customHeight="1">
      <c r="B66" s="51"/>
      <c r="C66" s="97"/>
      <c r="D66" s="97"/>
      <c r="E66" s="324" t="s">
        <v>91</v>
      </c>
      <c r="F66" s="324"/>
      <c r="G66" s="324"/>
      <c r="H66" s="324"/>
      <c r="I66" s="324"/>
      <c r="J66" s="97"/>
      <c r="K66" s="324" t="s">
        <v>92</v>
      </c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35">
        <f>ROUND(SUM(AG67:AG69),2)</f>
        <v>0</v>
      </c>
      <c r="AH66" s="327"/>
      <c r="AI66" s="327"/>
      <c r="AJ66" s="327"/>
      <c r="AK66" s="327"/>
      <c r="AL66" s="327"/>
      <c r="AM66" s="327"/>
      <c r="AN66" s="326">
        <f t="shared" si="0"/>
        <v>0</v>
      </c>
      <c r="AO66" s="327"/>
      <c r="AP66" s="327"/>
      <c r="AQ66" s="98" t="s">
        <v>89</v>
      </c>
      <c r="AR66" s="53"/>
      <c r="AS66" s="99">
        <f>ROUND(SUM(AS67:AS69),2)</f>
        <v>0</v>
      </c>
      <c r="AT66" s="100">
        <f t="shared" si="1"/>
        <v>0</v>
      </c>
      <c r="AU66" s="101">
        <f>ROUND(SUM(AU67:AU69),5)</f>
        <v>0</v>
      </c>
      <c r="AV66" s="100">
        <f>ROUND(AZ66*L29,2)</f>
        <v>0</v>
      </c>
      <c r="AW66" s="100">
        <f>ROUND(BA66*L30,2)</f>
        <v>0</v>
      </c>
      <c r="AX66" s="100">
        <f>ROUND(BB66*L29,2)</f>
        <v>0</v>
      </c>
      <c r="AY66" s="100">
        <f>ROUND(BC66*L30,2)</f>
        <v>0</v>
      </c>
      <c r="AZ66" s="100">
        <f>ROUND(SUM(AZ67:AZ69),2)</f>
        <v>0</v>
      </c>
      <c r="BA66" s="100">
        <f>ROUND(SUM(BA67:BA69),2)</f>
        <v>0</v>
      </c>
      <c r="BB66" s="100">
        <f>ROUND(SUM(BB67:BB69),2)</f>
        <v>0</v>
      </c>
      <c r="BC66" s="100">
        <f>ROUND(SUM(BC67:BC69),2)</f>
        <v>0</v>
      </c>
      <c r="BD66" s="102">
        <f>ROUND(SUM(BD67:BD69),2)</f>
        <v>0</v>
      </c>
      <c r="BS66" s="103" t="s">
        <v>76</v>
      </c>
      <c r="BT66" s="103" t="s">
        <v>85</v>
      </c>
      <c r="BU66" s="103" t="s">
        <v>78</v>
      </c>
      <c r="BV66" s="103" t="s">
        <v>79</v>
      </c>
      <c r="BW66" s="103" t="s">
        <v>116</v>
      </c>
      <c r="BX66" s="103" t="s">
        <v>104</v>
      </c>
      <c r="CL66" s="103" t="s">
        <v>19</v>
      </c>
    </row>
    <row r="67" spans="1:90" s="4" customFormat="1" ht="16.5" customHeight="1">
      <c r="A67" s="96" t="s">
        <v>86</v>
      </c>
      <c r="B67" s="51"/>
      <c r="C67" s="97"/>
      <c r="D67" s="97"/>
      <c r="E67" s="97"/>
      <c r="F67" s="324" t="s">
        <v>106</v>
      </c>
      <c r="G67" s="324"/>
      <c r="H67" s="324"/>
      <c r="I67" s="324"/>
      <c r="J67" s="324"/>
      <c r="K67" s="97"/>
      <c r="L67" s="324" t="s">
        <v>107</v>
      </c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6">
        <f>'09 - Typ F - Vodovod'!J34</f>
        <v>0</v>
      </c>
      <c r="AH67" s="327"/>
      <c r="AI67" s="327"/>
      <c r="AJ67" s="327"/>
      <c r="AK67" s="327"/>
      <c r="AL67" s="327"/>
      <c r="AM67" s="327"/>
      <c r="AN67" s="326">
        <f t="shared" si="0"/>
        <v>0</v>
      </c>
      <c r="AO67" s="327"/>
      <c r="AP67" s="327"/>
      <c r="AQ67" s="98" t="s">
        <v>89</v>
      </c>
      <c r="AR67" s="53"/>
      <c r="AS67" s="99">
        <v>0</v>
      </c>
      <c r="AT67" s="100">
        <f t="shared" si="1"/>
        <v>0</v>
      </c>
      <c r="AU67" s="101">
        <f>'09 - Typ F - Vodovod'!P97</f>
        <v>0</v>
      </c>
      <c r="AV67" s="100">
        <f>'09 - Typ F - Vodovod'!J37</f>
        <v>0</v>
      </c>
      <c r="AW67" s="100">
        <f>'09 - Typ F - Vodovod'!J38</f>
        <v>0</v>
      </c>
      <c r="AX67" s="100">
        <f>'09 - Typ F - Vodovod'!J39</f>
        <v>0</v>
      </c>
      <c r="AY67" s="100">
        <f>'09 - Typ F - Vodovod'!J40</f>
        <v>0</v>
      </c>
      <c r="AZ67" s="100">
        <f>'09 - Typ F - Vodovod'!F37</f>
        <v>0</v>
      </c>
      <c r="BA67" s="100">
        <f>'09 - Typ F - Vodovod'!F38</f>
        <v>0</v>
      </c>
      <c r="BB67" s="100">
        <f>'09 - Typ F - Vodovod'!F39</f>
        <v>0</v>
      </c>
      <c r="BC67" s="100">
        <f>'09 - Typ F - Vodovod'!F40</f>
        <v>0</v>
      </c>
      <c r="BD67" s="102">
        <f>'09 - Typ F - Vodovod'!F41</f>
        <v>0</v>
      </c>
      <c r="BT67" s="103" t="s">
        <v>108</v>
      </c>
      <c r="BV67" s="103" t="s">
        <v>79</v>
      </c>
      <c r="BW67" s="103" t="s">
        <v>117</v>
      </c>
      <c r="BX67" s="103" t="s">
        <v>116</v>
      </c>
      <c r="CL67" s="103" t="s">
        <v>19</v>
      </c>
    </row>
    <row r="68" spans="1:90" s="4" customFormat="1" ht="16.5" customHeight="1">
      <c r="A68" s="96" t="s">
        <v>86</v>
      </c>
      <c r="B68" s="51"/>
      <c r="C68" s="97"/>
      <c r="D68" s="97"/>
      <c r="E68" s="97"/>
      <c r="F68" s="324" t="s">
        <v>110</v>
      </c>
      <c r="G68" s="324"/>
      <c r="H68" s="324"/>
      <c r="I68" s="324"/>
      <c r="J68" s="324"/>
      <c r="K68" s="97"/>
      <c r="L68" s="324" t="s">
        <v>111</v>
      </c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6">
        <f>'10 - Typ F - Kanalizace'!J34</f>
        <v>0</v>
      </c>
      <c r="AH68" s="327"/>
      <c r="AI68" s="327"/>
      <c r="AJ68" s="327"/>
      <c r="AK68" s="327"/>
      <c r="AL68" s="327"/>
      <c r="AM68" s="327"/>
      <c r="AN68" s="326">
        <f t="shared" si="0"/>
        <v>0</v>
      </c>
      <c r="AO68" s="327"/>
      <c r="AP68" s="327"/>
      <c r="AQ68" s="98" t="s">
        <v>89</v>
      </c>
      <c r="AR68" s="53"/>
      <c r="AS68" s="99">
        <v>0</v>
      </c>
      <c r="AT68" s="100">
        <f t="shared" si="1"/>
        <v>0</v>
      </c>
      <c r="AU68" s="101">
        <f>'10 - Typ F - Kanalizace'!P96</f>
        <v>0</v>
      </c>
      <c r="AV68" s="100">
        <f>'10 - Typ F - Kanalizace'!J37</f>
        <v>0</v>
      </c>
      <c r="AW68" s="100">
        <f>'10 - Typ F - Kanalizace'!J38</f>
        <v>0</v>
      </c>
      <c r="AX68" s="100">
        <f>'10 - Typ F - Kanalizace'!J39</f>
        <v>0</v>
      </c>
      <c r="AY68" s="100">
        <f>'10 - Typ F - Kanalizace'!J40</f>
        <v>0</v>
      </c>
      <c r="AZ68" s="100">
        <f>'10 - Typ F - Kanalizace'!F37</f>
        <v>0</v>
      </c>
      <c r="BA68" s="100">
        <f>'10 - Typ F - Kanalizace'!F38</f>
        <v>0</v>
      </c>
      <c r="BB68" s="100">
        <f>'10 - Typ F - Kanalizace'!F39</f>
        <v>0</v>
      </c>
      <c r="BC68" s="100">
        <f>'10 - Typ F - Kanalizace'!F40</f>
        <v>0</v>
      </c>
      <c r="BD68" s="102">
        <f>'10 - Typ F - Kanalizace'!F41</f>
        <v>0</v>
      </c>
      <c r="BT68" s="103" t="s">
        <v>108</v>
      </c>
      <c r="BV68" s="103" t="s">
        <v>79</v>
      </c>
      <c r="BW68" s="103" t="s">
        <v>118</v>
      </c>
      <c r="BX68" s="103" t="s">
        <v>116</v>
      </c>
      <c r="CL68" s="103" t="s">
        <v>19</v>
      </c>
    </row>
    <row r="69" spans="1:90" s="4" customFormat="1" ht="16.5" customHeight="1">
      <c r="A69" s="96" t="s">
        <v>86</v>
      </c>
      <c r="B69" s="51"/>
      <c r="C69" s="97"/>
      <c r="D69" s="97"/>
      <c r="E69" s="97"/>
      <c r="F69" s="324" t="s">
        <v>113</v>
      </c>
      <c r="G69" s="324"/>
      <c r="H69" s="324"/>
      <c r="I69" s="324"/>
      <c r="J69" s="324"/>
      <c r="K69" s="97"/>
      <c r="L69" s="324" t="s">
        <v>114</v>
      </c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6">
        <f>'11 - Typ F - Vzduchotechnika'!J34</f>
        <v>0</v>
      </c>
      <c r="AH69" s="327"/>
      <c r="AI69" s="327"/>
      <c r="AJ69" s="327"/>
      <c r="AK69" s="327"/>
      <c r="AL69" s="327"/>
      <c r="AM69" s="327"/>
      <c r="AN69" s="326">
        <f t="shared" si="0"/>
        <v>0</v>
      </c>
      <c r="AO69" s="327"/>
      <c r="AP69" s="327"/>
      <c r="AQ69" s="98" t="s">
        <v>89</v>
      </c>
      <c r="AR69" s="53"/>
      <c r="AS69" s="99">
        <v>0</v>
      </c>
      <c r="AT69" s="100">
        <f t="shared" si="1"/>
        <v>0</v>
      </c>
      <c r="AU69" s="101">
        <f>'11 - Typ F - Vzduchotechnika'!P96</f>
        <v>0</v>
      </c>
      <c r="AV69" s="100">
        <f>'11 - Typ F - Vzduchotechnika'!J37</f>
        <v>0</v>
      </c>
      <c r="AW69" s="100">
        <f>'11 - Typ F - Vzduchotechnika'!J38</f>
        <v>0</v>
      </c>
      <c r="AX69" s="100">
        <f>'11 - Typ F - Vzduchotechnika'!J39</f>
        <v>0</v>
      </c>
      <c r="AY69" s="100">
        <f>'11 - Typ F - Vzduchotechnika'!J40</f>
        <v>0</v>
      </c>
      <c r="AZ69" s="100">
        <f>'11 - Typ F - Vzduchotechnika'!F37</f>
        <v>0</v>
      </c>
      <c r="BA69" s="100">
        <f>'11 - Typ F - Vzduchotechnika'!F38</f>
        <v>0</v>
      </c>
      <c r="BB69" s="100">
        <f>'11 - Typ F - Vzduchotechnika'!F39</f>
        <v>0</v>
      </c>
      <c r="BC69" s="100">
        <f>'11 - Typ F - Vzduchotechnika'!F40</f>
        <v>0</v>
      </c>
      <c r="BD69" s="102">
        <f>'11 - Typ F - Vzduchotechnika'!F41</f>
        <v>0</v>
      </c>
      <c r="BT69" s="103" t="s">
        <v>108</v>
      </c>
      <c r="BV69" s="103" t="s">
        <v>79</v>
      </c>
      <c r="BW69" s="103" t="s">
        <v>119</v>
      </c>
      <c r="BX69" s="103" t="s">
        <v>116</v>
      </c>
      <c r="CL69" s="103" t="s">
        <v>19</v>
      </c>
    </row>
    <row r="70" spans="2:90" s="4" customFormat="1" ht="16.5" customHeight="1">
      <c r="B70" s="51"/>
      <c r="C70" s="97"/>
      <c r="D70" s="97"/>
      <c r="E70" s="324" t="s">
        <v>94</v>
      </c>
      <c r="F70" s="324"/>
      <c r="G70" s="324"/>
      <c r="H70" s="324"/>
      <c r="I70" s="324"/>
      <c r="J70" s="97"/>
      <c r="K70" s="324" t="s">
        <v>95</v>
      </c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35">
        <f>ROUND(SUM(AG71:AG73),2)</f>
        <v>0</v>
      </c>
      <c r="AH70" s="327"/>
      <c r="AI70" s="327"/>
      <c r="AJ70" s="327"/>
      <c r="AK70" s="327"/>
      <c r="AL70" s="327"/>
      <c r="AM70" s="327"/>
      <c r="AN70" s="326">
        <f t="shared" si="0"/>
        <v>0</v>
      </c>
      <c r="AO70" s="327"/>
      <c r="AP70" s="327"/>
      <c r="AQ70" s="98" t="s">
        <v>89</v>
      </c>
      <c r="AR70" s="53"/>
      <c r="AS70" s="99">
        <f>ROUND(SUM(AS71:AS73),2)</f>
        <v>0</v>
      </c>
      <c r="AT70" s="100">
        <f t="shared" si="1"/>
        <v>0</v>
      </c>
      <c r="AU70" s="101">
        <f>ROUND(SUM(AU71:AU73),5)</f>
        <v>0</v>
      </c>
      <c r="AV70" s="100">
        <f>ROUND(AZ70*L29,2)</f>
        <v>0</v>
      </c>
      <c r="AW70" s="100">
        <f>ROUND(BA70*L30,2)</f>
        <v>0</v>
      </c>
      <c r="AX70" s="100">
        <f>ROUND(BB70*L29,2)</f>
        <v>0</v>
      </c>
      <c r="AY70" s="100">
        <f>ROUND(BC70*L30,2)</f>
        <v>0</v>
      </c>
      <c r="AZ70" s="100">
        <f>ROUND(SUM(AZ71:AZ73),2)</f>
        <v>0</v>
      </c>
      <c r="BA70" s="100">
        <f>ROUND(SUM(BA71:BA73),2)</f>
        <v>0</v>
      </c>
      <c r="BB70" s="100">
        <f>ROUND(SUM(BB71:BB73),2)</f>
        <v>0</v>
      </c>
      <c r="BC70" s="100">
        <f>ROUND(SUM(BC71:BC73),2)</f>
        <v>0</v>
      </c>
      <c r="BD70" s="102">
        <f>ROUND(SUM(BD71:BD73),2)</f>
        <v>0</v>
      </c>
      <c r="BS70" s="103" t="s">
        <v>76</v>
      </c>
      <c r="BT70" s="103" t="s">
        <v>85</v>
      </c>
      <c r="BU70" s="103" t="s">
        <v>78</v>
      </c>
      <c r="BV70" s="103" t="s">
        <v>79</v>
      </c>
      <c r="BW70" s="103" t="s">
        <v>120</v>
      </c>
      <c r="BX70" s="103" t="s">
        <v>104</v>
      </c>
      <c r="CL70" s="103" t="s">
        <v>19</v>
      </c>
    </row>
    <row r="71" spans="1:90" s="4" customFormat="1" ht="16.5" customHeight="1">
      <c r="A71" s="96" t="s">
        <v>86</v>
      </c>
      <c r="B71" s="51"/>
      <c r="C71" s="97"/>
      <c r="D71" s="97"/>
      <c r="E71" s="97"/>
      <c r="F71" s="324" t="s">
        <v>106</v>
      </c>
      <c r="G71" s="324"/>
      <c r="H71" s="324"/>
      <c r="I71" s="324"/>
      <c r="J71" s="324"/>
      <c r="K71" s="97"/>
      <c r="L71" s="324" t="s">
        <v>107</v>
      </c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6">
        <f>'12 - Typ I - Vodovod'!J34</f>
        <v>0</v>
      </c>
      <c r="AH71" s="327"/>
      <c r="AI71" s="327"/>
      <c r="AJ71" s="327"/>
      <c r="AK71" s="327"/>
      <c r="AL71" s="327"/>
      <c r="AM71" s="327"/>
      <c r="AN71" s="326">
        <f t="shared" si="0"/>
        <v>0</v>
      </c>
      <c r="AO71" s="327"/>
      <c r="AP71" s="327"/>
      <c r="AQ71" s="98" t="s">
        <v>89</v>
      </c>
      <c r="AR71" s="53"/>
      <c r="AS71" s="99">
        <v>0</v>
      </c>
      <c r="AT71" s="100">
        <f t="shared" si="1"/>
        <v>0</v>
      </c>
      <c r="AU71" s="101">
        <f>'12 - Typ I - Vodovod'!P97</f>
        <v>0</v>
      </c>
      <c r="AV71" s="100">
        <f>'12 - Typ I - Vodovod'!J37</f>
        <v>0</v>
      </c>
      <c r="AW71" s="100">
        <f>'12 - Typ I - Vodovod'!J38</f>
        <v>0</v>
      </c>
      <c r="AX71" s="100">
        <f>'12 - Typ I - Vodovod'!J39</f>
        <v>0</v>
      </c>
      <c r="AY71" s="100">
        <f>'12 - Typ I - Vodovod'!J40</f>
        <v>0</v>
      </c>
      <c r="AZ71" s="100">
        <f>'12 - Typ I - Vodovod'!F37</f>
        <v>0</v>
      </c>
      <c r="BA71" s="100">
        <f>'12 - Typ I - Vodovod'!F38</f>
        <v>0</v>
      </c>
      <c r="BB71" s="100">
        <f>'12 - Typ I - Vodovod'!F39</f>
        <v>0</v>
      </c>
      <c r="BC71" s="100">
        <f>'12 - Typ I - Vodovod'!F40</f>
        <v>0</v>
      </c>
      <c r="BD71" s="102">
        <f>'12 - Typ I - Vodovod'!F41</f>
        <v>0</v>
      </c>
      <c r="BT71" s="103" t="s">
        <v>108</v>
      </c>
      <c r="BV71" s="103" t="s">
        <v>79</v>
      </c>
      <c r="BW71" s="103" t="s">
        <v>121</v>
      </c>
      <c r="BX71" s="103" t="s">
        <v>120</v>
      </c>
      <c r="CL71" s="103" t="s">
        <v>19</v>
      </c>
    </row>
    <row r="72" spans="1:90" s="4" customFormat="1" ht="16.5" customHeight="1">
      <c r="A72" s="96" t="s">
        <v>86</v>
      </c>
      <c r="B72" s="51"/>
      <c r="C72" s="97"/>
      <c r="D72" s="97"/>
      <c r="E72" s="97"/>
      <c r="F72" s="324" t="s">
        <v>110</v>
      </c>
      <c r="G72" s="324"/>
      <c r="H72" s="324"/>
      <c r="I72" s="324"/>
      <c r="J72" s="324"/>
      <c r="K72" s="97"/>
      <c r="L72" s="324" t="s">
        <v>111</v>
      </c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6">
        <f>'13 - Typ I - Kanalizace'!J34</f>
        <v>0</v>
      </c>
      <c r="AH72" s="327"/>
      <c r="AI72" s="327"/>
      <c r="AJ72" s="327"/>
      <c r="AK72" s="327"/>
      <c r="AL72" s="327"/>
      <c r="AM72" s="327"/>
      <c r="AN72" s="326">
        <f t="shared" si="0"/>
        <v>0</v>
      </c>
      <c r="AO72" s="327"/>
      <c r="AP72" s="327"/>
      <c r="AQ72" s="98" t="s">
        <v>89</v>
      </c>
      <c r="AR72" s="53"/>
      <c r="AS72" s="99">
        <v>0</v>
      </c>
      <c r="AT72" s="100">
        <f t="shared" si="1"/>
        <v>0</v>
      </c>
      <c r="AU72" s="101">
        <f>'13 - Typ I - Kanalizace'!P96</f>
        <v>0</v>
      </c>
      <c r="AV72" s="100">
        <f>'13 - Typ I - Kanalizace'!J37</f>
        <v>0</v>
      </c>
      <c r="AW72" s="100">
        <f>'13 - Typ I - Kanalizace'!J38</f>
        <v>0</v>
      </c>
      <c r="AX72" s="100">
        <f>'13 - Typ I - Kanalizace'!J39</f>
        <v>0</v>
      </c>
      <c r="AY72" s="100">
        <f>'13 - Typ I - Kanalizace'!J40</f>
        <v>0</v>
      </c>
      <c r="AZ72" s="100">
        <f>'13 - Typ I - Kanalizace'!F37</f>
        <v>0</v>
      </c>
      <c r="BA72" s="100">
        <f>'13 - Typ I - Kanalizace'!F38</f>
        <v>0</v>
      </c>
      <c r="BB72" s="100">
        <f>'13 - Typ I - Kanalizace'!F39</f>
        <v>0</v>
      </c>
      <c r="BC72" s="100">
        <f>'13 - Typ I - Kanalizace'!F40</f>
        <v>0</v>
      </c>
      <c r="BD72" s="102">
        <f>'13 - Typ I - Kanalizace'!F41</f>
        <v>0</v>
      </c>
      <c r="BT72" s="103" t="s">
        <v>108</v>
      </c>
      <c r="BV72" s="103" t="s">
        <v>79</v>
      </c>
      <c r="BW72" s="103" t="s">
        <v>122</v>
      </c>
      <c r="BX72" s="103" t="s">
        <v>120</v>
      </c>
      <c r="CL72" s="103" t="s">
        <v>19</v>
      </c>
    </row>
    <row r="73" spans="1:90" s="4" customFormat="1" ht="16.5" customHeight="1">
      <c r="A73" s="96" t="s">
        <v>86</v>
      </c>
      <c r="B73" s="51"/>
      <c r="C73" s="97"/>
      <c r="D73" s="97"/>
      <c r="E73" s="97"/>
      <c r="F73" s="324" t="s">
        <v>113</v>
      </c>
      <c r="G73" s="324"/>
      <c r="H73" s="324"/>
      <c r="I73" s="324"/>
      <c r="J73" s="324"/>
      <c r="K73" s="97"/>
      <c r="L73" s="324" t="s">
        <v>114</v>
      </c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6">
        <f>'14 - Typ I - Vzduchotechnika'!J34</f>
        <v>0</v>
      </c>
      <c r="AH73" s="327"/>
      <c r="AI73" s="327"/>
      <c r="AJ73" s="327"/>
      <c r="AK73" s="327"/>
      <c r="AL73" s="327"/>
      <c r="AM73" s="327"/>
      <c r="AN73" s="326">
        <f t="shared" si="0"/>
        <v>0</v>
      </c>
      <c r="AO73" s="327"/>
      <c r="AP73" s="327"/>
      <c r="AQ73" s="98" t="s">
        <v>89</v>
      </c>
      <c r="AR73" s="53"/>
      <c r="AS73" s="99">
        <v>0</v>
      </c>
      <c r="AT73" s="100">
        <f t="shared" si="1"/>
        <v>0</v>
      </c>
      <c r="AU73" s="101">
        <f>'14 - Typ I - Vzduchotechnika'!P96</f>
        <v>0</v>
      </c>
      <c r="AV73" s="100">
        <f>'14 - Typ I - Vzduchotechnika'!J37</f>
        <v>0</v>
      </c>
      <c r="AW73" s="100">
        <f>'14 - Typ I - Vzduchotechnika'!J38</f>
        <v>0</v>
      </c>
      <c r="AX73" s="100">
        <f>'14 - Typ I - Vzduchotechnika'!J39</f>
        <v>0</v>
      </c>
      <c r="AY73" s="100">
        <f>'14 - Typ I - Vzduchotechnika'!J40</f>
        <v>0</v>
      </c>
      <c r="AZ73" s="100">
        <f>'14 - Typ I - Vzduchotechnika'!F37</f>
        <v>0</v>
      </c>
      <c r="BA73" s="100">
        <f>'14 - Typ I - Vzduchotechnika'!F38</f>
        <v>0</v>
      </c>
      <c r="BB73" s="100">
        <f>'14 - Typ I - Vzduchotechnika'!F39</f>
        <v>0</v>
      </c>
      <c r="BC73" s="100">
        <f>'14 - Typ I - Vzduchotechnika'!F40</f>
        <v>0</v>
      </c>
      <c r="BD73" s="102">
        <f>'14 - Typ I - Vzduchotechnika'!F41</f>
        <v>0</v>
      </c>
      <c r="BT73" s="103" t="s">
        <v>108</v>
      </c>
      <c r="BV73" s="103" t="s">
        <v>79</v>
      </c>
      <c r="BW73" s="103" t="s">
        <v>123</v>
      </c>
      <c r="BX73" s="103" t="s">
        <v>120</v>
      </c>
      <c r="CL73" s="103" t="s">
        <v>19</v>
      </c>
    </row>
    <row r="74" spans="2:90" s="4" customFormat="1" ht="16.5" customHeight="1">
      <c r="B74" s="51"/>
      <c r="C74" s="97"/>
      <c r="D74" s="97"/>
      <c r="E74" s="324" t="s">
        <v>97</v>
      </c>
      <c r="F74" s="324"/>
      <c r="G74" s="324"/>
      <c r="H74" s="324"/>
      <c r="I74" s="324"/>
      <c r="J74" s="97"/>
      <c r="K74" s="324" t="s">
        <v>98</v>
      </c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35">
        <f>ROUND(SUM(AG75:AG77),2)</f>
        <v>0</v>
      </c>
      <c r="AH74" s="327"/>
      <c r="AI74" s="327"/>
      <c r="AJ74" s="327"/>
      <c r="AK74" s="327"/>
      <c r="AL74" s="327"/>
      <c r="AM74" s="327"/>
      <c r="AN74" s="326">
        <f t="shared" si="0"/>
        <v>0</v>
      </c>
      <c r="AO74" s="327"/>
      <c r="AP74" s="327"/>
      <c r="AQ74" s="98" t="s">
        <v>89</v>
      </c>
      <c r="AR74" s="53"/>
      <c r="AS74" s="99">
        <f>ROUND(SUM(AS75:AS77),2)</f>
        <v>0</v>
      </c>
      <c r="AT74" s="100">
        <f t="shared" si="1"/>
        <v>0</v>
      </c>
      <c r="AU74" s="101">
        <f>ROUND(SUM(AU75:AU77),5)</f>
        <v>0</v>
      </c>
      <c r="AV74" s="100">
        <f>ROUND(AZ74*L29,2)</f>
        <v>0</v>
      </c>
      <c r="AW74" s="100">
        <f>ROUND(BA74*L30,2)</f>
        <v>0</v>
      </c>
      <c r="AX74" s="100">
        <f>ROUND(BB74*L29,2)</f>
        <v>0</v>
      </c>
      <c r="AY74" s="100">
        <f>ROUND(BC74*L30,2)</f>
        <v>0</v>
      </c>
      <c r="AZ74" s="100">
        <f>ROUND(SUM(AZ75:AZ77),2)</f>
        <v>0</v>
      </c>
      <c r="BA74" s="100">
        <f>ROUND(SUM(BA75:BA77),2)</f>
        <v>0</v>
      </c>
      <c r="BB74" s="100">
        <f>ROUND(SUM(BB75:BB77),2)</f>
        <v>0</v>
      </c>
      <c r="BC74" s="100">
        <f>ROUND(SUM(BC75:BC77),2)</f>
        <v>0</v>
      </c>
      <c r="BD74" s="102">
        <f>ROUND(SUM(BD75:BD77),2)</f>
        <v>0</v>
      </c>
      <c r="BS74" s="103" t="s">
        <v>76</v>
      </c>
      <c r="BT74" s="103" t="s">
        <v>85</v>
      </c>
      <c r="BU74" s="103" t="s">
        <v>78</v>
      </c>
      <c r="BV74" s="103" t="s">
        <v>79</v>
      </c>
      <c r="BW74" s="103" t="s">
        <v>124</v>
      </c>
      <c r="BX74" s="103" t="s">
        <v>104</v>
      </c>
      <c r="CL74" s="103" t="s">
        <v>19</v>
      </c>
    </row>
    <row r="75" spans="1:90" s="4" customFormat="1" ht="16.5" customHeight="1">
      <c r="A75" s="96" t="s">
        <v>86</v>
      </c>
      <c r="B75" s="51"/>
      <c r="C75" s="97"/>
      <c r="D75" s="97"/>
      <c r="E75" s="97"/>
      <c r="F75" s="324" t="s">
        <v>106</v>
      </c>
      <c r="G75" s="324"/>
      <c r="H75" s="324"/>
      <c r="I75" s="324"/>
      <c r="J75" s="324"/>
      <c r="K75" s="97"/>
      <c r="L75" s="324" t="s">
        <v>107</v>
      </c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6">
        <f>'15 - Typ J - Vodovod'!J34</f>
        <v>0</v>
      </c>
      <c r="AH75" s="327"/>
      <c r="AI75" s="327"/>
      <c r="AJ75" s="327"/>
      <c r="AK75" s="327"/>
      <c r="AL75" s="327"/>
      <c r="AM75" s="327"/>
      <c r="AN75" s="326">
        <f t="shared" si="0"/>
        <v>0</v>
      </c>
      <c r="AO75" s="327"/>
      <c r="AP75" s="327"/>
      <c r="AQ75" s="98" t="s">
        <v>89</v>
      </c>
      <c r="AR75" s="53"/>
      <c r="AS75" s="99">
        <v>0</v>
      </c>
      <c r="AT75" s="100">
        <f t="shared" si="1"/>
        <v>0</v>
      </c>
      <c r="AU75" s="101">
        <f>'15 - Typ J - Vodovod'!P97</f>
        <v>0</v>
      </c>
      <c r="AV75" s="100">
        <f>'15 - Typ J - Vodovod'!J37</f>
        <v>0</v>
      </c>
      <c r="AW75" s="100">
        <f>'15 - Typ J - Vodovod'!J38</f>
        <v>0</v>
      </c>
      <c r="AX75" s="100">
        <f>'15 - Typ J - Vodovod'!J39</f>
        <v>0</v>
      </c>
      <c r="AY75" s="100">
        <f>'15 - Typ J - Vodovod'!J40</f>
        <v>0</v>
      </c>
      <c r="AZ75" s="100">
        <f>'15 - Typ J - Vodovod'!F37</f>
        <v>0</v>
      </c>
      <c r="BA75" s="100">
        <f>'15 - Typ J - Vodovod'!F38</f>
        <v>0</v>
      </c>
      <c r="BB75" s="100">
        <f>'15 - Typ J - Vodovod'!F39</f>
        <v>0</v>
      </c>
      <c r="BC75" s="100">
        <f>'15 - Typ J - Vodovod'!F40</f>
        <v>0</v>
      </c>
      <c r="BD75" s="102">
        <f>'15 - Typ J - Vodovod'!F41</f>
        <v>0</v>
      </c>
      <c r="BT75" s="103" t="s">
        <v>108</v>
      </c>
      <c r="BV75" s="103" t="s">
        <v>79</v>
      </c>
      <c r="BW75" s="103" t="s">
        <v>125</v>
      </c>
      <c r="BX75" s="103" t="s">
        <v>124</v>
      </c>
      <c r="CL75" s="103" t="s">
        <v>19</v>
      </c>
    </row>
    <row r="76" spans="1:90" s="4" customFormat="1" ht="16.5" customHeight="1">
      <c r="A76" s="96" t="s">
        <v>86</v>
      </c>
      <c r="B76" s="51"/>
      <c r="C76" s="97"/>
      <c r="D76" s="97"/>
      <c r="E76" s="97"/>
      <c r="F76" s="324" t="s">
        <v>110</v>
      </c>
      <c r="G76" s="324"/>
      <c r="H76" s="324"/>
      <c r="I76" s="324"/>
      <c r="J76" s="324"/>
      <c r="K76" s="97"/>
      <c r="L76" s="324" t="s">
        <v>111</v>
      </c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6">
        <f>'16 - Typ J - Kanalizace'!J34</f>
        <v>0</v>
      </c>
      <c r="AH76" s="327"/>
      <c r="AI76" s="327"/>
      <c r="AJ76" s="327"/>
      <c r="AK76" s="327"/>
      <c r="AL76" s="327"/>
      <c r="AM76" s="327"/>
      <c r="AN76" s="326">
        <f t="shared" si="0"/>
        <v>0</v>
      </c>
      <c r="AO76" s="327"/>
      <c r="AP76" s="327"/>
      <c r="AQ76" s="98" t="s">
        <v>89</v>
      </c>
      <c r="AR76" s="53"/>
      <c r="AS76" s="99">
        <v>0</v>
      </c>
      <c r="AT76" s="100">
        <f t="shared" si="1"/>
        <v>0</v>
      </c>
      <c r="AU76" s="101">
        <f>'16 - Typ J - Kanalizace'!P96</f>
        <v>0</v>
      </c>
      <c r="AV76" s="100">
        <f>'16 - Typ J - Kanalizace'!J37</f>
        <v>0</v>
      </c>
      <c r="AW76" s="100">
        <f>'16 - Typ J - Kanalizace'!J38</f>
        <v>0</v>
      </c>
      <c r="AX76" s="100">
        <f>'16 - Typ J - Kanalizace'!J39</f>
        <v>0</v>
      </c>
      <c r="AY76" s="100">
        <f>'16 - Typ J - Kanalizace'!J40</f>
        <v>0</v>
      </c>
      <c r="AZ76" s="100">
        <f>'16 - Typ J - Kanalizace'!F37</f>
        <v>0</v>
      </c>
      <c r="BA76" s="100">
        <f>'16 - Typ J - Kanalizace'!F38</f>
        <v>0</v>
      </c>
      <c r="BB76" s="100">
        <f>'16 - Typ J - Kanalizace'!F39</f>
        <v>0</v>
      </c>
      <c r="BC76" s="100">
        <f>'16 - Typ J - Kanalizace'!F40</f>
        <v>0</v>
      </c>
      <c r="BD76" s="102">
        <f>'16 - Typ J - Kanalizace'!F41</f>
        <v>0</v>
      </c>
      <c r="BT76" s="103" t="s">
        <v>108</v>
      </c>
      <c r="BV76" s="103" t="s">
        <v>79</v>
      </c>
      <c r="BW76" s="103" t="s">
        <v>126</v>
      </c>
      <c r="BX76" s="103" t="s">
        <v>124</v>
      </c>
      <c r="CL76" s="103" t="s">
        <v>19</v>
      </c>
    </row>
    <row r="77" spans="1:90" s="4" customFormat="1" ht="16.5" customHeight="1">
      <c r="A77" s="96" t="s">
        <v>86</v>
      </c>
      <c r="B77" s="51"/>
      <c r="C77" s="97"/>
      <c r="D77" s="97"/>
      <c r="E77" s="97"/>
      <c r="F77" s="324" t="s">
        <v>113</v>
      </c>
      <c r="G77" s="324"/>
      <c r="H77" s="324"/>
      <c r="I77" s="324"/>
      <c r="J77" s="324"/>
      <c r="K77" s="97"/>
      <c r="L77" s="324" t="s">
        <v>114</v>
      </c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6">
        <f>'17 - Typ J - Vzduchotechnika'!J34</f>
        <v>0</v>
      </c>
      <c r="AH77" s="327"/>
      <c r="AI77" s="327"/>
      <c r="AJ77" s="327"/>
      <c r="AK77" s="327"/>
      <c r="AL77" s="327"/>
      <c r="AM77" s="327"/>
      <c r="AN77" s="326">
        <f t="shared" si="0"/>
        <v>0</v>
      </c>
      <c r="AO77" s="327"/>
      <c r="AP77" s="327"/>
      <c r="AQ77" s="98" t="s">
        <v>89</v>
      </c>
      <c r="AR77" s="53"/>
      <c r="AS77" s="99">
        <v>0</v>
      </c>
      <c r="AT77" s="100">
        <f t="shared" si="1"/>
        <v>0</v>
      </c>
      <c r="AU77" s="101">
        <f>'17 - Typ J - Vzduchotechnika'!P96</f>
        <v>0</v>
      </c>
      <c r="AV77" s="100">
        <f>'17 - Typ J - Vzduchotechnika'!J37</f>
        <v>0</v>
      </c>
      <c r="AW77" s="100">
        <f>'17 - Typ J - Vzduchotechnika'!J38</f>
        <v>0</v>
      </c>
      <c r="AX77" s="100">
        <f>'17 - Typ J - Vzduchotechnika'!J39</f>
        <v>0</v>
      </c>
      <c r="AY77" s="100">
        <f>'17 - Typ J - Vzduchotechnika'!J40</f>
        <v>0</v>
      </c>
      <c r="AZ77" s="100">
        <f>'17 - Typ J - Vzduchotechnika'!F37</f>
        <v>0</v>
      </c>
      <c r="BA77" s="100">
        <f>'17 - Typ J - Vzduchotechnika'!F38</f>
        <v>0</v>
      </c>
      <c r="BB77" s="100">
        <f>'17 - Typ J - Vzduchotechnika'!F39</f>
        <v>0</v>
      </c>
      <c r="BC77" s="100">
        <f>'17 - Typ J - Vzduchotechnika'!F40</f>
        <v>0</v>
      </c>
      <c r="BD77" s="102">
        <f>'17 - Typ J - Vzduchotechnika'!F41</f>
        <v>0</v>
      </c>
      <c r="BT77" s="103" t="s">
        <v>108</v>
      </c>
      <c r="BV77" s="103" t="s">
        <v>79</v>
      </c>
      <c r="BW77" s="103" t="s">
        <v>127</v>
      </c>
      <c r="BX77" s="103" t="s">
        <v>124</v>
      </c>
      <c r="CL77" s="103" t="s">
        <v>19</v>
      </c>
    </row>
    <row r="78" spans="2:90" s="4" customFormat="1" ht="16.5" customHeight="1">
      <c r="B78" s="51"/>
      <c r="C78" s="97"/>
      <c r="D78" s="97"/>
      <c r="E78" s="324" t="s">
        <v>100</v>
      </c>
      <c r="F78" s="324"/>
      <c r="G78" s="324"/>
      <c r="H78" s="324"/>
      <c r="I78" s="324"/>
      <c r="J78" s="97"/>
      <c r="K78" s="324" t="s">
        <v>101</v>
      </c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35">
        <f>ROUND(SUM(AG79:AG81),2)</f>
        <v>0</v>
      </c>
      <c r="AH78" s="327"/>
      <c r="AI78" s="327"/>
      <c r="AJ78" s="327"/>
      <c r="AK78" s="327"/>
      <c r="AL78" s="327"/>
      <c r="AM78" s="327"/>
      <c r="AN78" s="326">
        <f t="shared" si="0"/>
        <v>0</v>
      </c>
      <c r="AO78" s="327"/>
      <c r="AP78" s="327"/>
      <c r="AQ78" s="98" t="s">
        <v>89</v>
      </c>
      <c r="AR78" s="53"/>
      <c r="AS78" s="99">
        <f>ROUND(SUM(AS79:AS81),2)</f>
        <v>0</v>
      </c>
      <c r="AT78" s="100">
        <f t="shared" si="1"/>
        <v>0</v>
      </c>
      <c r="AU78" s="101">
        <f>ROUND(SUM(AU79:AU81),5)</f>
        <v>0</v>
      </c>
      <c r="AV78" s="100">
        <f>ROUND(AZ78*L29,2)</f>
        <v>0</v>
      </c>
      <c r="AW78" s="100">
        <f>ROUND(BA78*L30,2)</f>
        <v>0</v>
      </c>
      <c r="AX78" s="100">
        <f>ROUND(BB78*L29,2)</f>
        <v>0</v>
      </c>
      <c r="AY78" s="100">
        <f>ROUND(BC78*L30,2)</f>
        <v>0</v>
      </c>
      <c r="AZ78" s="100">
        <f>ROUND(SUM(AZ79:AZ81),2)</f>
        <v>0</v>
      </c>
      <c r="BA78" s="100">
        <f>ROUND(SUM(BA79:BA81),2)</f>
        <v>0</v>
      </c>
      <c r="BB78" s="100">
        <f>ROUND(SUM(BB79:BB81),2)</f>
        <v>0</v>
      </c>
      <c r="BC78" s="100">
        <f>ROUND(SUM(BC79:BC81),2)</f>
        <v>0</v>
      </c>
      <c r="BD78" s="102">
        <f>ROUND(SUM(BD79:BD81),2)</f>
        <v>0</v>
      </c>
      <c r="BS78" s="103" t="s">
        <v>76</v>
      </c>
      <c r="BT78" s="103" t="s">
        <v>85</v>
      </c>
      <c r="BU78" s="103" t="s">
        <v>78</v>
      </c>
      <c r="BV78" s="103" t="s">
        <v>79</v>
      </c>
      <c r="BW78" s="103" t="s">
        <v>128</v>
      </c>
      <c r="BX78" s="103" t="s">
        <v>104</v>
      </c>
      <c r="CL78" s="103" t="s">
        <v>19</v>
      </c>
    </row>
    <row r="79" spans="1:90" s="4" customFormat="1" ht="16.5" customHeight="1">
      <c r="A79" s="96" t="s">
        <v>86</v>
      </c>
      <c r="B79" s="51"/>
      <c r="C79" s="97"/>
      <c r="D79" s="97"/>
      <c r="E79" s="97"/>
      <c r="F79" s="324" t="s">
        <v>106</v>
      </c>
      <c r="G79" s="324"/>
      <c r="H79" s="324"/>
      <c r="I79" s="324"/>
      <c r="J79" s="324"/>
      <c r="K79" s="97"/>
      <c r="L79" s="324" t="s">
        <v>107</v>
      </c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6">
        <f>'18 - Typ K (4 jed.) - Vodovod '!J34</f>
        <v>0</v>
      </c>
      <c r="AH79" s="327"/>
      <c r="AI79" s="327"/>
      <c r="AJ79" s="327"/>
      <c r="AK79" s="327"/>
      <c r="AL79" s="327"/>
      <c r="AM79" s="327"/>
      <c r="AN79" s="326">
        <f t="shared" si="0"/>
        <v>0</v>
      </c>
      <c r="AO79" s="327"/>
      <c r="AP79" s="327"/>
      <c r="AQ79" s="98" t="s">
        <v>89</v>
      </c>
      <c r="AR79" s="53"/>
      <c r="AS79" s="99">
        <v>0</v>
      </c>
      <c r="AT79" s="100">
        <f t="shared" si="1"/>
        <v>0</v>
      </c>
      <c r="AU79" s="101">
        <f>'18 - Typ K (4 jed.) - Vodovod '!P97</f>
        <v>0</v>
      </c>
      <c r="AV79" s="100">
        <f>'18 - Typ K (4 jed.) - Vodovod '!J37</f>
        <v>0</v>
      </c>
      <c r="AW79" s="100">
        <f>'18 - Typ K (4 jed.) - Vodovod '!J38</f>
        <v>0</v>
      </c>
      <c r="AX79" s="100">
        <f>'18 - Typ K (4 jed.) - Vodovod '!J39</f>
        <v>0</v>
      </c>
      <c r="AY79" s="100">
        <f>'18 - Typ K (4 jed.) - Vodovod '!J40</f>
        <v>0</v>
      </c>
      <c r="AZ79" s="100">
        <f>'18 - Typ K (4 jed.) - Vodovod '!F37</f>
        <v>0</v>
      </c>
      <c r="BA79" s="100">
        <f>'18 - Typ K (4 jed.) - Vodovod '!F38</f>
        <v>0</v>
      </c>
      <c r="BB79" s="100">
        <f>'18 - Typ K (4 jed.) - Vodovod '!F39</f>
        <v>0</v>
      </c>
      <c r="BC79" s="100">
        <f>'18 - Typ K (4 jed.) - Vodovod '!F40</f>
        <v>0</v>
      </c>
      <c r="BD79" s="102">
        <f>'18 - Typ K (4 jed.) - Vodovod '!F41</f>
        <v>0</v>
      </c>
      <c r="BT79" s="103" t="s">
        <v>108</v>
      </c>
      <c r="BV79" s="103" t="s">
        <v>79</v>
      </c>
      <c r="BW79" s="103" t="s">
        <v>129</v>
      </c>
      <c r="BX79" s="103" t="s">
        <v>128</v>
      </c>
      <c r="CL79" s="103" t="s">
        <v>19</v>
      </c>
    </row>
    <row r="80" spans="1:90" s="4" customFormat="1" ht="16.5" customHeight="1">
      <c r="A80" s="96" t="s">
        <v>86</v>
      </c>
      <c r="B80" s="51"/>
      <c r="C80" s="97"/>
      <c r="D80" s="97"/>
      <c r="E80" s="97"/>
      <c r="F80" s="324" t="s">
        <v>110</v>
      </c>
      <c r="G80" s="324"/>
      <c r="H80" s="324"/>
      <c r="I80" s="324"/>
      <c r="J80" s="324"/>
      <c r="K80" s="97"/>
      <c r="L80" s="324" t="s">
        <v>111</v>
      </c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6">
        <f>'19 - Typ K(4 jed.) - Kanalizace'!J34</f>
        <v>0</v>
      </c>
      <c r="AH80" s="327"/>
      <c r="AI80" s="327"/>
      <c r="AJ80" s="327"/>
      <c r="AK80" s="327"/>
      <c r="AL80" s="327"/>
      <c r="AM80" s="327"/>
      <c r="AN80" s="326">
        <f t="shared" si="0"/>
        <v>0</v>
      </c>
      <c r="AO80" s="327"/>
      <c r="AP80" s="327"/>
      <c r="AQ80" s="98" t="s">
        <v>89</v>
      </c>
      <c r="AR80" s="53"/>
      <c r="AS80" s="99">
        <v>0</v>
      </c>
      <c r="AT80" s="100">
        <f t="shared" si="1"/>
        <v>0</v>
      </c>
      <c r="AU80" s="101">
        <f>'19 - Typ K(4 jed.) - Kanalizace'!P96</f>
        <v>0</v>
      </c>
      <c r="AV80" s="100">
        <f>'19 - Typ K(4 jed.) - Kanalizace'!J37</f>
        <v>0</v>
      </c>
      <c r="AW80" s="100">
        <f>'19 - Typ K(4 jed.) - Kanalizace'!J38</f>
        <v>0</v>
      </c>
      <c r="AX80" s="100">
        <f>'19 - Typ K(4 jed.) - Kanalizace'!J39</f>
        <v>0</v>
      </c>
      <c r="AY80" s="100">
        <f>'19 - Typ K(4 jed.) - Kanalizace'!J40</f>
        <v>0</v>
      </c>
      <c r="AZ80" s="100">
        <f>'19 - Typ K(4 jed.) - Kanalizace'!F37</f>
        <v>0</v>
      </c>
      <c r="BA80" s="100">
        <f>'19 - Typ K(4 jed.) - Kanalizace'!F38</f>
        <v>0</v>
      </c>
      <c r="BB80" s="100">
        <f>'19 - Typ K(4 jed.) - Kanalizace'!F39</f>
        <v>0</v>
      </c>
      <c r="BC80" s="100">
        <f>'19 - Typ K(4 jed.) - Kanalizace'!F40</f>
        <v>0</v>
      </c>
      <c r="BD80" s="102">
        <f>'19 - Typ K(4 jed.) - Kanalizace'!F41</f>
        <v>0</v>
      </c>
      <c r="BT80" s="103" t="s">
        <v>108</v>
      </c>
      <c r="BV80" s="103" t="s">
        <v>79</v>
      </c>
      <c r="BW80" s="103" t="s">
        <v>130</v>
      </c>
      <c r="BX80" s="103" t="s">
        <v>128</v>
      </c>
      <c r="CL80" s="103" t="s">
        <v>19</v>
      </c>
    </row>
    <row r="81" spans="1:90" s="4" customFormat="1" ht="16.5" customHeight="1">
      <c r="A81" s="96" t="s">
        <v>86</v>
      </c>
      <c r="B81" s="51"/>
      <c r="C81" s="97"/>
      <c r="D81" s="97"/>
      <c r="E81" s="97"/>
      <c r="F81" s="324" t="s">
        <v>113</v>
      </c>
      <c r="G81" s="324"/>
      <c r="H81" s="324"/>
      <c r="I81" s="324"/>
      <c r="J81" s="324"/>
      <c r="K81" s="97"/>
      <c r="L81" s="324" t="s">
        <v>114</v>
      </c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6">
        <f>'20-Typ K(4 jed.) - Vzduchotech.'!J34</f>
        <v>0</v>
      </c>
      <c r="AH81" s="327"/>
      <c r="AI81" s="327"/>
      <c r="AJ81" s="327"/>
      <c r="AK81" s="327"/>
      <c r="AL81" s="327"/>
      <c r="AM81" s="327"/>
      <c r="AN81" s="326">
        <f t="shared" si="0"/>
        <v>0</v>
      </c>
      <c r="AO81" s="327"/>
      <c r="AP81" s="327"/>
      <c r="AQ81" s="98" t="s">
        <v>89</v>
      </c>
      <c r="AR81" s="53"/>
      <c r="AS81" s="99">
        <v>0</v>
      </c>
      <c r="AT81" s="100">
        <f t="shared" si="1"/>
        <v>0</v>
      </c>
      <c r="AU81" s="101">
        <f>'20-Typ K(4 jed.) - Vzduchotech.'!P96</f>
        <v>0</v>
      </c>
      <c r="AV81" s="100">
        <f>'20-Typ K(4 jed.) - Vzduchotech.'!J37</f>
        <v>0</v>
      </c>
      <c r="AW81" s="100">
        <f>'20-Typ K(4 jed.) - Vzduchotech.'!J38</f>
        <v>0</v>
      </c>
      <c r="AX81" s="100">
        <f>'20-Typ K(4 jed.) - Vzduchotech.'!J39</f>
        <v>0</v>
      </c>
      <c r="AY81" s="100">
        <f>'20-Typ K(4 jed.) - Vzduchotech.'!J40</f>
        <v>0</v>
      </c>
      <c r="AZ81" s="100">
        <f>'20-Typ K(4 jed.) - Vzduchotech.'!F37</f>
        <v>0</v>
      </c>
      <c r="BA81" s="100">
        <f>'20-Typ K(4 jed.) - Vzduchotech.'!F38</f>
        <v>0</v>
      </c>
      <c r="BB81" s="100">
        <f>'20-Typ K(4 jed.) - Vzduchotech.'!F39</f>
        <v>0</v>
      </c>
      <c r="BC81" s="100">
        <f>'20-Typ K(4 jed.) - Vzduchotech.'!F40</f>
        <v>0</v>
      </c>
      <c r="BD81" s="102">
        <f>'20-Typ K(4 jed.) - Vzduchotech.'!F41</f>
        <v>0</v>
      </c>
      <c r="BT81" s="103" t="s">
        <v>108</v>
      </c>
      <c r="BV81" s="103" t="s">
        <v>79</v>
      </c>
      <c r="BW81" s="103" t="s">
        <v>131</v>
      </c>
      <c r="BX81" s="103" t="s">
        <v>128</v>
      </c>
      <c r="CL81" s="103" t="s">
        <v>19</v>
      </c>
    </row>
    <row r="82" spans="2:91" s="7" customFormat="1" ht="16.5" customHeight="1">
      <c r="B82" s="86"/>
      <c r="C82" s="87"/>
      <c r="D82" s="325" t="s">
        <v>108</v>
      </c>
      <c r="E82" s="325"/>
      <c r="F82" s="325"/>
      <c r="G82" s="325"/>
      <c r="H82" s="325"/>
      <c r="I82" s="88"/>
      <c r="J82" s="325" t="s">
        <v>132</v>
      </c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36">
        <f>ROUND(SUM(AG83:AG86),2)</f>
        <v>0</v>
      </c>
      <c r="AH82" s="334"/>
      <c r="AI82" s="334"/>
      <c r="AJ82" s="334"/>
      <c r="AK82" s="334"/>
      <c r="AL82" s="334"/>
      <c r="AM82" s="334"/>
      <c r="AN82" s="333">
        <f t="shared" si="0"/>
        <v>0</v>
      </c>
      <c r="AO82" s="334"/>
      <c r="AP82" s="334"/>
      <c r="AQ82" s="89" t="s">
        <v>83</v>
      </c>
      <c r="AR82" s="90"/>
      <c r="AS82" s="91">
        <f>ROUND(SUM(AS83:AS86),2)</f>
        <v>0</v>
      </c>
      <c r="AT82" s="92">
        <f t="shared" si="1"/>
        <v>0</v>
      </c>
      <c r="AU82" s="93">
        <f>ROUND(SUM(AU83:AU86),5)</f>
        <v>0</v>
      </c>
      <c r="AV82" s="92">
        <f>ROUND(AZ82*L29,2)</f>
        <v>0</v>
      </c>
      <c r="AW82" s="92">
        <f>ROUND(BA82*L30,2)</f>
        <v>0</v>
      </c>
      <c r="AX82" s="92">
        <f>ROUND(BB82*L29,2)</f>
        <v>0</v>
      </c>
      <c r="AY82" s="92">
        <f>ROUND(BC82*L30,2)</f>
        <v>0</v>
      </c>
      <c r="AZ82" s="92">
        <f>ROUND(SUM(AZ83:AZ86),2)</f>
        <v>0</v>
      </c>
      <c r="BA82" s="92">
        <f>ROUND(SUM(BA83:BA86),2)</f>
        <v>0</v>
      </c>
      <c r="BB82" s="92">
        <f>ROUND(SUM(BB83:BB86),2)</f>
        <v>0</v>
      </c>
      <c r="BC82" s="92">
        <f>ROUND(SUM(BC83:BC86),2)</f>
        <v>0</v>
      </c>
      <c r="BD82" s="94">
        <f>ROUND(SUM(BD83:BD86),2)</f>
        <v>0</v>
      </c>
      <c r="BS82" s="95" t="s">
        <v>76</v>
      </c>
      <c r="BT82" s="95" t="s">
        <v>81</v>
      </c>
      <c r="BU82" s="95" t="s">
        <v>78</v>
      </c>
      <c r="BV82" s="95" t="s">
        <v>79</v>
      </c>
      <c r="BW82" s="95" t="s">
        <v>133</v>
      </c>
      <c r="BX82" s="95" t="s">
        <v>5</v>
      </c>
      <c r="CL82" s="95" t="s">
        <v>19</v>
      </c>
      <c r="CM82" s="95" t="s">
        <v>85</v>
      </c>
    </row>
    <row r="83" spans="1:90" s="4" customFormat="1" ht="16.5" customHeight="1">
      <c r="A83" s="96" t="s">
        <v>86</v>
      </c>
      <c r="B83" s="51"/>
      <c r="C83" s="97"/>
      <c r="D83" s="97"/>
      <c r="E83" s="324" t="s">
        <v>87</v>
      </c>
      <c r="F83" s="324"/>
      <c r="G83" s="324"/>
      <c r="H83" s="324"/>
      <c r="I83" s="324"/>
      <c r="J83" s="97"/>
      <c r="K83" s="324" t="s">
        <v>134</v>
      </c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6">
        <f>'21 - Typ E a F - Elektro.'!J32</f>
        <v>0</v>
      </c>
      <c r="AH83" s="327"/>
      <c r="AI83" s="327"/>
      <c r="AJ83" s="327"/>
      <c r="AK83" s="327"/>
      <c r="AL83" s="327"/>
      <c r="AM83" s="327"/>
      <c r="AN83" s="326">
        <f t="shared" si="0"/>
        <v>0</v>
      </c>
      <c r="AO83" s="327"/>
      <c r="AP83" s="327"/>
      <c r="AQ83" s="98" t="s">
        <v>89</v>
      </c>
      <c r="AR83" s="53"/>
      <c r="AS83" s="99">
        <v>0</v>
      </c>
      <c r="AT83" s="100">
        <f t="shared" si="1"/>
        <v>0</v>
      </c>
      <c r="AU83" s="101">
        <f>'21 - Typ E a F - Elektro.'!P91</f>
        <v>0</v>
      </c>
      <c r="AV83" s="100">
        <f>'21 - Typ E a F - Elektro.'!J35</f>
        <v>0</v>
      </c>
      <c r="AW83" s="100">
        <f>'21 - Typ E a F - Elektro.'!J36</f>
        <v>0</v>
      </c>
      <c r="AX83" s="100">
        <f>'21 - Typ E a F - Elektro.'!J37</f>
        <v>0</v>
      </c>
      <c r="AY83" s="100">
        <f>'21 - Typ E a F - Elektro.'!J38</f>
        <v>0</v>
      </c>
      <c r="AZ83" s="100">
        <f>'21 - Typ E a F - Elektro.'!F35</f>
        <v>0</v>
      </c>
      <c r="BA83" s="100">
        <f>'21 - Typ E a F - Elektro.'!F36</f>
        <v>0</v>
      </c>
      <c r="BB83" s="100">
        <f>'21 - Typ E a F - Elektro.'!F37</f>
        <v>0</v>
      </c>
      <c r="BC83" s="100">
        <f>'21 - Typ E a F - Elektro.'!F38</f>
        <v>0</v>
      </c>
      <c r="BD83" s="102">
        <f>'21 - Typ E a F - Elektro.'!F39</f>
        <v>0</v>
      </c>
      <c r="BT83" s="103" t="s">
        <v>85</v>
      </c>
      <c r="BV83" s="103" t="s">
        <v>79</v>
      </c>
      <c r="BW83" s="103" t="s">
        <v>135</v>
      </c>
      <c r="BX83" s="103" t="s">
        <v>133</v>
      </c>
      <c r="CL83" s="103" t="s">
        <v>19</v>
      </c>
    </row>
    <row r="84" spans="1:90" s="4" customFormat="1" ht="16.5" customHeight="1">
      <c r="A84" s="96" t="s">
        <v>86</v>
      </c>
      <c r="B84" s="51"/>
      <c r="C84" s="97"/>
      <c r="D84" s="97"/>
      <c r="E84" s="324" t="s">
        <v>91</v>
      </c>
      <c r="F84" s="324"/>
      <c r="G84" s="324"/>
      <c r="H84" s="324"/>
      <c r="I84" s="324"/>
      <c r="J84" s="97"/>
      <c r="K84" s="324" t="s">
        <v>95</v>
      </c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6">
        <f>'22 - Typ I - Elektro.'!J32</f>
        <v>0</v>
      </c>
      <c r="AH84" s="327"/>
      <c r="AI84" s="327"/>
      <c r="AJ84" s="327"/>
      <c r="AK84" s="327"/>
      <c r="AL84" s="327"/>
      <c r="AM84" s="327"/>
      <c r="AN84" s="326">
        <f t="shared" si="0"/>
        <v>0</v>
      </c>
      <c r="AO84" s="327"/>
      <c r="AP84" s="327"/>
      <c r="AQ84" s="98" t="s">
        <v>89</v>
      </c>
      <c r="AR84" s="53"/>
      <c r="AS84" s="99">
        <v>0</v>
      </c>
      <c r="AT84" s="100">
        <f t="shared" si="1"/>
        <v>0</v>
      </c>
      <c r="AU84" s="101">
        <f>'22 - Typ I - Elektro.'!P91</f>
        <v>0</v>
      </c>
      <c r="AV84" s="100">
        <f>'22 - Typ I - Elektro.'!J35</f>
        <v>0</v>
      </c>
      <c r="AW84" s="100">
        <f>'22 - Typ I - Elektro.'!J36</f>
        <v>0</v>
      </c>
      <c r="AX84" s="100">
        <f>'22 - Typ I - Elektro.'!J37</f>
        <v>0</v>
      </c>
      <c r="AY84" s="100">
        <f>'22 - Typ I - Elektro.'!J38</f>
        <v>0</v>
      </c>
      <c r="AZ84" s="100">
        <f>'22 - Typ I - Elektro.'!F35</f>
        <v>0</v>
      </c>
      <c r="BA84" s="100">
        <f>'22 - Typ I - Elektro.'!F36</f>
        <v>0</v>
      </c>
      <c r="BB84" s="100">
        <f>'22 - Typ I - Elektro.'!F37</f>
        <v>0</v>
      </c>
      <c r="BC84" s="100">
        <f>'22 - Typ I - Elektro.'!F38</f>
        <v>0</v>
      </c>
      <c r="BD84" s="102">
        <f>'22 - Typ I - Elektro.'!F39</f>
        <v>0</v>
      </c>
      <c r="BT84" s="103" t="s">
        <v>85</v>
      </c>
      <c r="BV84" s="103" t="s">
        <v>79</v>
      </c>
      <c r="BW84" s="103" t="s">
        <v>136</v>
      </c>
      <c r="BX84" s="103" t="s">
        <v>133</v>
      </c>
      <c r="CL84" s="103" t="s">
        <v>19</v>
      </c>
    </row>
    <row r="85" spans="1:90" s="4" customFormat="1" ht="16.5" customHeight="1">
      <c r="A85" s="96" t="s">
        <v>86</v>
      </c>
      <c r="B85" s="51"/>
      <c r="C85" s="97"/>
      <c r="D85" s="97"/>
      <c r="E85" s="324" t="s">
        <v>94</v>
      </c>
      <c r="F85" s="324"/>
      <c r="G85" s="324"/>
      <c r="H85" s="324"/>
      <c r="I85" s="324"/>
      <c r="J85" s="97"/>
      <c r="K85" s="324" t="s">
        <v>98</v>
      </c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6">
        <f>'23 - Typ J - Elektro.'!J32</f>
        <v>0</v>
      </c>
      <c r="AH85" s="327"/>
      <c r="AI85" s="327"/>
      <c r="AJ85" s="327"/>
      <c r="AK85" s="327"/>
      <c r="AL85" s="327"/>
      <c r="AM85" s="327"/>
      <c r="AN85" s="326">
        <f t="shared" si="0"/>
        <v>0</v>
      </c>
      <c r="AO85" s="327"/>
      <c r="AP85" s="327"/>
      <c r="AQ85" s="98" t="s">
        <v>89</v>
      </c>
      <c r="AR85" s="53"/>
      <c r="AS85" s="99">
        <v>0</v>
      </c>
      <c r="AT85" s="100">
        <f t="shared" si="1"/>
        <v>0</v>
      </c>
      <c r="AU85" s="101">
        <f>'23 - Typ J - Elektro.'!P91</f>
        <v>0</v>
      </c>
      <c r="AV85" s="100">
        <f>'23 - Typ J - Elektro.'!J35</f>
        <v>0</v>
      </c>
      <c r="AW85" s="100">
        <f>'23 - Typ J - Elektro.'!J36</f>
        <v>0</v>
      </c>
      <c r="AX85" s="100">
        <f>'23 - Typ J - Elektro.'!J37</f>
        <v>0</v>
      </c>
      <c r="AY85" s="100">
        <f>'23 - Typ J - Elektro.'!J38</f>
        <v>0</v>
      </c>
      <c r="AZ85" s="100">
        <f>'23 - Typ J - Elektro.'!F35</f>
        <v>0</v>
      </c>
      <c r="BA85" s="100">
        <f>'23 - Typ J - Elektro.'!F36</f>
        <v>0</v>
      </c>
      <c r="BB85" s="100">
        <f>'23 - Typ J - Elektro.'!F37</f>
        <v>0</v>
      </c>
      <c r="BC85" s="100">
        <f>'23 - Typ J - Elektro.'!F38</f>
        <v>0</v>
      </c>
      <c r="BD85" s="102">
        <f>'23 - Typ J - Elektro.'!F39</f>
        <v>0</v>
      </c>
      <c r="BT85" s="103" t="s">
        <v>85</v>
      </c>
      <c r="BV85" s="103" t="s">
        <v>79</v>
      </c>
      <c r="BW85" s="103" t="s">
        <v>137</v>
      </c>
      <c r="BX85" s="103" t="s">
        <v>133</v>
      </c>
      <c r="CL85" s="103" t="s">
        <v>19</v>
      </c>
    </row>
    <row r="86" spans="1:90" s="4" customFormat="1" ht="16.5" customHeight="1">
      <c r="A86" s="96" t="s">
        <v>86</v>
      </c>
      <c r="B86" s="51"/>
      <c r="C86" s="97"/>
      <c r="D86" s="97"/>
      <c r="E86" s="324" t="s">
        <v>97</v>
      </c>
      <c r="F86" s="324"/>
      <c r="G86" s="324"/>
      <c r="H86" s="324"/>
      <c r="I86" s="324"/>
      <c r="J86" s="97"/>
      <c r="K86" s="324" t="s">
        <v>101</v>
      </c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6">
        <f>'24 - Typ K (4 jed.) - Elektro'!J32</f>
        <v>0</v>
      </c>
      <c r="AH86" s="327"/>
      <c r="AI86" s="327"/>
      <c r="AJ86" s="327"/>
      <c r="AK86" s="327"/>
      <c r="AL86" s="327"/>
      <c r="AM86" s="327"/>
      <c r="AN86" s="326">
        <f t="shared" si="0"/>
        <v>0</v>
      </c>
      <c r="AO86" s="327"/>
      <c r="AP86" s="327"/>
      <c r="AQ86" s="98" t="s">
        <v>89</v>
      </c>
      <c r="AR86" s="53"/>
      <c r="AS86" s="99">
        <v>0</v>
      </c>
      <c r="AT86" s="100">
        <f t="shared" si="1"/>
        <v>0</v>
      </c>
      <c r="AU86" s="101">
        <f>'24 - Typ K (4 jed.) - Elektro'!P91</f>
        <v>0</v>
      </c>
      <c r="AV86" s="100">
        <f>'24 - Typ K (4 jed.) - Elektro'!J35</f>
        <v>0</v>
      </c>
      <c r="AW86" s="100">
        <f>'24 - Typ K (4 jed.) - Elektro'!J36</f>
        <v>0</v>
      </c>
      <c r="AX86" s="100">
        <f>'24 - Typ K (4 jed.) - Elektro'!J37</f>
        <v>0</v>
      </c>
      <c r="AY86" s="100">
        <f>'24 - Typ K (4 jed.) - Elektro'!J38</f>
        <v>0</v>
      </c>
      <c r="AZ86" s="100">
        <f>'24 - Typ K (4 jed.) - Elektro'!F35</f>
        <v>0</v>
      </c>
      <c r="BA86" s="100">
        <f>'24 - Typ K (4 jed.) - Elektro'!F36</f>
        <v>0</v>
      </c>
      <c r="BB86" s="100">
        <f>'24 - Typ K (4 jed.) - Elektro'!F37</f>
        <v>0</v>
      </c>
      <c r="BC86" s="100">
        <f>'24 - Typ K (4 jed.) - Elektro'!F38</f>
        <v>0</v>
      </c>
      <c r="BD86" s="102">
        <f>'24 - Typ K (4 jed.) - Elektro'!F39</f>
        <v>0</v>
      </c>
      <c r="BT86" s="103" t="s">
        <v>85</v>
      </c>
      <c r="BV86" s="103" t="s">
        <v>79</v>
      </c>
      <c r="BW86" s="103" t="s">
        <v>138</v>
      </c>
      <c r="BX86" s="103" t="s">
        <v>133</v>
      </c>
      <c r="CL86" s="103" t="s">
        <v>19</v>
      </c>
    </row>
    <row r="87" spans="1:91" s="7" customFormat="1" ht="16.5" customHeight="1">
      <c r="A87" s="96" t="s">
        <v>86</v>
      </c>
      <c r="B87" s="86"/>
      <c r="C87" s="87"/>
      <c r="D87" s="325" t="s">
        <v>139</v>
      </c>
      <c r="E87" s="325"/>
      <c r="F87" s="325"/>
      <c r="G87" s="325"/>
      <c r="H87" s="325"/>
      <c r="I87" s="88"/>
      <c r="J87" s="325" t="s">
        <v>140</v>
      </c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33">
        <f>'VRN - Vedlejší rozpočtové...'!J30</f>
        <v>0</v>
      </c>
      <c r="AH87" s="334"/>
      <c r="AI87" s="334"/>
      <c r="AJ87" s="334"/>
      <c r="AK87" s="334"/>
      <c r="AL87" s="334"/>
      <c r="AM87" s="334"/>
      <c r="AN87" s="333">
        <f t="shared" si="0"/>
        <v>0</v>
      </c>
      <c r="AO87" s="334"/>
      <c r="AP87" s="334"/>
      <c r="AQ87" s="89" t="s">
        <v>83</v>
      </c>
      <c r="AR87" s="90"/>
      <c r="AS87" s="104">
        <v>0</v>
      </c>
      <c r="AT87" s="105">
        <f t="shared" si="1"/>
        <v>0</v>
      </c>
      <c r="AU87" s="106">
        <f>'VRN - Vedlejší rozpočtové...'!P84</f>
        <v>0</v>
      </c>
      <c r="AV87" s="105">
        <f>'VRN - Vedlejší rozpočtové...'!J33</f>
        <v>0</v>
      </c>
      <c r="AW87" s="105">
        <f>'VRN - Vedlejší rozpočtové...'!J34</f>
        <v>0</v>
      </c>
      <c r="AX87" s="105">
        <f>'VRN - Vedlejší rozpočtové...'!J35</f>
        <v>0</v>
      </c>
      <c r="AY87" s="105">
        <f>'VRN - Vedlejší rozpočtové...'!J36</f>
        <v>0</v>
      </c>
      <c r="AZ87" s="105">
        <f>'VRN - Vedlejší rozpočtové...'!F33</f>
        <v>0</v>
      </c>
      <c r="BA87" s="105">
        <f>'VRN - Vedlejší rozpočtové...'!F34</f>
        <v>0</v>
      </c>
      <c r="BB87" s="105">
        <f>'VRN - Vedlejší rozpočtové...'!F35</f>
        <v>0</v>
      </c>
      <c r="BC87" s="105">
        <f>'VRN - Vedlejší rozpočtové...'!F36</f>
        <v>0</v>
      </c>
      <c r="BD87" s="107">
        <f>'VRN - Vedlejší rozpočtové...'!F37</f>
        <v>0</v>
      </c>
      <c r="BT87" s="95" t="s">
        <v>81</v>
      </c>
      <c r="BV87" s="95" t="s">
        <v>79</v>
      </c>
      <c r="BW87" s="95" t="s">
        <v>141</v>
      </c>
      <c r="BX87" s="95" t="s">
        <v>5</v>
      </c>
      <c r="CL87" s="95" t="s">
        <v>19</v>
      </c>
      <c r="CM87" s="95" t="s">
        <v>85</v>
      </c>
    </row>
    <row r="88" spans="1:57" s="2" customFormat="1" ht="30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s="2" customFormat="1" ht="7" customHeight="1">
      <c r="A89" s="34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39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</sheetData>
  <sheetProtection algorithmName="SHA-512" hashValue="BQX/wjU9jq3VcNDk9y95BW5iOVSwEMiC96MgDhZwUF0Zf3aa9vtVjJERGieeA67mqD4qZSOhnle3SKnxowjJtA==" saltValue="aZJadCyWh0epBGMbR0GWZb8V9prq8yWaMhdwP/2cCvl4pDDIDsdDfclYFjwqvhMge+8SEl+dG4VjG6HdyXbAeg==" spinCount="100000" sheet="1" objects="1" scenarios="1" formatColumns="0" formatRows="0"/>
  <mergeCells count="170">
    <mergeCell ref="AK31:AO31"/>
    <mergeCell ref="W31:AE31"/>
    <mergeCell ref="L31:P31"/>
    <mergeCell ref="L32:P32"/>
    <mergeCell ref="W32:AE32"/>
    <mergeCell ref="AK32:AO32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R2:BE2"/>
    <mergeCell ref="AN61:AP61"/>
    <mergeCell ref="AG61:AM61"/>
    <mergeCell ref="AG62:AM62"/>
    <mergeCell ref="AN62:AP62"/>
    <mergeCell ref="L45:AO45"/>
    <mergeCell ref="AM47:AN47"/>
    <mergeCell ref="AM49:AP49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G57:AM57"/>
    <mergeCell ref="AN57:AP57"/>
    <mergeCell ref="AN58:AP58"/>
    <mergeCell ref="BE5:BE32"/>
    <mergeCell ref="K5:AO5"/>
    <mergeCell ref="K6:AO6"/>
    <mergeCell ref="E14:AJ14"/>
    <mergeCell ref="E23:AN23"/>
    <mergeCell ref="AN65:AP65"/>
    <mergeCell ref="AG65:AM65"/>
    <mergeCell ref="AG66:AM66"/>
    <mergeCell ref="AN66:AP66"/>
    <mergeCell ref="AG67:AM67"/>
    <mergeCell ref="AN67:AP67"/>
    <mergeCell ref="L33:P33"/>
    <mergeCell ref="AK33:AO33"/>
    <mergeCell ref="W33:AE33"/>
    <mergeCell ref="AK35:AO35"/>
    <mergeCell ref="X35:AB35"/>
    <mergeCell ref="AG68:AM68"/>
    <mergeCell ref="AN68:AP68"/>
    <mergeCell ref="AG69:AM69"/>
    <mergeCell ref="AN69:AP69"/>
    <mergeCell ref="AN70:AP70"/>
    <mergeCell ref="AG70:AM70"/>
    <mergeCell ref="AN71:AP71"/>
    <mergeCell ref="AG71:AM71"/>
    <mergeCell ref="AN72:AP72"/>
    <mergeCell ref="AG72:AM72"/>
    <mergeCell ref="AG73:AM73"/>
    <mergeCell ref="AN73:AP73"/>
    <mergeCell ref="AG74:AM74"/>
    <mergeCell ref="AN74:AP74"/>
    <mergeCell ref="AN75:AP75"/>
    <mergeCell ref="AG75:AM75"/>
    <mergeCell ref="AG76:AM76"/>
    <mergeCell ref="AN76:AP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G82:AM82"/>
    <mergeCell ref="AN82:AP82"/>
    <mergeCell ref="AN83:AP83"/>
    <mergeCell ref="AG83:AM83"/>
    <mergeCell ref="AG84:AM84"/>
    <mergeCell ref="AN84:AP84"/>
    <mergeCell ref="AN85:AP85"/>
    <mergeCell ref="AG85:AM85"/>
    <mergeCell ref="AN86:AP86"/>
    <mergeCell ref="AG86:AM86"/>
    <mergeCell ref="AN87:AP87"/>
    <mergeCell ref="AG87:AM87"/>
    <mergeCell ref="C52:G52"/>
    <mergeCell ref="I52:AF52"/>
    <mergeCell ref="D55:H55"/>
    <mergeCell ref="J55:AF55"/>
    <mergeCell ref="E56:I56"/>
    <mergeCell ref="K56:AF56"/>
    <mergeCell ref="E57:I57"/>
    <mergeCell ref="K57:AF57"/>
    <mergeCell ref="E58:I58"/>
    <mergeCell ref="K58:AF58"/>
    <mergeCell ref="AG58:AM58"/>
    <mergeCell ref="AG59:AM59"/>
    <mergeCell ref="AN59:AP59"/>
    <mergeCell ref="AG60:AM60"/>
    <mergeCell ref="AN60:AP60"/>
    <mergeCell ref="AG54:AM54"/>
    <mergeCell ref="AN54:AP54"/>
    <mergeCell ref="F64:J64"/>
    <mergeCell ref="L64:AF64"/>
    <mergeCell ref="E59:I59"/>
    <mergeCell ref="K59:AF59"/>
    <mergeCell ref="E60:I60"/>
    <mergeCell ref="K60:AF60"/>
    <mergeCell ref="D61:H61"/>
    <mergeCell ref="J61:AF61"/>
    <mergeCell ref="E62:I62"/>
    <mergeCell ref="K62:AF62"/>
    <mergeCell ref="L63:AF63"/>
    <mergeCell ref="F63:J63"/>
    <mergeCell ref="AN63:AP63"/>
    <mergeCell ref="AG63:AM63"/>
    <mergeCell ref="AN64:AP64"/>
    <mergeCell ref="AG64:AM64"/>
    <mergeCell ref="F65:J65"/>
    <mergeCell ref="L65:AF65"/>
    <mergeCell ref="E66:I66"/>
    <mergeCell ref="K66:AF66"/>
    <mergeCell ref="F67:J67"/>
    <mergeCell ref="L67:AF67"/>
    <mergeCell ref="L68:AF68"/>
    <mergeCell ref="F68:J68"/>
    <mergeCell ref="L69:AF69"/>
    <mergeCell ref="F69:J69"/>
    <mergeCell ref="K70:AF70"/>
    <mergeCell ref="E70:I70"/>
    <mergeCell ref="F71:J71"/>
    <mergeCell ref="L71:AF71"/>
    <mergeCell ref="F72:J72"/>
    <mergeCell ref="L72:AF72"/>
    <mergeCell ref="F73:J73"/>
    <mergeCell ref="L73:AF73"/>
    <mergeCell ref="E74:I74"/>
    <mergeCell ref="K74:AF74"/>
    <mergeCell ref="F75:J75"/>
    <mergeCell ref="L75:AF75"/>
    <mergeCell ref="F76:J76"/>
    <mergeCell ref="L76:AF76"/>
    <mergeCell ref="L77:AF77"/>
    <mergeCell ref="F77:J77"/>
    <mergeCell ref="E78:I78"/>
    <mergeCell ref="K78:AF78"/>
    <mergeCell ref="F79:J79"/>
    <mergeCell ref="L79:AF79"/>
    <mergeCell ref="E85:I85"/>
    <mergeCell ref="K85:AF85"/>
    <mergeCell ref="E86:I86"/>
    <mergeCell ref="K86:AF86"/>
    <mergeCell ref="D87:H87"/>
    <mergeCell ref="J87:AF87"/>
    <mergeCell ref="F80:J80"/>
    <mergeCell ref="L80:AF80"/>
    <mergeCell ref="F81:J81"/>
    <mergeCell ref="L81:AF81"/>
    <mergeCell ref="D82:H82"/>
    <mergeCell ref="J82:AF82"/>
    <mergeCell ref="E83:I83"/>
    <mergeCell ref="K83:AF83"/>
    <mergeCell ref="E84:I84"/>
    <mergeCell ref="K84:AF84"/>
  </mergeCells>
  <hyperlinks>
    <hyperlink ref="A56" location="'01 - Typ E'!C2" display="/"/>
    <hyperlink ref="A57" location="'02 - Typ F'!C2" display="/"/>
    <hyperlink ref="A58" location="'03 - Typ I'!C2" display="/"/>
    <hyperlink ref="A59" location="'04 - Typ J'!C2" display="/"/>
    <hyperlink ref="A60" location="'05 - Typ K (4 jednotky)'!C2" display="/"/>
    <hyperlink ref="A63" location="'001 - Vodovod a zařizovac...'!C2" display="/"/>
    <hyperlink ref="A64" location="'002 - Kanalizace'!C2" display="/"/>
    <hyperlink ref="A65" location="'003 - Vzduchotechnika'!C2" display="/"/>
    <hyperlink ref="A67" location="'001 - Vodovod a zařizovac..._01'!C2" display="/"/>
    <hyperlink ref="A68" location="'002 - Kanalizace_01'!C2" display="/"/>
    <hyperlink ref="A69" location="'003 - Vzduchotechnika_01'!C2" display="/"/>
    <hyperlink ref="A71" location="'001 - Vodovod a zařizovac..._02'!C2" display="/"/>
    <hyperlink ref="A72" location="'002 - Kanalizace_02'!C2" display="/"/>
    <hyperlink ref="A73" location="'003 - Vzduchotechnika_02'!C2" display="/"/>
    <hyperlink ref="A75" location="'001 - Vodovod a zařizovac..._03'!C2" display="/"/>
    <hyperlink ref="A76" location="'002 - Kanalizace_03'!C2" display="/"/>
    <hyperlink ref="A77" location="'003 - Vzduchotechnika_03'!C2" display="/"/>
    <hyperlink ref="A79" location="'001 - Vodovod a zařizovac..._04'!C2" display="/"/>
    <hyperlink ref="A80" location="'002 - Kanalizace_04'!C2" display="/"/>
    <hyperlink ref="A81" location="'003 - Vzduchotechnika_04'!C2" display="/"/>
    <hyperlink ref="A83" location="'01 - Typ E a F'!C2" display="/"/>
    <hyperlink ref="A84" location="'02 - Typ I'!C2" display="/"/>
    <hyperlink ref="A85" location="'03 - Typ J'!C2" display="/"/>
    <hyperlink ref="A86" location="'04 - Typ K (4 jednotky)'!C2" display="/"/>
    <hyperlink ref="A8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117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910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ROUND(J97,2)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ROUND((SUM(BE97:BE151)),2)</f>
        <v>0</v>
      </c>
      <c r="G37" s="34"/>
      <c r="H37" s="34"/>
      <c r="I37" s="124">
        <v>0.21</v>
      </c>
      <c r="J37" s="123">
        <f>ROUND(((SUM(BE97:BE151))*I37),2)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ROUND((SUM(BF97:BF151)),2)</f>
        <v>0</v>
      </c>
      <c r="G38" s="34"/>
      <c r="H38" s="34"/>
      <c r="I38" s="124">
        <v>0.15</v>
      </c>
      <c r="J38" s="123">
        <f>ROUND(((SUM(BF97:BF151))*I38),2)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ROUND((SUM(BG97:BG151)),2)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ROUND((SUM(BH97:BH151)),2)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ROUND((SUM(BI97:BI151)),2)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001 - Vodovod a zařizovací předměty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J97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J98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J99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J104</f>
        <v>0</v>
      </c>
      <c r="K70" s="141"/>
      <c r="L70" s="145"/>
    </row>
    <row r="71" spans="2:12" s="10" customFormat="1" ht="19.95" customHeight="1">
      <c r="B71" s="146"/>
      <c r="C71" s="97"/>
      <c r="D71" s="147" t="s">
        <v>911</v>
      </c>
      <c r="E71" s="148"/>
      <c r="F71" s="148"/>
      <c r="G71" s="148"/>
      <c r="H71" s="148"/>
      <c r="I71" s="148"/>
      <c r="J71" s="149">
        <f>J105</f>
        <v>0</v>
      </c>
      <c r="K71" s="97"/>
      <c r="L71" s="150"/>
    </row>
    <row r="72" spans="2:12" s="10" customFormat="1" ht="19.95" customHeight="1">
      <c r="B72" s="146"/>
      <c r="C72" s="97"/>
      <c r="D72" s="147" t="s">
        <v>912</v>
      </c>
      <c r="E72" s="148"/>
      <c r="F72" s="148"/>
      <c r="G72" s="148"/>
      <c r="H72" s="148"/>
      <c r="I72" s="148"/>
      <c r="J72" s="149">
        <f>J120</f>
        <v>0</v>
      </c>
      <c r="K72" s="97"/>
      <c r="L72" s="150"/>
    </row>
    <row r="73" spans="2:12" s="9" customFormat="1" ht="25" customHeight="1">
      <c r="B73" s="140"/>
      <c r="C73" s="141"/>
      <c r="D73" s="142" t="s">
        <v>913</v>
      </c>
      <c r="E73" s="143"/>
      <c r="F73" s="143"/>
      <c r="G73" s="143"/>
      <c r="H73" s="143"/>
      <c r="I73" s="143"/>
      <c r="J73" s="144">
        <f>J147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7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7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" customHeight="1">
      <c r="A80" s="34"/>
      <c r="B80" s="35"/>
      <c r="C80" s="23" t="s">
        <v>170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7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0" t="str">
        <f>E7</f>
        <v>Zvýšení kapacity koleje Blanice</v>
      </c>
      <c r="F83" s="371"/>
      <c r="G83" s="371"/>
      <c r="H83" s="371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143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2:12" s="1" customFormat="1" ht="16.5" customHeight="1">
      <c r="B85" s="21"/>
      <c r="C85" s="22"/>
      <c r="D85" s="22"/>
      <c r="E85" s="370" t="s">
        <v>908</v>
      </c>
      <c r="F85" s="361"/>
      <c r="G85" s="361"/>
      <c r="H85" s="361"/>
      <c r="I85" s="22"/>
      <c r="J85" s="22"/>
      <c r="K85" s="22"/>
      <c r="L85" s="20"/>
    </row>
    <row r="86" spans="2:12" s="1" customFormat="1" ht="12" customHeight="1">
      <c r="B86" s="21"/>
      <c r="C86" s="29" t="s">
        <v>145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9" t="s">
        <v>752</v>
      </c>
      <c r="F87" s="369"/>
      <c r="G87" s="369"/>
      <c r="H87" s="369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909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45" t="str">
        <f>E13</f>
        <v>001 - Vodovod a zařizovací předměty</v>
      </c>
      <c r="F89" s="369"/>
      <c r="G89" s="369"/>
      <c r="H89" s="369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F16</f>
        <v>Chemická 953, 148 00, Praha 4</v>
      </c>
      <c r="G91" s="36"/>
      <c r="H91" s="36"/>
      <c r="I91" s="29" t="s">
        <v>23</v>
      </c>
      <c r="J91" s="59" t="str">
        <f>IF(J16="","",J16)</f>
        <v>15. 5. 2023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25</v>
      </c>
      <c r="D93" s="36"/>
      <c r="E93" s="36"/>
      <c r="F93" s="27" t="str">
        <f>E19</f>
        <v>Vysoká škola ekonomická v Praze</v>
      </c>
      <c r="G93" s="36"/>
      <c r="H93" s="36"/>
      <c r="I93" s="29" t="s">
        <v>33</v>
      </c>
      <c r="J93" s="32" t="str">
        <f>E25</f>
        <v>Drobný Architects,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31</v>
      </c>
      <c r="D94" s="36"/>
      <c r="E94" s="36"/>
      <c r="F94" s="27" t="str">
        <f>IF(E22="","",E22)</f>
        <v>Vyplň údaj</v>
      </c>
      <c r="G94" s="36"/>
      <c r="H94" s="36"/>
      <c r="I94" s="29" t="s">
        <v>38</v>
      </c>
      <c r="J94" s="32" t="str">
        <f>E28</f>
        <v>Ing. Jaroslav Stolička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171</v>
      </c>
      <c r="D96" s="154" t="s">
        <v>62</v>
      </c>
      <c r="E96" s="154" t="s">
        <v>58</v>
      </c>
      <c r="F96" s="154" t="s">
        <v>59</v>
      </c>
      <c r="G96" s="154" t="s">
        <v>172</v>
      </c>
      <c r="H96" s="154" t="s">
        <v>173</v>
      </c>
      <c r="I96" s="154" t="s">
        <v>174</v>
      </c>
      <c r="J96" s="154" t="s">
        <v>149</v>
      </c>
      <c r="K96" s="155" t="s">
        <v>175</v>
      </c>
      <c r="L96" s="156"/>
      <c r="M96" s="68" t="s">
        <v>19</v>
      </c>
      <c r="N96" s="69" t="s">
        <v>47</v>
      </c>
      <c r="O96" s="69" t="s">
        <v>176</v>
      </c>
      <c r="P96" s="69" t="s">
        <v>177</v>
      </c>
      <c r="Q96" s="69" t="s">
        <v>178</v>
      </c>
      <c r="R96" s="69" t="s">
        <v>179</v>
      </c>
      <c r="S96" s="69" t="s">
        <v>180</v>
      </c>
      <c r="T96" s="70" t="s">
        <v>181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85" customHeight="1">
      <c r="A97" s="34"/>
      <c r="B97" s="35"/>
      <c r="C97" s="75" t="s">
        <v>182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P98+P104+P147</f>
        <v>0</v>
      </c>
      <c r="Q97" s="72"/>
      <c r="R97" s="159">
        <f>R98+R104+R147</f>
        <v>0</v>
      </c>
      <c r="S97" s="72"/>
      <c r="T97" s="160">
        <f>T98+T104+T147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150</v>
      </c>
      <c r="BK97" s="161">
        <f>BK98+BK104+BK147</f>
        <v>0</v>
      </c>
    </row>
    <row r="98" spans="2:63" s="12" customFormat="1" ht="25.95" customHeight="1">
      <c r="B98" s="162"/>
      <c r="C98" s="163"/>
      <c r="D98" s="164" t="s">
        <v>76</v>
      </c>
      <c r="E98" s="165" t="s">
        <v>183</v>
      </c>
      <c r="F98" s="165" t="s">
        <v>184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77</v>
      </c>
      <c r="AY98" s="173" t="s">
        <v>185</v>
      </c>
      <c r="BK98" s="175">
        <f>BK99</f>
        <v>0</v>
      </c>
    </row>
    <row r="99" spans="2:63" s="12" customFormat="1" ht="22.85" customHeight="1">
      <c r="B99" s="162"/>
      <c r="C99" s="163"/>
      <c r="D99" s="164" t="s">
        <v>76</v>
      </c>
      <c r="E99" s="176" t="s">
        <v>317</v>
      </c>
      <c r="F99" s="176" t="s">
        <v>318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SUM(P100:P103)</f>
        <v>0</v>
      </c>
      <c r="Q99" s="170"/>
      <c r="R99" s="171">
        <f>SUM(R100:R103)</f>
        <v>0</v>
      </c>
      <c r="S99" s="170"/>
      <c r="T99" s="172">
        <f>SUM(T100:T103)</f>
        <v>0</v>
      </c>
      <c r="AR99" s="173" t="s">
        <v>81</v>
      </c>
      <c r="AT99" s="174" t="s">
        <v>76</v>
      </c>
      <c r="AU99" s="174" t="s">
        <v>81</v>
      </c>
      <c r="AY99" s="173" t="s">
        <v>185</v>
      </c>
      <c r="BK99" s="175">
        <f>SUM(BK100:BK103)</f>
        <v>0</v>
      </c>
    </row>
    <row r="100" spans="1:65" s="2" customFormat="1" ht="24.15" customHeight="1">
      <c r="A100" s="34"/>
      <c r="B100" s="35"/>
      <c r="C100" s="178" t="s">
        <v>81</v>
      </c>
      <c r="D100" s="178" t="s">
        <v>187</v>
      </c>
      <c r="E100" s="179" t="s">
        <v>914</v>
      </c>
      <c r="F100" s="180" t="s">
        <v>915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85</v>
      </c>
    </row>
    <row r="101" spans="1:65" s="2" customFormat="1" ht="21.75" customHeight="1">
      <c r="A101" s="34"/>
      <c r="B101" s="35"/>
      <c r="C101" s="178" t="s">
        <v>85</v>
      </c>
      <c r="D101" s="178" t="s">
        <v>187</v>
      </c>
      <c r="E101" s="179" t="s">
        <v>916</v>
      </c>
      <c r="F101" s="180" t="s">
        <v>917</v>
      </c>
      <c r="G101" s="181" t="s">
        <v>322</v>
      </c>
      <c r="H101" s="182">
        <v>0.2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192</v>
      </c>
    </row>
    <row r="102" spans="1:65" s="2" customFormat="1" ht="24.15" customHeight="1">
      <c r="A102" s="34"/>
      <c r="B102" s="35"/>
      <c r="C102" s="178" t="s">
        <v>108</v>
      </c>
      <c r="D102" s="178" t="s">
        <v>187</v>
      </c>
      <c r="E102" s="179" t="s">
        <v>918</v>
      </c>
      <c r="F102" s="180" t="s">
        <v>919</v>
      </c>
      <c r="G102" s="181" t="s">
        <v>322</v>
      </c>
      <c r="H102" s="182">
        <v>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209</v>
      </c>
    </row>
    <row r="103" spans="1:65" s="2" customFormat="1" ht="24.15" customHeight="1">
      <c r="A103" s="34"/>
      <c r="B103" s="35"/>
      <c r="C103" s="178" t="s">
        <v>192</v>
      </c>
      <c r="D103" s="178" t="s">
        <v>187</v>
      </c>
      <c r="E103" s="179" t="s">
        <v>920</v>
      </c>
      <c r="F103" s="180" t="s">
        <v>921</v>
      </c>
      <c r="G103" s="181" t="s">
        <v>322</v>
      </c>
      <c r="H103" s="182">
        <v>0.2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192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235</v>
      </c>
    </row>
    <row r="104" spans="2:63" s="12" customFormat="1" ht="25.95" customHeight="1">
      <c r="B104" s="162"/>
      <c r="C104" s="163"/>
      <c r="D104" s="164" t="s">
        <v>76</v>
      </c>
      <c r="E104" s="165" t="s">
        <v>358</v>
      </c>
      <c r="F104" s="165" t="s">
        <v>359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P105+P120</f>
        <v>0</v>
      </c>
      <c r="Q104" s="170"/>
      <c r="R104" s="171">
        <f>R105+R120</f>
        <v>0</v>
      </c>
      <c r="S104" s="170"/>
      <c r="T104" s="172">
        <f>T105+T120</f>
        <v>0</v>
      </c>
      <c r="AR104" s="173" t="s">
        <v>85</v>
      </c>
      <c r="AT104" s="174" t="s">
        <v>76</v>
      </c>
      <c r="AU104" s="174" t="s">
        <v>77</v>
      </c>
      <c r="AY104" s="173" t="s">
        <v>185</v>
      </c>
      <c r="BK104" s="175">
        <f>BK105+BK120</f>
        <v>0</v>
      </c>
    </row>
    <row r="105" spans="2:63" s="12" customFormat="1" ht="22.85" customHeight="1">
      <c r="B105" s="162"/>
      <c r="C105" s="163"/>
      <c r="D105" s="164" t="s">
        <v>76</v>
      </c>
      <c r="E105" s="176" t="s">
        <v>922</v>
      </c>
      <c r="F105" s="176" t="s">
        <v>923</v>
      </c>
      <c r="G105" s="163"/>
      <c r="H105" s="163"/>
      <c r="I105" s="166"/>
      <c r="J105" s="177">
        <f>BK105</f>
        <v>0</v>
      </c>
      <c r="K105" s="163"/>
      <c r="L105" s="168"/>
      <c r="M105" s="169"/>
      <c r="N105" s="170"/>
      <c r="O105" s="170"/>
      <c r="P105" s="171">
        <f>SUM(P106:P119)</f>
        <v>0</v>
      </c>
      <c r="Q105" s="170"/>
      <c r="R105" s="171">
        <f>SUM(R106:R119)</f>
        <v>0</v>
      </c>
      <c r="S105" s="170"/>
      <c r="T105" s="172">
        <f>SUM(T106:T119)</f>
        <v>0</v>
      </c>
      <c r="AR105" s="173" t="s">
        <v>85</v>
      </c>
      <c r="AT105" s="174" t="s">
        <v>76</v>
      </c>
      <c r="AU105" s="174" t="s">
        <v>81</v>
      </c>
      <c r="AY105" s="173" t="s">
        <v>185</v>
      </c>
      <c r="BK105" s="175">
        <f>SUM(BK106:BK119)</f>
        <v>0</v>
      </c>
    </row>
    <row r="106" spans="1:65" s="2" customFormat="1" ht="16.5" customHeight="1">
      <c r="A106" s="34"/>
      <c r="B106" s="35"/>
      <c r="C106" s="178" t="s">
        <v>221</v>
      </c>
      <c r="D106" s="178" t="s">
        <v>187</v>
      </c>
      <c r="E106" s="179" t="s">
        <v>924</v>
      </c>
      <c r="F106" s="180" t="s">
        <v>925</v>
      </c>
      <c r="G106" s="181" t="s">
        <v>407</v>
      </c>
      <c r="H106" s="182">
        <v>11</v>
      </c>
      <c r="I106" s="183"/>
      <c r="J106" s="184">
        <f aca="true" t="shared" si="0" ref="J106:J119">ROUND(I106*H106,2)</f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aca="true" t="shared" si="1" ref="P106:P119">O106*H106</f>
        <v>0</v>
      </c>
      <c r="Q106" s="187">
        <v>0</v>
      </c>
      <c r="R106" s="187">
        <f aca="true" t="shared" si="2" ref="R106:R119">Q106*H106</f>
        <v>0</v>
      </c>
      <c r="S106" s="187">
        <v>0</v>
      </c>
      <c r="T106" s="188">
        <f aca="true" t="shared" si="3" ref="T106:T119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aca="true" t="shared" si="4" ref="BE106:BE119">IF(N106="základní",J106,0)</f>
        <v>0</v>
      </c>
      <c r="BF106" s="190">
        <f aca="true" t="shared" si="5" ref="BF106:BF119">IF(N106="snížená",J106,0)</f>
        <v>0</v>
      </c>
      <c r="BG106" s="190">
        <f aca="true" t="shared" si="6" ref="BG106:BG119">IF(N106="zákl. přenesená",J106,0)</f>
        <v>0</v>
      </c>
      <c r="BH106" s="190">
        <f aca="true" t="shared" si="7" ref="BH106:BH119">IF(N106="sníž. přenesená",J106,0)</f>
        <v>0</v>
      </c>
      <c r="BI106" s="190">
        <f aca="true" t="shared" si="8" ref="BI106:BI119">IF(N106="nulová",J106,0)</f>
        <v>0</v>
      </c>
      <c r="BJ106" s="17" t="s">
        <v>81</v>
      </c>
      <c r="BK106" s="190">
        <f aca="true" t="shared" si="9" ref="BK106:BK119">ROUND(I106*H106,2)</f>
        <v>0</v>
      </c>
      <c r="BL106" s="17" t="s">
        <v>285</v>
      </c>
      <c r="BM106" s="189" t="s">
        <v>247</v>
      </c>
    </row>
    <row r="107" spans="1:65" s="2" customFormat="1" ht="24.15" customHeight="1">
      <c r="A107" s="34"/>
      <c r="B107" s="35"/>
      <c r="C107" s="178" t="s">
        <v>209</v>
      </c>
      <c r="D107" s="178" t="s">
        <v>187</v>
      </c>
      <c r="E107" s="179" t="s">
        <v>926</v>
      </c>
      <c r="F107" s="180" t="s">
        <v>927</v>
      </c>
      <c r="G107" s="181" t="s">
        <v>407</v>
      </c>
      <c r="H107" s="182">
        <v>14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257</v>
      </c>
    </row>
    <row r="108" spans="1:65" s="2" customFormat="1" ht="24.15" customHeight="1">
      <c r="A108" s="34"/>
      <c r="B108" s="35"/>
      <c r="C108" s="178" t="s">
        <v>230</v>
      </c>
      <c r="D108" s="178" t="s">
        <v>187</v>
      </c>
      <c r="E108" s="179" t="s">
        <v>928</v>
      </c>
      <c r="F108" s="180" t="s">
        <v>929</v>
      </c>
      <c r="G108" s="181" t="s">
        <v>407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271</v>
      </c>
    </row>
    <row r="109" spans="1:65" s="2" customFormat="1" ht="21.75" customHeight="1">
      <c r="A109" s="34"/>
      <c r="B109" s="35"/>
      <c r="C109" s="178" t="s">
        <v>252</v>
      </c>
      <c r="D109" s="178" t="s">
        <v>187</v>
      </c>
      <c r="E109" s="179" t="s">
        <v>930</v>
      </c>
      <c r="F109" s="180" t="s">
        <v>931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285</v>
      </c>
    </row>
    <row r="110" spans="1:65" s="2" customFormat="1" ht="21.75" customHeight="1">
      <c r="A110" s="34"/>
      <c r="B110" s="35"/>
      <c r="C110" s="178" t="s">
        <v>257</v>
      </c>
      <c r="D110" s="178" t="s">
        <v>187</v>
      </c>
      <c r="E110" s="179" t="s">
        <v>932</v>
      </c>
      <c r="F110" s="180" t="s">
        <v>933</v>
      </c>
      <c r="G110" s="181" t="s">
        <v>407</v>
      </c>
      <c r="H110" s="182">
        <v>7.5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301</v>
      </c>
    </row>
    <row r="111" spans="1:65" s="2" customFormat="1" ht="21.75" customHeight="1">
      <c r="A111" s="34"/>
      <c r="B111" s="35"/>
      <c r="C111" s="178" t="s">
        <v>262</v>
      </c>
      <c r="D111" s="178" t="s">
        <v>187</v>
      </c>
      <c r="E111" s="179" t="s">
        <v>934</v>
      </c>
      <c r="F111" s="180" t="s">
        <v>935</v>
      </c>
      <c r="G111" s="181" t="s">
        <v>407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319</v>
      </c>
    </row>
    <row r="112" spans="1:65" s="2" customFormat="1" ht="21.75" customHeight="1">
      <c r="A112" s="34"/>
      <c r="B112" s="35"/>
      <c r="C112" s="178" t="s">
        <v>271</v>
      </c>
      <c r="D112" s="178" t="s">
        <v>187</v>
      </c>
      <c r="E112" s="179" t="s">
        <v>936</v>
      </c>
      <c r="F112" s="180" t="s">
        <v>937</v>
      </c>
      <c r="G112" s="181" t="s">
        <v>407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330</v>
      </c>
    </row>
    <row r="113" spans="1:65" s="2" customFormat="1" ht="21.75" customHeight="1">
      <c r="A113" s="34"/>
      <c r="B113" s="35"/>
      <c r="C113" s="178" t="s">
        <v>8</v>
      </c>
      <c r="D113" s="178" t="s">
        <v>187</v>
      </c>
      <c r="E113" s="179" t="s">
        <v>938</v>
      </c>
      <c r="F113" s="180" t="s">
        <v>939</v>
      </c>
      <c r="G113" s="181" t="s">
        <v>407</v>
      </c>
      <c r="H113" s="182">
        <v>16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340</v>
      </c>
    </row>
    <row r="114" spans="1:65" s="2" customFormat="1" ht="24.15" customHeight="1">
      <c r="A114" s="34"/>
      <c r="B114" s="35"/>
      <c r="C114" s="178" t="s">
        <v>285</v>
      </c>
      <c r="D114" s="178" t="s">
        <v>187</v>
      </c>
      <c r="E114" s="179" t="s">
        <v>940</v>
      </c>
      <c r="F114" s="180" t="s">
        <v>941</v>
      </c>
      <c r="G114" s="181" t="s">
        <v>479</v>
      </c>
      <c r="H114" s="229"/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353</v>
      </c>
    </row>
    <row r="115" spans="1:65" s="2" customFormat="1" ht="16.5" customHeight="1">
      <c r="A115" s="34"/>
      <c r="B115" s="35"/>
      <c r="C115" s="178" t="s">
        <v>292</v>
      </c>
      <c r="D115" s="178" t="s">
        <v>187</v>
      </c>
      <c r="E115" s="179" t="s">
        <v>942</v>
      </c>
      <c r="F115" s="180" t="s">
        <v>943</v>
      </c>
      <c r="G115" s="181" t="s">
        <v>944</v>
      </c>
      <c r="H115" s="182">
        <v>4</v>
      </c>
      <c r="I115" s="183"/>
      <c r="J115" s="184">
        <f t="shared" si="0"/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 t="shared" si="1"/>
        <v>0</v>
      </c>
      <c r="Q115" s="187">
        <v>0</v>
      </c>
      <c r="R115" s="187">
        <f t="shared" si="2"/>
        <v>0</v>
      </c>
      <c r="S115" s="187">
        <v>0</v>
      </c>
      <c r="T115" s="188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7" t="s">
        <v>81</v>
      </c>
      <c r="BK115" s="190">
        <f t="shared" si="9"/>
        <v>0</v>
      </c>
      <c r="BL115" s="17" t="s">
        <v>285</v>
      </c>
      <c r="BM115" s="189" t="s">
        <v>368</v>
      </c>
    </row>
    <row r="116" spans="1:65" s="2" customFormat="1" ht="16.5" customHeight="1">
      <c r="A116" s="34"/>
      <c r="B116" s="35"/>
      <c r="C116" s="178" t="s">
        <v>340</v>
      </c>
      <c r="D116" s="178" t="s">
        <v>187</v>
      </c>
      <c r="E116" s="179" t="s">
        <v>945</v>
      </c>
      <c r="F116" s="180" t="s">
        <v>946</v>
      </c>
      <c r="G116" s="181" t="s">
        <v>944</v>
      </c>
      <c r="H116" s="182">
        <v>4</v>
      </c>
      <c r="I116" s="183"/>
      <c r="J116" s="184">
        <f t="shared" si="0"/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 t="shared" si="1"/>
        <v>0</v>
      </c>
      <c r="Q116" s="187">
        <v>0</v>
      </c>
      <c r="R116" s="187">
        <f t="shared" si="2"/>
        <v>0</v>
      </c>
      <c r="S116" s="187">
        <v>0</v>
      </c>
      <c r="T116" s="188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285</v>
      </c>
      <c r="AT116" s="189" t="s">
        <v>187</v>
      </c>
      <c r="AU116" s="189" t="s">
        <v>85</v>
      </c>
      <c r="AY116" s="17" t="s">
        <v>185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7" t="s">
        <v>81</v>
      </c>
      <c r="BK116" s="190">
        <f t="shared" si="9"/>
        <v>0</v>
      </c>
      <c r="BL116" s="17" t="s">
        <v>285</v>
      </c>
      <c r="BM116" s="189" t="s">
        <v>380</v>
      </c>
    </row>
    <row r="117" spans="1:65" s="2" customFormat="1" ht="24.15" customHeight="1">
      <c r="A117" s="34"/>
      <c r="B117" s="35"/>
      <c r="C117" s="178" t="s">
        <v>346</v>
      </c>
      <c r="D117" s="178" t="s">
        <v>187</v>
      </c>
      <c r="E117" s="179" t="s">
        <v>947</v>
      </c>
      <c r="F117" s="180" t="s">
        <v>948</v>
      </c>
      <c r="G117" s="181" t="s">
        <v>944</v>
      </c>
      <c r="H117" s="182">
        <v>1</v>
      </c>
      <c r="I117" s="183"/>
      <c r="J117" s="184">
        <f t="shared" si="0"/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 t="shared" si="1"/>
        <v>0</v>
      </c>
      <c r="Q117" s="187">
        <v>0</v>
      </c>
      <c r="R117" s="187">
        <f t="shared" si="2"/>
        <v>0</v>
      </c>
      <c r="S117" s="187">
        <v>0</v>
      </c>
      <c r="T117" s="18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7" t="s">
        <v>81</v>
      </c>
      <c r="BK117" s="190">
        <f t="shared" si="9"/>
        <v>0</v>
      </c>
      <c r="BL117" s="17" t="s">
        <v>285</v>
      </c>
      <c r="BM117" s="189" t="s">
        <v>392</v>
      </c>
    </row>
    <row r="118" spans="1:65" s="2" customFormat="1" ht="16.5" customHeight="1">
      <c r="A118" s="34"/>
      <c r="B118" s="35"/>
      <c r="C118" s="178" t="s">
        <v>353</v>
      </c>
      <c r="D118" s="178" t="s">
        <v>187</v>
      </c>
      <c r="E118" s="179" t="s">
        <v>949</v>
      </c>
      <c r="F118" s="180" t="s">
        <v>950</v>
      </c>
      <c r="G118" s="181" t="s">
        <v>944</v>
      </c>
      <c r="H118" s="182">
        <v>4</v>
      </c>
      <c r="I118" s="183"/>
      <c r="J118" s="184">
        <f t="shared" si="0"/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 t="shared" si="1"/>
        <v>0</v>
      </c>
      <c r="Q118" s="187">
        <v>0</v>
      </c>
      <c r="R118" s="187">
        <f t="shared" si="2"/>
        <v>0</v>
      </c>
      <c r="S118" s="187">
        <v>0</v>
      </c>
      <c r="T118" s="188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285</v>
      </c>
      <c r="AT118" s="189" t="s">
        <v>187</v>
      </c>
      <c r="AU118" s="189" t="s">
        <v>85</v>
      </c>
      <c r="AY118" s="17" t="s">
        <v>185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7" t="s">
        <v>81</v>
      </c>
      <c r="BK118" s="190">
        <f t="shared" si="9"/>
        <v>0</v>
      </c>
      <c r="BL118" s="17" t="s">
        <v>285</v>
      </c>
      <c r="BM118" s="189" t="s">
        <v>403</v>
      </c>
    </row>
    <row r="119" spans="1:65" s="2" customFormat="1" ht="16.5" customHeight="1">
      <c r="A119" s="34"/>
      <c r="B119" s="35"/>
      <c r="C119" s="178" t="s">
        <v>368</v>
      </c>
      <c r="D119" s="178" t="s">
        <v>187</v>
      </c>
      <c r="E119" s="179" t="s">
        <v>951</v>
      </c>
      <c r="F119" s="180" t="s">
        <v>952</v>
      </c>
      <c r="G119" s="181" t="s">
        <v>407</v>
      </c>
      <c r="H119" s="182">
        <v>16</v>
      </c>
      <c r="I119" s="183"/>
      <c r="J119" s="184">
        <f t="shared" si="0"/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 t="shared" si="1"/>
        <v>0</v>
      </c>
      <c r="Q119" s="187">
        <v>0</v>
      </c>
      <c r="R119" s="187">
        <f t="shared" si="2"/>
        <v>0</v>
      </c>
      <c r="S119" s="187">
        <v>0</v>
      </c>
      <c r="T119" s="188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7" t="s">
        <v>81</v>
      </c>
      <c r="BK119" s="190">
        <f t="shared" si="9"/>
        <v>0</v>
      </c>
      <c r="BL119" s="17" t="s">
        <v>285</v>
      </c>
      <c r="BM119" s="189" t="s">
        <v>416</v>
      </c>
    </row>
    <row r="120" spans="2:63" s="12" customFormat="1" ht="22.85" customHeight="1">
      <c r="B120" s="162"/>
      <c r="C120" s="163"/>
      <c r="D120" s="164" t="s">
        <v>76</v>
      </c>
      <c r="E120" s="176" t="s">
        <v>953</v>
      </c>
      <c r="F120" s="176" t="s">
        <v>954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SUM(P121:P146)</f>
        <v>0</v>
      </c>
      <c r="Q120" s="170"/>
      <c r="R120" s="171">
        <f>SUM(R121:R146)</f>
        <v>0</v>
      </c>
      <c r="S120" s="170"/>
      <c r="T120" s="172">
        <f>SUM(T121:T146)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SUM(BK121:BK146)</f>
        <v>0</v>
      </c>
    </row>
    <row r="121" spans="1:65" s="2" customFormat="1" ht="16.5" customHeight="1">
      <c r="A121" s="34"/>
      <c r="B121" s="35"/>
      <c r="C121" s="178" t="s">
        <v>380</v>
      </c>
      <c r="D121" s="178" t="s">
        <v>187</v>
      </c>
      <c r="E121" s="179" t="s">
        <v>955</v>
      </c>
      <c r="F121" s="180" t="s">
        <v>956</v>
      </c>
      <c r="G121" s="181" t="s">
        <v>957</v>
      </c>
      <c r="H121" s="182">
        <v>1</v>
      </c>
      <c r="I121" s="183"/>
      <c r="J121" s="184">
        <f aca="true" t="shared" si="10" ref="J121:J146"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 aca="true" t="shared" si="11" ref="P121:P146">O121*H121</f>
        <v>0</v>
      </c>
      <c r="Q121" s="187">
        <v>0</v>
      </c>
      <c r="R121" s="187">
        <f aca="true" t="shared" si="12" ref="R121:R146">Q121*H121</f>
        <v>0</v>
      </c>
      <c r="S121" s="187">
        <v>0</v>
      </c>
      <c r="T121" s="188">
        <f aca="true" t="shared" si="13" ref="T121:T146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192</v>
      </c>
      <c r="AT121" s="189" t="s">
        <v>187</v>
      </c>
      <c r="AU121" s="189" t="s">
        <v>85</v>
      </c>
      <c r="AY121" s="17" t="s">
        <v>185</v>
      </c>
      <c r="BE121" s="190">
        <f aca="true" t="shared" si="14" ref="BE121:BE146">IF(N121="základní",J121,0)</f>
        <v>0</v>
      </c>
      <c r="BF121" s="190">
        <f aca="true" t="shared" si="15" ref="BF121:BF146">IF(N121="snížená",J121,0)</f>
        <v>0</v>
      </c>
      <c r="BG121" s="190">
        <f aca="true" t="shared" si="16" ref="BG121:BG146">IF(N121="zákl. přenesená",J121,0)</f>
        <v>0</v>
      </c>
      <c r="BH121" s="190">
        <f aca="true" t="shared" si="17" ref="BH121:BH146">IF(N121="sníž. přenesená",J121,0)</f>
        <v>0</v>
      </c>
      <c r="BI121" s="190">
        <f aca="true" t="shared" si="18" ref="BI121:BI146">IF(N121="nulová",J121,0)</f>
        <v>0</v>
      </c>
      <c r="BJ121" s="17" t="s">
        <v>81</v>
      </c>
      <c r="BK121" s="190">
        <f aca="true" t="shared" si="19" ref="BK121:BK146">ROUND(I121*H121,2)</f>
        <v>0</v>
      </c>
      <c r="BL121" s="17" t="s">
        <v>192</v>
      </c>
      <c r="BM121" s="189" t="s">
        <v>426</v>
      </c>
    </row>
    <row r="122" spans="1:65" s="2" customFormat="1" ht="16.5" customHeight="1">
      <c r="A122" s="34"/>
      <c r="B122" s="35"/>
      <c r="C122" s="178" t="s">
        <v>387</v>
      </c>
      <c r="D122" s="178" t="s">
        <v>187</v>
      </c>
      <c r="E122" s="179" t="s">
        <v>958</v>
      </c>
      <c r="F122" s="180" t="s">
        <v>959</v>
      </c>
      <c r="G122" s="181" t="s">
        <v>957</v>
      </c>
      <c r="H122" s="182">
        <v>2</v>
      </c>
      <c r="I122" s="183"/>
      <c r="J122" s="184">
        <f t="shared" si="10"/>
        <v>0</v>
      </c>
      <c r="K122" s="180" t="s">
        <v>19</v>
      </c>
      <c r="L122" s="39"/>
      <c r="M122" s="185" t="s">
        <v>19</v>
      </c>
      <c r="N122" s="186" t="s">
        <v>48</v>
      </c>
      <c r="O122" s="64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85</v>
      </c>
      <c r="AY122" s="17" t="s">
        <v>185</v>
      </c>
      <c r="BE122" s="190">
        <f t="shared" si="14"/>
        <v>0</v>
      </c>
      <c r="BF122" s="190">
        <f t="shared" si="15"/>
        <v>0</v>
      </c>
      <c r="BG122" s="190">
        <f t="shared" si="16"/>
        <v>0</v>
      </c>
      <c r="BH122" s="190">
        <f t="shared" si="17"/>
        <v>0</v>
      </c>
      <c r="BI122" s="190">
        <f t="shared" si="18"/>
        <v>0</v>
      </c>
      <c r="BJ122" s="17" t="s">
        <v>81</v>
      </c>
      <c r="BK122" s="190">
        <f t="shared" si="19"/>
        <v>0</v>
      </c>
      <c r="BL122" s="17" t="s">
        <v>192</v>
      </c>
      <c r="BM122" s="189" t="s">
        <v>437</v>
      </c>
    </row>
    <row r="123" spans="1:65" s="2" customFormat="1" ht="16.5" customHeight="1">
      <c r="A123" s="34"/>
      <c r="B123" s="35"/>
      <c r="C123" s="178" t="s">
        <v>392</v>
      </c>
      <c r="D123" s="178" t="s">
        <v>187</v>
      </c>
      <c r="E123" s="179" t="s">
        <v>960</v>
      </c>
      <c r="F123" s="180" t="s">
        <v>961</v>
      </c>
      <c r="G123" s="181" t="s">
        <v>957</v>
      </c>
      <c r="H123" s="182">
        <v>1</v>
      </c>
      <c r="I123" s="183"/>
      <c r="J123" s="184">
        <f t="shared" si="10"/>
        <v>0</v>
      </c>
      <c r="K123" s="180" t="s">
        <v>19</v>
      </c>
      <c r="L123" s="39"/>
      <c r="M123" s="185" t="s">
        <v>19</v>
      </c>
      <c r="N123" s="186" t="s">
        <v>48</v>
      </c>
      <c r="O123" s="64"/>
      <c r="P123" s="187">
        <f t="shared" si="11"/>
        <v>0</v>
      </c>
      <c r="Q123" s="187">
        <v>0</v>
      </c>
      <c r="R123" s="187">
        <f t="shared" si="12"/>
        <v>0</v>
      </c>
      <c r="S123" s="187">
        <v>0</v>
      </c>
      <c r="T123" s="188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192</v>
      </c>
      <c r="AT123" s="189" t="s">
        <v>187</v>
      </c>
      <c r="AU123" s="189" t="s">
        <v>85</v>
      </c>
      <c r="AY123" s="17" t="s">
        <v>185</v>
      </c>
      <c r="BE123" s="190">
        <f t="shared" si="14"/>
        <v>0</v>
      </c>
      <c r="BF123" s="190">
        <f t="shared" si="15"/>
        <v>0</v>
      </c>
      <c r="BG123" s="190">
        <f t="shared" si="16"/>
        <v>0</v>
      </c>
      <c r="BH123" s="190">
        <f t="shared" si="17"/>
        <v>0</v>
      </c>
      <c r="BI123" s="190">
        <f t="shared" si="18"/>
        <v>0</v>
      </c>
      <c r="BJ123" s="17" t="s">
        <v>81</v>
      </c>
      <c r="BK123" s="190">
        <f t="shared" si="19"/>
        <v>0</v>
      </c>
      <c r="BL123" s="17" t="s">
        <v>192</v>
      </c>
      <c r="BM123" s="189" t="s">
        <v>448</v>
      </c>
    </row>
    <row r="124" spans="1:65" s="2" customFormat="1" ht="16.5" customHeight="1">
      <c r="A124" s="34"/>
      <c r="B124" s="35"/>
      <c r="C124" s="178" t="s">
        <v>398</v>
      </c>
      <c r="D124" s="178" t="s">
        <v>187</v>
      </c>
      <c r="E124" s="179" t="s">
        <v>962</v>
      </c>
      <c r="F124" s="180" t="s">
        <v>963</v>
      </c>
      <c r="G124" s="181" t="s">
        <v>957</v>
      </c>
      <c r="H124" s="182">
        <v>2</v>
      </c>
      <c r="I124" s="183"/>
      <c r="J124" s="184">
        <f t="shared" si="10"/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 t="shared" si="11"/>
        <v>0</v>
      </c>
      <c r="Q124" s="187">
        <v>0</v>
      </c>
      <c r="R124" s="187">
        <f t="shared" si="12"/>
        <v>0</v>
      </c>
      <c r="S124" s="187">
        <v>0</v>
      </c>
      <c r="T124" s="188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85</v>
      </c>
      <c r="AY124" s="17" t="s">
        <v>185</v>
      </c>
      <c r="BE124" s="190">
        <f t="shared" si="14"/>
        <v>0</v>
      </c>
      <c r="BF124" s="190">
        <f t="shared" si="15"/>
        <v>0</v>
      </c>
      <c r="BG124" s="190">
        <f t="shared" si="16"/>
        <v>0</v>
      </c>
      <c r="BH124" s="190">
        <f t="shared" si="17"/>
        <v>0</v>
      </c>
      <c r="BI124" s="190">
        <f t="shared" si="18"/>
        <v>0</v>
      </c>
      <c r="BJ124" s="17" t="s">
        <v>81</v>
      </c>
      <c r="BK124" s="190">
        <f t="shared" si="19"/>
        <v>0</v>
      </c>
      <c r="BL124" s="17" t="s">
        <v>192</v>
      </c>
      <c r="BM124" s="189" t="s">
        <v>457</v>
      </c>
    </row>
    <row r="125" spans="1:65" s="2" customFormat="1" ht="16.5" customHeight="1">
      <c r="A125" s="34"/>
      <c r="B125" s="35"/>
      <c r="C125" s="178" t="s">
        <v>403</v>
      </c>
      <c r="D125" s="178" t="s">
        <v>187</v>
      </c>
      <c r="E125" s="179" t="s">
        <v>964</v>
      </c>
      <c r="F125" s="180" t="s">
        <v>965</v>
      </c>
      <c r="G125" s="181" t="s">
        <v>957</v>
      </c>
      <c r="H125" s="182">
        <v>6</v>
      </c>
      <c r="I125" s="183"/>
      <c r="J125" s="184">
        <f t="shared" si="10"/>
        <v>0</v>
      </c>
      <c r="K125" s="180" t="s">
        <v>19</v>
      </c>
      <c r="L125" s="39"/>
      <c r="M125" s="185" t="s">
        <v>19</v>
      </c>
      <c r="N125" s="186" t="s">
        <v>48</v>
      </c>
      <c r="O125" s="64"/>
      <c r="P125" s="187">
        <f t="shared" si="11"/>
        <v>0</v>
      </c>
      <c r="Q125" s="187">
        <v>0</v>
      </c>
      <c r="R125" s="187">
        <f t="shared" si="12"/>
        <v>0</v>
      </c>
      <c r="S125" s="187">
        <v>0</v>
      </c>
      <c r="T125" s="188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192</v>
      </c>
      <c r="AT125" s="189" t="s">
        <v>187</v>
      </c>
      <c r="AU125" s="189" t="s">
        <v>85</v>
      </c>
      <c r="AY125" s="17" t="s">
        <v>185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7" t="s">
        <v>81</v>
      </c>
      <c r="BK125" s="190">
        <f t="shared" si="19"/>
        <v>0</v>
      </c>
      <c r="BL125" s="17" t="s">
        <v>192</v>
      </c>
      <c r="BM125" s="189" t="s">
        <v>468</v>
      </c>
    </row>
    <row r="126" spans="1:65" s="2" customFormat="1" ht="16.5" customHeight="1">
      <c r="A126" s="34"/>
      <c r="B126" s="35"/>
      <c r="C126" s="178" t="s">
        <v>411</v>
      </c>
      <c r="D126" s="178" t="s">
        <v>187</v>
      </c>
      <c r="E126" s="179" t="s">
        <v>966</v>
      </c>
      <c r="F126" s="180" t="s">
        <v>967</v>
      </c>
      <c r="G126" s="181" t="s">
        <v>957</v>
      </c>
      <c r="H126" s="182">
        <v>1</v>
      </c>
      <c r="I126" s="183"/>
      <c r="J126" s="184">
        <f t="shared" si="10"/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 t="shared" si="11"/>
        <v>0</v>
      </c>
      <c r="Q126" s="187">
        <v>0</v>
      </c>
      <c r="R126" s="187">
        <f t="shared" si="12"/>
        <v>0</v>
      </c>
      <c r="S126" s="187">
        <v>0</v>
      </c>
      <c r="T126" s="188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85</v>
      </c>
      <c r="AY126" s="17" t="s">
        <v>185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7" t="s">
        <v>81</v>
      </c>
      <c r="BK126" s="190">
        <f t="shared" si="19"/>
        <v>0</v>
      </c>
      <c r="BL126" s="17" t="s">
        <v>192</v>
      </c>
      <c r="BM126" s="189" t="s">
        <v>476</v>
      </c>
    </row>
    <row r="127" spans="1:65" s="2" customFormat="1" ht="16.5" customHeight="1">
      <c r="A127" s="34"/>
      <c r="B127" s="35"/>
      <c r="C127" s="178" t="s">
        <v>416</v>
      </c>
      <c r="D127" s="178" t="s">
        <v>187</v>
      </c>
      <c r="E127" s="179" t="s">
        <v>968</v>
      </c>
      <c r="F127" s="180" t="s">
        <v>969</v>
      </c>
      <c r="G127" s="181" t="s">
        <v>202</v>
      </c>
      <c r="H127" s="182">
        <v>1</v>
      </c>
      <c r="I127" s="183"/>
      <c r="J127" s="184">
        <f t="shared" si="10"/>
        <v>0</v>
      </c>
      <c r="K127" s="180" t="s">
        <v>19</v>
      </c>
      <c r="L127" s="39"/>
      <c r="M127" s="185" t="s">
        <v>19</v>
      </c>
      <c r="N127" s="186" t="s">
        <v>48</v>
      </c>
      <c r="O127" s="64"/>
      <c r="P127" s="187">
        <f t="shared" si="11"/>
        <v>0</v>
      </c>
      <c r="Q127" s="187">
        <v>0</v>
      </c>
      <c r="R127" s="187">
        <f t="shared" si="12"/>
        <v>0</v>
      </c>
      <c r="S127" s="187">
        <v>0</v>
      </c>
      <c r="T127" s="188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85</v>
      </c>
      <c r="AY127" s="17" t="s">
        <v>185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7" t="s">
        <v>81</v>
      </c>
      <c r="BK127" s="190">
        <f t="shared" si="19"/>
        <v>0</v>
      </c>
      <c r="BL127" s="17" t="s">
        <v>192</v>
      </c>
      <c r="BM127" s="189" t="s">
        <v>487</v>
      </c>
    </row>
    <row r="128" spans="1:65" s="2" customFormat="1" ht="24.15" customHeight="1">
      <c r="A128" s="34"/>
      <c r="B128" s="35"/>
      <c r="C128" s="178" t="s">
        <v>421</v>
      </c>
      <c r="D128" s="178" t="s">
        <v>187</v>
      </c>
      <c r="E128" s="179" t="s">
        <v>970</v>
      </c>
      <c r="F128" s="180" t="s">
        <v>971</v>
      </c>
      <c r="G128" s="181" t="s">
        <v>479</v>
      </c>
      <c r="H128" s="229"/>
      <c r="I128" s="183"/>
      <c r="J128" s="184">
        <f t="shared" si="10"/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 t="shared" si="11"/>
        <v>0</v>
      </c>
      <c r="Q128" s="187">
        <v>0</v>
      </c>
      <c r="R128" s="187">
        <f t="shared" si="12"/>
        <v>0</v>
      </c>
      <c r="S128" s="187">
        <v>0</v>
      </c>
      <c r="T128" s="188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192</v>
      </c>
      <c r="AT128" s="189" t="s">
        <v>187</v>
      </c>
      <c r="AU128" s="189" t="s">
        <v>85</v>
      </c>
      <c r="AY128" s="17" t="s">
        <v>185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7" t="s">
        <v>81</v>
      </c>
      <c r="BK128" s="190">
        <f t="shared" si="19"/>
        <v>0</v>
      </c>
      <c r="BL128" s="17" t="s">
        <v>192</v>
      </c>
      <c r="BM128" s="189" t="s">
        <v>501</v>
      </c>
    </row>
    <row r="129" spans="1:65" s="2" customFormat="1" ht="24.15" customHeight="1">
      <c r="A129" s="34"/>
      <c r="B129" s="35"/>
      <c r="C129" s="178" t="s">
        <v>426</v>
      </c>
      <c r="D129" s="178" t="s">
        <v>187</v>
      </c>
      <c r="E129" s="179" t="s">
        <v>972</v>
      </c>
      <c r="F129" s="180" t="s">
        <v>973</v>
      </c>
      <c r="G129" s="181" t="s">
        <v>944</v>
      </c>
      <c r="H129" s="182">
        <v>8</v>
      </c>
      <c r="I129" s="183"/>
      <c r="J129" s="184">
        <f t="shared" si="10"/>
        <v>0</v>
      </c>
      <c r="K129" s="180" t="s">
        <v>19</v>
      </c>
      <c r="L129" s="39"/>
      <c r="M129" s="185" t="s">
        <v>19</v>
      </c>
      <c r="N129" s="186" t="s">
        <v>48</v>
      </c>
      <c r="O129" s="64"/>
      <c r="P129" s="187">
        <f t="shared" si="11"/>
        <v>0</v>
      </c>
      <c r="Q129" s="187">
        <v>0</v>
      </c>
      <c r="R129" s="187">
        <f t="shared" si="12"/>
        <v>0</v>
      </c>
      <c r="S129" s="187">
        <v>0</v>
      </c>
      <c r="T129" s="188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192</v>
      </c>
      <c r="AT129" s="189" t="s">
        <v>187</v>
      </c>
      <c r="AU129" s="189" t="s">
        <v>85</v>
      </c>
      <c r="AY129" s="17" t="s">
        <v>185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7" t="s">
        <v>81</v>
      </c>
      <c r="BK129" s="190">
        <f t="shared" si="19"/>
        <v>0</v>
      </c>
      <c r="BL129" s="17" t="s">
        <v>192</v>
      </c>
      <c r="BM129" s="189" t="s">
        <v>510</v>
      </c>
    </row>
    <row r="130" spans="1:65" s="2" customFormat="1" ht="16.5" customHeight="1">
      <c r="A130" s="34"/>
      <c r="B130" s="35"/>
      <c r="C130" s="178" t="s">
        <v>431</v>
      </c>
      <c r="D130" s="178" t="s">
        <v>187</v>
      </c>
      <c r="E130" s="179" t="s">
        <v>974</v>
      </c>
      <c r="F130" s="180" t="s">
        <v>975</v>
      </c>
      <c r="G130" s="181" t="s">
        <v>944</v>
      </c>
      <c r="H130" s="182">
        <v>4</v>
      </c>
      <c r="I130" s="183"/>
      <c r="J130" s="184">
        <f t="shared" si="10"/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 t="shared" si="11"/>
        <v>0</v>
      </c>
      <c r="Q130" s="187">
        <v>0</v>
      </c>
      <c r="R130" s="187">
        <f t="shared" si="12"/>
        <v>0</v>
      </c>
      <c r="S130" s="187">
        <v>0</v>
      </c>
      <c r="T130" s="188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85</v>
      </c>
      <c r="AY130" s="17" t="s">
        <v>185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7" t="s">
        <v>81</v>
      </c>
      <c r="BK130" s="190">
        <f t="shared" si="19"/>
        <v>0</v>
      </c>
      <c r="BL130" s="17" t="s">
        <v>192</v>
      </c>
      <c r="BM130" s="189" t="s">
        <v>520</v>
      </c>
    </row>
    <row r="131" spans="1:65" s="2" customFormat="1" ht="16.5" customHeight="1">
      <c r="A131" s="34"/>
      <c r="B131" s="35"/>
      <c r="C131" s="178" t="s">
        <v>437</v>
      </c>
      <c r="D131" s="178" t="s">
        <v>187</v>
      </c>
      <c r="E131" s="179" t="s">
        <v>976</v>
      </c>
      <c r="F131" s="180" t="s">
        <v>977</v>
      </c>
      <c r="G131" s="181" t="s">
        <v>944</v>
      </c>
      <c r="H131" s="182">
        <v>2</v>
      </c>
      <c r="I131" s="183"/>
      <c r="J131" s="184">
        <f t="shared" si="10"/>
        <v>0</v>
      </c>
      <c r="K131" s="180" t="s">
        <v>19</v>
      </c>
      <c r="L131" s="39"/>
      <c r="M131" s="185" t="s">
        <v>19</v>
      </c>
      <c r="N131" s="186" t="s">
        <v>48</v>
      </c>
      <c r="O131" s="64"/>
      <c r="P131" s="187">
        <f t="shared" si="11"/>
        <v>0</v>
      </c>
      <c r="Q131" s="187">
        <v>0</v>
      </c>
      <c r="R131" s="187">
        <f t="shared" si="12"/>
        <v>0</v>
      </c>
      <c r="S131" s="187">
        <v>0</v>
      </c>
      <c r="T131" s="188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192</v>
      </c>
      <c r="AT131" s="189" t="s">
        <v>187</v>
      </c>
      <c r="AU131" s="189" t="s">
        <v>85</v>
      </c>
      <c r="AY131" s="17" t="s">
        <v>185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7" t="s">
        <v>81</v>
      </c>
      <c r="BK131" s="190">
        <f t="shared" si="19"/>
        <v>0</v>
      </c>
      <c r="BL131" s="17" t="s">
        <v>192</v>
      </c>
      <c r="BM131" s="189" t="s">
        <v>534</v>
      </c>
    </row>
    <row r="132" spans="1:65" s="2" customFormat="1" ht="16.5" customHeight="1">
      <c r="A132" s="34"/>
      <c r="B132" s="35"/>
      <c r="C132" s="178" t="s">
        <v>441</v>
      </c>
      <c r="D132" s="178" t="s">
        <v>187</v>
      </c>
      <c r="E132" s="179" t="s">
        <v>978</v>
      </c>
      <c r="F132" s="180" t="s">
        <v>979</v>
      </c>
      <c r="G132" s="181" t="s">
        <v>944</v>
      </c>
      <c r="H132" s="182">
        <v>2</v>
      </c>
      <c r="I132" s="183"/>
      <c r="J132" s="184">
        <f t="shared" si="10"/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 t="shared" si="11"/>
        <v>0</v>
      </c>
      <c r="Q132" s="187">
        <v>0</v>
      </c>
      <c r="R132" s="187">
        <f t="shared" si="12"/>
        <v>0</v>
      </c>
      <c r="S132" s="187">
        <v>0</v>
      </c>
      <c r="T132" s="188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85</v>
      </c>
      <c r="AY132" s="17" t="s">
        <v>185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7" t="s">
        <v>81</v>
      </c>
      <c r="BK132" s="190">
        <f t="shared" si="19"/>
        <v>0</v>
      </c>
      <c r="BL132" s="17" t="s">
        <v>192</v>
      </c>
      <c r="BM132" s="189" t="s">
        <v>544</v>
      </c>
    </row>
    <row r="133" spans="1:65" s="2" customFormat="1" ht="16.5" customHeight="1">
      <c r="A133" s="34"/>
      <c r="B133" s="35"/>
      <c r="C133" s="178" t="s">
        <v>448</v>
      </c>
      <c r="D133" s="178" t="s">
        <v>187</v>
      </c>
      <c r="E133" s="179" t="s">
        <v>980</v>
      </c>
      <c r="F133" s="180" t="s">
        <v>981</v>
      </c>
      <c r="G133" s="181" t="s">
        <v>944</v>
      </c>
      <c r="H133" s="182">
        <v>2</v>
      </c>
      <c r="I133" s="183"/>
      <c r="J133" s="184">
        <f t="shared" si="10"/>
        <v>0</v>
      </c>
      <c r="K133" s="180" t="s">
        <v>19</v>
      </c>
      <c r="L133" s="39"/>
      <c r="M133" s="185" t="s">
        <v>19</v>
      </c>
      <c r="N133" s="186" t="s">
        <v>48</v>
      </c>
      <c r="O133" s="64"/>
      <c r="P133" s="187">
        <f t="shared" si="11"/>
        <v>0</v>
      </c>
      <c r="Q133" s="187">
        <v>0</v>
      </c>
      <c r="R133" s="187">
        <f t="shared" si="12"/>
        <v>0</v>
      </c>
      <c r="S133" s="187">
        <v>0</v>
      </c>
      <c r="T133" s="188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85</v>
      </c>
      <c r="AY133" s="17" t="s">
        <v>185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7" t="s">
        <v>81</v>
      </c>
      <c r="BK133" s="190">
        <f t="shared" si="19"/>
        <v>0</v>
      </c>
      <c r="BL133" s="17" t="s">
        <v>192</v>
      </c>
      <c r="BM133" s="189" t="s">
        <v>553</v>
      </c>
    </row>
    <row r="134" spans="1:65" s="2" customFormat="1" ht="16.5" customHeight="1">
      <c r="A134" s="34"/>
      <c r="B134" s="35"/>
      <c r="C134" s="178" t="s">
        <v>452</v>
      </c>
      <c r="D134" s="178" t="s">
        <v>187</v>
      </c>
      <c r="E134" s="179" t="s">
        <v>982</v>
      </c>
      <c r="F134" s="180" t="s">
        <v>983</v>
      </c>
      <c r="G134" s="181" t="s">
        <v>944</v>
      </c>
      <c r="H134" s="182">
        <v>1</v>
      </c>
      <c r="I134" s="183"/>
      <c r="J134" s="184">
        <f t="shared" si="10"/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 t="shared" si="11"/>
        <v>0</v>
      </c>
      <c r="Q134" s="187">
        <v>0</v>
      </c>
      <c r="R134" s="187">
        <f t="shared" si="12"/>
        <v>0</v>
      </c>
      <c r="S134" s="187">
        <v>0</v>
      </c>
      <c r="T134" s="18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85</v>
      </c>
      <c r="AY134" s="17" t="s">
        <v>185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7" t="s">
        <v>81</v>
      </c>
      <c r="BK134" s="190">
        <f t="shared" si="19"/>
        <v>0</v>
      </c>
      <c r="BL134" s="17" t="s">
        <v>192</v>
      </c>
      <c r="BM134" s="189" t="s">
        <v>564</v>
      </c>
    </row>
    <row r="135" spans="1:65" s="2" customFormat="1" ht="16.5" customHeight="1">
      <c r="A135" s="34"/>
      <c r="B135" s="35"/>
      <c r="C135" s="178" t="s">
        <v>457</v>
      </c>
      <c r="D135" s="178" t="s">
        <v>187</v>
      </c>
      <c r="E135" s="179" t="s">
        <v>984</v>
      </c>
      <c r="F135" s="180" t="s">
        <v>985</v>
      </c>
      <c r="G135" s="181" t="s">
        <v>944</v>
      </c>
      <c r="H135" s="182">
        <v>1</v>
      </c>
      <c r="I135" s="183"/>
      <c r="J135" s="184">
        <f t="shared" si="10"/>
        <v>0</v>
      </c>
      <c r="K135" s="180" t="s">
        <v>19</v>
      </c>
      <c r="L135" s="39"/>
      <c r="M135" s="185" t="s">
        <v>19</v>
      </c>
      <c r="N135" s="186" t="s">
        <v>48</v>
      </c>
      <c r="O135" s="64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192</v>
      </c>
      <c r="AT135" s="189" t="s">
        <v>187</v>
      </c>
      <c r="AU135" s="189" t="s">
        <v>85</v>
      </c>
      <c r="AY135" s="17" t="s">
        <v>185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7" t="s">
        <v>81</v>
      </c>
      <c r="BK135" s="190">
        <f t="shared" si="19"/>
        <v>0</v>
      </c>
      <c r="BL135" s="17" t="s">
        <v>192</v>
      </c>
      <c r="BM135" s="189" t="s">
        <v>576</v>
      </c>
    </row>
    <row r="136" spans="1:65" s="2" customFormat="1" ht="16.5" customHeight="1">
      <c r="A136" s="34"/>
      <c r="B136" s="35"/>
      <c r="C136" s="178" t="s">
        <v>463</v>
      </c>
      <c r="D136" s="178" t="s">
        <v>187</v>
      </c>
      <c r="E136" s="179" t="s">
        <v>986</v>
      </c>
      <c r="F136" s="180" t="s">
        <v>987</v>
      </c>
      <c r="G136" s="181" t="s">
        <v>944</v>
      </c>
      <c r="H136" s="182">
        <v>1</v>
      </c>
      <c r="I136" s="183"/>
      <c r="J136" s="184">
        <f t="shared" si="10"/>
        <v>0</v>
      </c>
      <c r="K136" s="180" t="s">
        <v>19</v>
      </c>
      <c r="L136" s="39"/>
      <c r="M136" s="185" t="s">
        <v>19</v>
      </c>
      <c r="N136" s="186" t="s">
        <v>48</v>
      </c>
      <c r="O136" s="64"/>
      <c r="P136" s="187">
        <f t="shared" si="11"/>
        <v>0</v>
      </c>
      <c r="Q136" s="187">
        <v>0</v>
      </c>
      <c r="R136" s="187">
        <f t="shared" si="12"/>
        <v>0</v>
      </c>
      <c r="S136" s="187">
        <v>0</v>
      </c>
      <c r="T136" s="18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85</v>
      </c>
      <c r="AY136" s="17" t="s">
        <v>185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7" t="s">
        <v>81</v>
      </c>
      <c r="BK136" s="190">
        <f t="shared" si="19"/>
        <v>0</v>
      </c>
      <c r="BL136" s="17" t="s">
        <v>192</v>
      </c>
      <c r="BM136" s="189" t="s">
        <v>587</v>
      </c>
    </row>
    <row r="137" spans="1:65" s="2" customFormat="1" ht="16.5" customHeight="1">
      <c r="A137" s="34"/>
      <c r="B137" s="35"/>
      <c r="C137" s="178" t="s">
        <v>468</v>
      </c>
      <c r="D137" s="178" t="s">
        <v>187</v>
      </c>
      <c r="E137" s="179" t="s">
        <v>988</v>
      </c>
      <c r="F137" s="180" t="s">
        <v>989</v>
      </c>
      <c r="G137" s="181" t="s">
        <v>944</v>
      </c>
      <c r="H137" s="182">
        <v>1</v>
      </c>
      <c r="I137" s="183"/>
      <c r="J137" s="184">
        <f t="shared" si="10"/>
        <v>0</v>
      </c>
      <c r="K137" s="180" t="s">
        <v>19</v>
      </c>
      <c r="L137" s="39"/>
      <c r="M137" s="185" t="s">
        <v>19</v>
      </c>
      <c r="N137" s="186" t="s">
        <v>48</v>
      </c>
      <c r="O137" s="64"/>
      <c r="P137" s="187">
        <f t="shared" si="11"/>
        <v>0</v>
      </c>
      <c r="Q137" s="187">
        <v>0</v>
      </c>
      <c r="R137" s="187">
        <f t="shared" si="12"/>
        <v>0</v>
      </c>
      <c r="S137" s="187">
        <v>0</v>
      </c>
      <c r="T137" s="18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85</v>
      </c>
      <c r="AY137" s="17" t="s">
        <v>185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7" t="s">
        <v>81</v>
      </c>
      <c r="BK137" s="190">
        <f t="shared" si="19"/>
        <v>0</v>
      </c>
      <c r="BL137" s="17" t="s">
        <v>192</v>
      </c>
      <c r="BM137" s="189" t="s">
        <v>597</v>
      </c>
    </row>
    <row r="138" spans="1:65" s="2" customFormat="1" ht="16.5" customHeight="1">
      <c r="A138" s="34"/>
      <c r="B138" s="35"/>
      <c r="C138" s="178" t="s">
        <v>472</v>
      </c>
      <c r="D138" s="178" t="s">
        <v>187</v>
      </c>
      <c r="E138" s="179" t="s">
        <v>990</v>
      </c>
      <c r="F138" s="180" t="s">
        <v>991</v>
      </c>
      <c r="G138" s="181" t="s">
        <v>944</v>
      </c>
      <c r="H138" s="182">
        <v>1</v>
      </c>
      <c r="I138" s="183"/>
      <c r="J138" s="184">
        <f t="shared" si="10"/>
        <v>0</v>
      </c>
      <c r="K138" s="180" t="s">
        <v>19</v>
      </c>
      <c r="L138" s="39"/>
      <c r="M138" s="185" t="s">
        <v>19</v>
      </c>
      <c r="N138" s="186" t="s">
        <v>48</v>
      </c>
      <c r="O138" s="64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85</v>
      </c>
      <c r="AY138" s="17" t="s">
        <v>185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7" t="s">
        <v>81</v>
      </c>
      <c r="BK138" s="190">
        <f t="shared" si="19"/>
        <v>0</v>
      </c>
      <c r="BL138" s="17" t="s">
        <v>192</v>
      </c>
      <c r="BM138" s="189" t="s">
        <v>607</v>
      </c>
    </row>
    <row r="139" spans="1:65" s="2" customFormat="1" ht="16.5" customHeight="1">
      <c r="A139" s="34"/>
      <c r="B139" s="35"/>
      <c r="C139" s="178" t="s">
        <v>476</v>
      </c>
      <c r="D139" s="178" t="s">
        <v>187</v>
      </c>
      <c r="E139" s="179" t="s">
        <v>992</v>
      </c>
      <c r="F139" s="180" t="s">
        <v>993</v>
      </c>
      <c r="G139" s="181" t="s">
        <v>944</v>
      </c>
      <c r="H139" s="182">
        <v>1</v>
      </c>
      <c r="I139" s="183"/>
      <c r="J139" s="184">
        <f t="shared" si="10"/>
        <v>0</v>
      </c>
      <c r="K139" s="180" t="s">
        <v>19</v>
      </c>
      <c r="L139" s="39"/>
      <c r="M139" s="185" t="s">
        <v>19</v>
      </c>
      <c r="N139" s="186" t="s">
        <v>48</v>
      </c>
      <c r="O139" s="64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192</v>
      </c>
      <c r="AT139" s="189" t="s">
        <v>187</v>
      </c>
      <c r="AU139" s="189" t="s">
        <v>85</v>
      </c>
      <c r="AY139" s="17" t="s">
        <v>185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7" t="s">
        <v>81</v>
      </c>
      <c r="BK139" s="190">
        <f t="shared" si="19"/>
        <v>0</v>
      </c>
      <c r="BL139" s="17" t="s">
        <v>192</v>
      </c>
      <c r="BM139" s="189" t="s">
        <v>617</v>
      </c>
    </row>
    <row r="140" spans="1:65" s="2" customFormat="1" ht="16.5" customHeight="1">
      <c r="A140" s="34"/>
      <c r="B140" s="35"/>
      <c r="C140" s="178" t="s">
        <v>482</v>
      </c>
      <c r="D140" s="178" t="s">
        <v>187</v>
      </c>
      <c r="E140" s="179" t="s">
        <v>994</v>
      </c>
      <c r="F140" s="180" t="s">
        <v>995</v>
      </c>
      <c r="G140" s="181" t="s">
        <v>944</v>
      </c>
      <c r="H140" s="182">
        <v>1</v>
      </c>
      <c r="I140" s="183"/>
      <c r="J140" s="184">
        <f t="shared" si="10"/>
        <v>0</v>
      </c>
      <c r="K140" s="180" t="s">
        <v>19</v>
      </c>
      <c r="L140" s="39"/>
      <c r="M140" s="185" t="s">
        <v>19</v>
      </c>
      <c r="N140" s="186" t="s">
        <v>48</v>
      </c>
      <c r="O140" s="64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85</v>
      </c>
      <c r="AY140" s="17" t="s">
        <v>185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7" t="s">
        <v>81</v>
      </c>
      <c r="BK140" s="190">
        <f t="shared" si="19"/>
        <v>0</v>
      </c>
      <c r="BL140" s="17" t="s">
        <v>192</v>
      </c>
      <c r="BM140" s="189" t="s">
        <v>626</v>
      </c>
    </row>
    <row r="141" spans="1:65" s="2" customFormat="1" ht="16.5" customHeight="1">
      <c r="A141" s="34"/>
      <c r="B141" s="35"/>
      <c r="C141" s="178" t="s">
        <v>487</v>
      </c>
      <c r="D141" s="178" t="s">
        <v>187</v>
      </c>
      <c r="E141" s="179" t="s">
        <v>996</v>
      </c>
      <c r="F141" s="180" t="s">
        <v>997</v>
      </c>
      <c r="G141" s="181" t="s">
        <v>944</v>
      </c>
      <c r="H141" s="182">
        <v>1</v>
      </c>
      <c r="I141" s="183"/>
      <c r="J141" s="184">
        <f t="shared" si="10"/>
        <v>0</v>
      </c>
      <c r="K141" s="180" t="s">
        <v>19</v>
      </c>
      <c r="L141" s="39"/>
      <c r="M141" s="185" t="s">
        <v>19</v>
      </c>
      <c r="N141" s="186" t="s">
        <v>48</v>
      </c>
      <c r="O141" s="64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192</v>
      </c>
      <c r="AT141" s="189" t="s">
        <v>187</v>
      </c>
      <c r="AU141" s="189" t="s">
        <v>85</v>
      </c>
      <c r="AY141" s="17" t="s">
        <v>185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7" t="s">
        <v>81</v>
      </c>
      <c r="BK141" s="190">
        <f t="shared" si="19"/>
        <v>0</v>
      </c>
      <c r="BL141" s="17" t="s">
        <v>192</v>
      </c>
      <c r="BM141" s="189" t="s">
        <v>637</v>
      </c>
    </row>
    <row r="142" spans="1:65" s="2" customFormat="1" ht="24.15" customHeight="1">
      <c r="A142" s="34"/>
      <c r="B142" s="35"/>
      <c r="C142" s="178" t="s">
        <v>495</v>
      </c>
      <c r="D142" s="178" t="s">
        <v>187</v>
      </c>
      <c r="E142" s="179" t="s">
        <v>998</v>
      </c>
      <c r="F142" s="180" t="s">
        <v>999</v>
      </c>
      <c r="G142" s="181" t="s">
        <v>944</v>
      </c>
      <c r="H142" s="182">
        <v>1</v>
      </c>
      <c r="I142" s="183"/>
      <c r="J142" s="184">
        <f t="shared" si="10"/>
        <v>0</v>
      </c>
      <c r="K142" s="180" t="s">
        <v>19</v>
      </c>
      <c r="L142" s="39"/>
      <c r="M142" s="185" t="s">
        <v>19</v>
      </c>
      <c r="N142" s="186" t="s">
        <v>48</v>
      </c>
      <c r="O142" s="64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192</v>
      </c>
      <c r="AT142" s="189" t="s">
        <v>187</v>
      </c>
      <c r="AU142" s="189" t="s">
        <v>85</v>
      </c>
      <c r="AY142" s="17" t="s">
        <v>185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7" t="s">
        <v>81</v>
      </c>
      <c r="BK142" s="190">
        <f t="shared" si="19"/>
        <v>0</v>
      </c>
      <c r="BL142" s="17" t="s">
        <v>192</v>
      </c>
      <c r="BM142" s="189" t="s">
        <v>648</v>
      </c>
    </row>
    <row r="143" spans="1:65" s="2" customFormat="1" ht="16.5" customHeight="1">
      <c r="A143" s="34"/>
      <c r="B143" s="35"/>
      <c r="C143" s="178" t="s">
        <v>501</v>
      </c>
      <c r="D143" s="178" t="s">
        <v>187</v>
      </c>
      <c r="E143" s="179" t="s">
        <v>1000</v>
      </c>
      <c r="F143" s="180" t="s">
        <v>1001</v>
      </c>
      <c r="G143" s="181" t="s">
        <v>944</v>
      </c>
      <c r="H143" s="182">
        <v>1</v>
      </c>
      <c r="I143" s="183"/>
      <c r="J143" s="184">
        <f t="shared" si="10"/>
        <v>0</v>
      </c>
      <c r="K143" s="180" t="s">
        <v>19</v>
      </c>
      <c r="L143" s="39"/>
      <c r="M143" s="185" t="s">
        <v>19</v>
      </c>
      <c r="N143" s="186" t="s">
        <v>48</v>
      </c>
      <c r="O143" s="64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85</v>
      </c>
      <c r="AY143" s="17" t="s">
        <v>185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7" t="s">
        <v>81</v>
      </c>
      <c r="BK143" s="190">
        <f t="shared" si="19"/>
        <v>0</v>
      </c>
      <c r="BL143" s="17" t="s">
        <v>192</v>
      </c>
      <c r="BM143" s="189" t="s">
        <v>665</v>
      </c>
    </row>
    <row r="144" spans="1:65" s="2" customFormat="1" ht="16.5" customHeight="1">
      <c r="A144" s="34"/>
      <c r="B144" s="35"/>
      <c r="C144" s="178" t="s">
        <v>506</v>
      </c>
      <c r="D144" s="178" t="s">
        <v>187</v>
      </c>
      <c r="E144" s="179" t="s">
        <v>1002</v>
      </c>
      <c r="F144" s="180" t="s">
        <v>1003</v>
      </c>
      <c r="G144" s="181" t="s">
        <v>944</v>
      </c>
      <c r="H144" s="182">
        <v>1</v>
      </c>
      <c r="I144" s="183"/>
      <c r="J144" s="184">
        <f t="shared" si="10"/>
        <v>0</v>
      </c>
      <c r="K144" s="180" t="s">
        <v>19</v>
      </c>
      <c r="L144" s="39"/>
      <c r="M144" s="185" t="s">
        <v>19</v>
      </c>
      <c r="N144" s="186" t="s">
        <v>48</v>
      </c>
      <c r="O144" s="64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85</v>
      </c>
      <c r="AY144" s="17" t="s">
        <v>185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7" t="s">
        <v>81</v>
      </c>
      <c r="BK144" s="190">
        <f t="shared" si="19"/>
        <v>0</v>
      </c>
      <c r="BL144" s="17" t="s">
        <v>192</v>
      </c>
      <c r="BM144" s="189" t="s">
        <v>677</v>
      </c>
    </row>
    <row r="145" spans="1:65" s="2" customFormat="1" ht="16.5" customHeight="1">
      <c r="A145" s="34"/>
      <c r="B145" s="35"/>
      <c r="C145" s="178" t="s">
        <v>510</v>
      </c>
      <c r="D145" s="178" t="s">
        <v>187</v>
      </c>
      <c r="E145" s="179" t="s">
        <v>1004</v>
      </c>
      <c r="F145" s="180" t="s">
        <v>1005</v>
      </c>
      <c r="G145" s="181" t="s">
        <v>944</v>
      </c>
      <c r="H145" s="182">
        <v>1</v>
      </c>
      <c r="I145" s="183"/>
      <c r="J145" s="184">
        <f t="shared" si="10"/>
        <v>0</v>
      </c>
      <c r="K145" s="180" t="s">
        <v>19</v>
      </c>
      <c r="L145" s="39"/>
      <c r="M145" s="185" t="s">
        <v>19</v>
      </c>
      <c r="N145" s="186" t="s">
        <v>48</v>
      </c>
      <c r="O145" s="64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85</v>
      </c>
      <c r="AY145" s="17" t="s">
        <v>185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7" t="s">
        <v>81</v>
      </c>
      <c r="BK145" s="190">
        <f t="shared" si="19"/>
        <v>0</v>
      </c>
      <c r="BL145" s="17" t="s">
        <v>192</v>
      </c>
      <c r="BM145" s="189" t="s">
        <v>691</v>
      </c>
    </row>
    <row r="146" spans="1:65" s="2" customFormat="1" ht="16.5" customHeight="1">
      <c r="A146" s="34"/>
      <c r="B146" s="35"/>
      <c r="C146" s="178" t="s">
        <v>515</v>
      </c>
      <c r="D146" s="178" t="s">
        <v>187</v>
      </c>
      <c r="E146" s="179" t="s">
        <v>1006</v>
      </c>
      <c r="F146" s="180" t="s">
        <v>1007</v>
      </c>
      <c r="G146" s="181" t="s">
        <v>944</v>
      </c>
      <c r="H146" s="182">
        <v>2</v>
      </c>
      <c r="I146" s="183"/>
      <c r="J146" s="184">
        <f t="shared" si="10"/>
        <v>0</v>
      </c>
      <c r="K146" s="180" t="s">
        <v>19</v>
      </c>
      <c r="L146" s="39"/>
      <c r="M146" s="185" t="s">
        <v>19</v>
      </c>
      <c r="N146" s="186" t="s">
        <v>48</v>
      </c>
      <c r="O146" s="64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192</v>
      </c>
      <c r="AT146" s="189" t="s">
        <v>187</v>
      </c>
      <c r="AU146" s="189" t="s">
        <v>85</v>
      </c>
      <c r="AY146" s="17" t="s">
        <v>185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7" t="s">
        <v>81</v>
      </c>
      <c r="BK146" s="190">
        <f t="shared" si="19"/>
        <v>0</v>
      </c>
      <c r="BL146" s="17" t="s">
        <v>192</v>
      </c>
      <c r="BM146" s="189" t="s">
        <v>702</v>
      </c>
    </row>
    <row r="147" spans="2:63" s="12" customFormat="1" ht="25.95" customHeight="1">
      <c r="B147" s="162"/>
      <c r="C147" s="163"/>
      <c r="D147" s="164" t="s">
        <v>76</v>
      </c>
      <c r="E147" s="165" t="s">
        <v>139</v>
      </c>
      <c r="F147" s="165" t="s">
        <v>140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SUM(P148:P151)</f>
        <v>0</v>
      </c>
      <c r="Q147" s="170"/>
      <c r="R147" s="171">
        <f>SUM(R148:R151)</f>
        <v>0</v>
      </c>
      <c r="S147" s="170"/>
      <c r="T147" s="172">
        <f>SUM(T148:T151)</f>
        <v>0</v>
      </c>
      <c r="AR147" s="173" t="s">
        <v>221</v>
      </c>
      <c r="AT147" s="174" t="s">
        <v>76</v>
      </c>
      <c r="AU147" s="174" t="s">
        <v>77</v>
      </c>
      <c r="AY147" s="173" t="s">
        <v>185</v>
      </c>
      <c r="BK147" s="175">
        <f>SUM(BK148:BK151)</f>
        <v>0</v>
      </c>
    </row>
    <row r="148" spans="1:65" s="2" customFormat="1" ht="24.15" customHeight="1">
      <c r="A148" s="34"/>
      <c r="B148" s="35"/>
      <c r="C148" s="178" t="s">
        <v>520</v>
      </c>
      <c r="D148" s="178" t="s">
        <v>187</v>
      </c>
      <c r="E148" s="179" t="s">
        <v>1008</v>
      </c>
      <c r="F148" s="180" t="s">
        <v>1009</v>
      </c>
      <c r="G148" s="181" t="s">
        <v>1010</v>
      </c>
      <c r="H148" s="182">
        <v>1</v>
      </c>
      <c r="I148" s="183"/>
      <c r="J148" s="184">
        <f>ROUND(I148*H148,2)</f>
        <v>0</v>
      </c>
      <c r="K148" s="180" t="s">
        <v>19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192</v>
      </c>
      <c r="AT148" s="189" t="s">
        <v>187</v>
      </c>
      <c r="AU148" s="189" t="s">
        <v>81</v>
      </c>
      <c r="AY148" s="17" t="s">
        <v>185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81</v>
      </c>
      <c r="BK148" s="190">
        <f>ROUND(I148*H148,2)</f>
        <v>0</v>
      </c>
      <c r="BL148" s="17" t="s">
        <v>192</v>
      </c>
      <c r="BM148" s="189" t="s">
        <v>712</v>
      </c>
    </row>
    <row r="149" spans="1:65" s="2" customFormat="1" ht="16.5" customHeight="1">
      <c r="A149" s="34"/>
      <c r="B149" s="35"/>
      <c r="C149" s="178" t="s">
        <v>527</v>
      </c>
      <c r="D149" s="178" t="s">
        <v>187</v>
      </c>
      <c r="E149" s="179" t="s">
        <v>1011</v>
      </c>
      <c r="F149" s="180" t="s">
        <v>1012</v>
      </c>
      <c r="G149" s="181" t="s">
        <v>1013</v>
      </c>
      <c r="H149" s="182">
        <v>16</v>
      </c>
      <c r="I149" s="183"/>
      <c r="J149" s="184">
        <f>ROUND(I149*H149,2)</f>
        <v>0</v>
      </c>
      <c r="K149" s="180" t="s">
        <v>19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724</v>
      </c>
    </row>
    <row r="150" spans="1:65" s="2" customFormat="1" ht="16.5" customHeight="1">
      <c r="A150" s="34"/>
      <c r="B150" s="35"/>
      <c r="C150" s="178" t="s">
        <v>534</v>
      </c>
      <c r="D150" s="178" t="s">
        <v>187</v>
      </c>
      <c r="E150" s="179" t="s">
        <v>1014</v>
      </c>
      <c r="F150" s="180" t="s">
        <v>1015</v>
      </c>
      <c r="G150" s="181" t="s">
        <v>1013</v>
      </c>
      <c r="H150" s="182">
        <v>16</v>
      </c>
      <c r="I150" s="183"/>
      <c r="J150" s="184">
        <f>ROUND(I150*H150,2)</f>
        <v>0</v>
      </c>
      <c r="K150" s="180" t="s">
        <v>19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269</v>
      </c>
    </row>
    <row r="151" spans="1:65" s="2" customFormat="1" ht="16.5" customHeight="1">
      <c r="A151" s="34"/>
      <c r="B151" s="35"/>
      <c r="C151" s="178" t="s">
        <v>539</v>
      </c>
      <c r="D151" s="178" t="s">
        <v>187</v>
      </c>
      <c r="E151" s="179" t="s">
        <v>1016</v>
      </c>
      <c r="F151" s="180" t="s">
        <v>1017</v>
      </c>
      <c r="G151" s="181" t="s">
        <v>1010</v>
      </c>
      <c r="H151" s="182">
        <v>1</v>
      </c>
      <c r="I151" s="183"/>
      <c r="J151" s="184">
        <f>ROUND(I151*H151,2)</f>
        <v>0</v>
      </c>
      <c r="K151" s="180" t="s">
        <v>19</v>
      </c>
      <c r="L151" s="39"/>
      <c r="M151" s="237" t="s">
        <v>19</v>
      </c>
      <c r="N151" s="238" t="s">
        <v>48</v>
      </c>
      <c r="O151" s="232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283</v>
      </c>
    </row>
    <row r="152" spans="1:31" s="2" customFormat="1" ht="7" customHeight="1">
      <c r="A152" s="34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wEofvwPYcKOfHpRcLXQINObhoagZsmUlPwR0Dmd7y4xmqfTzCYsivziOoHyVs/lC6l3KBhbW0RdewzrXNUvFeg==" saltValue="iDbDDFTgaDbiJlskpkg7ycQcWfmr9mA1tPH/crIiv2vDZI30oxn9pMOeOyQQ61mVXpi73xq59b1LvAIk7SxQkQ==" spinCount="100000" sheet="1" objects="1" scenarios="1" formatColumns="0" formatRows="0" autoFilter="0"/>
  <autoFilter ref="C96:K15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118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1018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ROUND((SUM(BE96:BE118)),2)</f>
        <v>0</v>
      </c>
      <c r="G37" s="34"/>
      <c r="H37" s="34"/>
      <c r="I37" s="124">
        <v>0.21</v>
      </c>
      <c r="J37" s="123">
        <f>ROUND(((SUM(BE96:BE118))*I37),2)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ROUND((SUM(BF96:BF118)),2)</f>
        <v>0</v>
      </c>
      <c r="G38" s="34"/>
      <c r="H38" s="34"/>
      <c r="I38" s="124">
        <v>0.15</v>
      </c>
      <c r="J38" s="123">
        <f>ROUND(((SUM(BF96:BF118))*I38),2)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ROUND((SUM(BG96:BG118)),2)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ROUND((SUM(BH96:BH118)),2)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ROUND((SUM(BI96:BI118)),2)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002 - Kanalizace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J103</f>
        <v>0</v>
      </c>
      <c r="K70" s="141"/>
      <c r="L70" s="145"/>
    </row>
    <row r="71" spans="2:12" s="10" customFormat="1" ht="19.95" customHeight="1">
      <c r="B71" s="146"/>
      <c r="C71" s="97"/>
      <c r="D71" s="147" t="s">
        <v>1019</v>
      </c>
      <c r="E71" s="148"/>
      <c r="F71" s="148"/>
      <c r="G71" s="148"/>
      <c r="H71" s="148"/>
      <c r="I71" s="148"/>
      <c r="J71" s="149">
        <f>J104</f>
        <v>0</v>
      </c>
      <c r="K71" s="97"/>
      <c r="L71" s="150"/>
    </row>
    <row r="72" spans="2:12" s="9" customFormat="1" ht="25" customHeight="1">
      <c r="B72" s="140"/>
      <c r="C72" s="141"/>
      <c r="D72" s="142" t="s">
        <v>913</v>
      </c>
      <c r="E72" s="143"/>
      <c r="F72" s="143"/>
      <c r="G72" s="143"/>
      <c r="H72" s="143"/>
      <c r="I72" s="143"/>
      <c r="J72" s="144">
        <f>J115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752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002 - Kanalizace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P97+P103+P115</f>
        <v>0</v>
      </c>
      <c r="Q96" s="72"/>
      <c r="R96" s="159">
        <f>R97+R103+R115</f>
        <v>0</v>
      </c>
      <c r="S96" s="72"/>
      <c r="T96" s="160">
        <f>T97+T103+T115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BK97+BK103+BK115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183</v>
      </c>
      <c r="F97" s="165" t="s">
        <v>184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81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317</v>
      </c>
      <c r="F98" s="176" t="s">
        <v>318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SUM(P99:P102)</f>
        <v>0</v>
      </c>
      <c r="Q98" s="170"/>
      <c r="R98" s="171">
        <f>SUM(R99:R102)</f>
        <v>0</v>
      </c>
      <c r="S98" s="170"/>
      <c r="T98" s="172">
        <f>SUM(T99:T102)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SUM(BK99:BK102)</f>
        <v>0</v>
      </c>
    </row>
    <row r="99" spans="1:65" s="2" customFormat="1" ht="24.15" customHeight="1">
      <c r="A99" s="34"/>
      <c r="B99" s="35"/>
      <c r="C99" s="178" t="s">
        <v>81</v>
      </c>
      <c r="D99" s="178" t="s">
        <v>187</v>
      </c>
      <c r="E99" s="179" t="s">
        <v>914</v>
      </c>
      <c r="F99" s="180" t="s">
        <v>915</v>
      </c>
      <c r="G99" s="181" t="s">
        <v>322</v>
      </c>
      <c r="H99" s="182">
        <v>0.2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1:65" s="2" customFormat="1" ht="21.75" customHeight="1">
      <c r="A100" s="34"/>
      <c r="B100" s="35"/>
      <c r="C100" s="178" t="s">
        <v>85</v>
      </c>
      <c r="D100" s="178" t="s">
        <v>187</v>
      </c>
      <c r="E100" s="179" t="s">
        <v>916</v>
      </c>
      <c r="F100" s="180" t="s">
        <v>917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192</v>
      </c>
    </row>
    <row r="101" spans="1:65" s="2" customFormat="1" ht="24.15" customHeight="1">
      <c r="A101" s="34"/>
      <c r="B101" s="35"/>
      <c r="C101" s="178" t="s">
        <v>108</v>
      </c>
      <c r="D101" s="178" t="s">
        <v>187</v>
      </c>
      <c r="E101" s="179" t="s">
        <v>918</v>
      </c>
      <c r="F101" s="180" t="s">
        <v>919</v>
      </c>
      <c r="G101" s="181" t="s">
        <v>322</v>
      </c>
      <c r="H101" s="182">
        <v>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209</v>
      </c>
    </row>
    <row r="102" spans="1:65" s="2" customFormat="1" ht="24.15" customHeight="1">
      <c r="A102" s="34"/>
      <c r="B102" s="35"/>
      <c r="C102" s="178" t="s">
        <v>192</v>
      </c>
      <c r="D102" s="178" t="s">
        <v>187</v>
      </c>
      <c r="E102" s="179" t="s">
        <v>920</v>
      </c>
      <c r="F102" s="180" t="s">
        <v>921</v>
      </c>
      <c r="G102" s="181" t="s">
        <v>322</v>
      </c>
      <c r="H102" s="182">
        <v>0.2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235</v>
      </c>
    </row>
    <row r="103" spans="2:63" s="12" customFormat="1" ht="25.95" customHeight="1">
      <c r="B103" s="162"/>
      <c r="C103" s="163"/>
      <c r="D103" s="164" t="s">
        <v>76</v>
      </c>
      <c r="E103" s="165" t="s">
        <v>358</v>
      </c>
      <c r="F103" s="165" t="s">
        <v>359</v>
      </c>
      <c r="G103" s="163"/>
      <c r="H103" s="163"/>
      <c r="I103" s="166"/>
      <c r="J103" s="167">
        <f>BK103</f>
        <v>0</v>
      </c>
      <c r="K103" s="163"/>
      <c r="L103" s="168"/>
      <c r="M103" s="169"/>
      <c r="N103" s="170"/>
      <c r="O103" s="170"/>
      <c r="P103" s="171">
        <f>P104</f>
        <v>0</v>
      </c>
      <c r="Q103" s="170"/>
      <c r="R103" s="171">
        <f>R104</f>
        <v>0</v>
      </c>
      <c r="S103" s="170"/>
      <c r="T103" s="172">
        <f>T104</f>
        <v>0</v>
      </c>
      <c r="AR103" s="173" t="s">
        <v>85</v>
      </c>
      <c r="AT103" s="174" t="s">
        <v>76</v>
      </c>
      <c r="AU103" s="174" t="s">
        <v>77</v>
      </c>
      <c r="AY103" s="173" t="s">
        <v>185</v>
      </c>
      <c r="BK103" s="175">
        <f>BK104</f>
        <v>0</v>
      </c>
    </row>
    <row r="104" spans="2:63" s="12" customFormat="1" ht="22.85" customHeight="1">
      <c r="B104" s="162"/>
      <c r="C104" s="163"/>
      <c r="D104" s="164" t="s">
        <v>76</v>
      </c>
      <c r="E104" s="176" t="s">
        <v>1020</v>
      </c>
      <c r="F104" s="176" t="s">
        <v>1021</v>
      </c>
      <c r="G104" s="163"/>
      <c r="H104" s="163"/>
      <c r="I104" s="166"/>
      <c r="J104" s="177">
        <f>BK104</f>
        <v>0</v>
      </c>
      <c r="K104" s="163"/>
      <c r="L104" s="168"/>
      <c r="M104" s="169"/>
      <c r="N104" s="170"/>
      <c r="O104" s="170"/>
      <c r="P104" s="171">
        <f>SUM(P105:P114)</f>
        <v>0</v>
      </c>
      <c r="Q104" s="170"/>
      <c r="R104" s="171">
        <f>SUM(R105:R114)</f>
        <v>0</v>
      </c>
      <c r="S104" s="170"/>
      <c r="T104" s="172">
        <f>SUM(T105:T114)</f>
        <v>0</v>
      </c>
      <c r="AR104" s="173" t="s">
        <v>85</v>
      </c>
      <c r="AT104" s="174" t="s">
        <v>76</v>
      </c>
      <c r="AU104" s="174" t="s">
        <v>81</v>
      </c>
      <c r="AY104" s="173" t="s">
        <v>185</v>
      </c>
      <c r="BK104" s="175">
        <f>SUM(BK105:BK114)</f>
        <v>0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1022</v>
      </c>
      <c r="F105" s="180" t="s">
        <v>1023</v>
      </c>
      <c r="G105" s="181" t="s">
        <v>407</v>
      </c>
      <c r="H105" s="182">
        <v>8</v>
      </c>
      <c r="I105" s="183"/>
      <c r="J105" s="184">
        <f aca="true" t="shared" si="0" ref="J105:J114"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aca="true" t="shared" si="1" ref="P105:P114">O105*H105</f>
        <v>0</v>
      </c>
      <c r="Q105" s="187">
        <v>0</v>
      </c>
      <c r="R105" s="187">
        <f aca="true" t="shared" si="2" ref="R105:R114">Q105*H105</f>
        <v>0</v>
      </c>
      <c r="S105" s="187">
        <v>0</v>
      </c>
      <c r="T105" s="188">
        <f aca="true" t="shared" si="3" ref="T105:T114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aca="true" t="shared" si="4" ref="BE105:BE114">IF(N105="základní",J105,0)</f>
        <v>0</v>
      </c>
      <c r="BF105" s="190">
        <f aca="true" t="shared" si="5" ref="BF105:BF114">IF(N105="snížená",J105,0)</f>
        <v>0</v>
      </c>
      <c r="BG105" s="190">
        <f aca="true" t="shared" si="6" ref="BG105:BG114">IF(N105="zákl. přenesená",J105,0)</f>
        <v>0</v>
      </c>
      <c r="BH105" s="190">
        <f aca="true" t="shared" si="7" ref="BH105:BH114">IF(N105="sníž. přenesená",J105,0)</f>
        <v>0</v>
      </c>
      <c r="BI105" s="190">
        <f aca="true" t="shared" si="8" ref="BI105:BI114">IF(N105="nulová",J105,0)</f>
        <v>0</v>
      </c>
      <c r="BJ105" s="17" t="s">
        <v>81</v>
      </c>
      <c r="BK105" s="190">
        <f aca="true" t="shared" si="9" ref="BK105:BK114">ROUND(I105*H105,2)</f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1024</v>
      </c>
      <c r="F106" s="180" t="s">
        <v>1025</v>
      </c>
      <c r="G106" s="181" t="s">
        <v>407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21.75" customHeight="1">
      <c r="A107" s="34"/>
      <c r="B107" s="35"/>
      <c r="C107" s="178" t="s">
        <v>262</v>
      </c>
      <c r="D107" s="178" t="s">
        <v>187</v>
      </c>
      <c r="E107" s="179" t="s">
        <v>1026</v>
      </c>
      <c r="F107" s="180" t="s">
        <v>1027</v>
      </c>
      <c r="G107" s="181" t="s">
        <v>407</v>
      </c>
      <c r="H107" s="182">
        <v>5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21.75" customHeight="1">
      <c r="A108" s="34"/>
      <c r="B108" s="35"/>
      <c r="C108" s="178" t="s">
        <v>271</v>
      </c>
      <c r="D108" s="178" t="s">
        <v>187</v>
      </c>
      <c r="E108" s="179" t="s">
        <v>1028</v>
      </c>
      <c r="F108" s="180" t="s">
        <v>1029</v>
      </c>
      <c r="G108" s="181" t="s">
        <v>407</v>
      </c>
      <c r="H108" s="182">
        <v>1.5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8</v>
      </c>
      <c r="D109" s="178" t="s">
        <v>187</v>
      </c>
      <c r="E109" s="179" t="s">
        <v>1030</v>
      </c>
      <c r="F109" s="180" t="s">
        <v>1031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24.15" customHeight="1">
      <c r="A110" s="34"/>
      <c r="B110" s="35"/>
      <c r="C110" s="178" t="s">
        <v>285</v>
      </c>
      <c r="D110" s="178" t="s">
        <v>187</v>
      </c>
      <c r="E110" s="179" t="s">
        <v>1032</v>
      </c>
      <c r="F110" s="180" t="s">
        <v>1033</v>
      </c>
      <c r="G110" s="181" t="s">
        <v>479</v>
      </c>
      <c r="H110" s="229"/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301</v>
      </c>
      <c r="D111" s="178" t="s">
        <v>187</v>
      </c>
      <c r="E111" s="179" t="s">
        <v>1034</v>
      </c>
      <c r="F111" s="180" t="s">
        <v>1035</v>
      </c>
      <c r="G111" s="181" t="s">
        <v>944</v>
      </c>
      <c r="H111" s="182">
        <v>2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340</v>
      </c>
      <c r="D112" s="178" t="s">
        <v>187</v>
      </c>
      <c r="E112" s="179" t="s">
        <v>1036</v>
      </c>
      <c r="F112" s="180" t="s">
        <v>1037</v>
      </c>
      <c r="G112" s="181" t="s">
        <v>944</v>
      </c>
      <c r="H112" s="182">
        <v>2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16.5" customHeight="1">
      <c r="A113" s="34"/>
      <c r="B113" s="35"/>
      <c r="C113" s="178" t="s">
        <v>346</v>
      </c>
      <c r="D113" s="178" t="s">
        <v>187</v>
      </c>
      <c r="E113" s="179" t="s">
        <v>1038</v>
      </c>
      <c r="F113" s="180" t="s">
        <v>1039</v>
      </c>
      <c r="G113" s="181" t="s">
        <v>944</v>
      </c>
      <c r="H113" s="182">
        <v>1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1:65" s="2" customFormat="1" ht="16.5" customHeight="1">
      <c r="A114" s="34"/>
      <c r="B114" s="35"/>
      <c r="C114" s="178" t="s">
        <v>362</v>
      </c>
      <c r="D114" s="178" t="s">
        <v>187</v>
      </c>
      <c r="E114" s="179" t="s">
        <v>1040</v>
      </c>
      <c r="F114" s="180" t="s">
        <v>1041</v>
      </c>
      <c r="G114" s="181" t="s">
        <v>407</v>
      </c>
      <c r="H114" s="182">
        <v>6.5</v>
      </c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368</v>
      </c>
    </row>
    <row r="115" spans="2:63" s="12" customFormat="1" ht="25.95" customHeight="1">
      <c r="B115" s="162"/>
      <c r="C115" s="163"/>
      <c r="D115" s="164" t="s">
        <v>76</v>
      </c>
      <c r="E115" s="165" t="s">
        <v>139</v>
      </c>
      <c r="F115" s="165" t="s">
        <v>140</v>
      </c>
      <c r="G115" s="163"/>
      <c r="H115" s="163"/>
      <c r="I115" s="166"/>
      <c r="J115" s="167">
        <f>BK115</f>
        <v>0</v>
      </c>
      <c r="K115" s="163"/>
      <c r="L115" s="168"/>
      <c r="M115" s="169"/>
      <c r="N115" s="170"/>
      <c r="O115" s="170"/>
      <c r="P115" s="171">
        <f>SUM(P116:P118)</f>
        <v>0</v>
      </c>
      <c r="Q115" s="170"/>
      <c r="R115" s="171">
        <f>SUM(R116:R118)</f>
        <v>0</v>
      </c>
      <c r="S115" s="170"/>
      <c r="T115" s="172">
        <f>SUM(T116:T118)</f>
        <v>0</v>
      </c>
      <c r="AR115" s="173" t="s">
        <v>221</v>
      </c>
      <c r="AT115" s="174" t="s">
        <v>76</v>
      </c>
      <c r="AU115" s="174" t="s">
        <v>77</v>
      </c>
      <c r="AY115" s="173" t="s">
        <v>185</v>
      </c>
      <c r="BK115" s="175">
        <f>SUM(BK116:BK118)</f>
        <v>0</v>
      </c>
    </row>
    <row r="116" spans="1:65" s="2" customFormat="1" ht="24.15" customHeight="1">
      <c r="A116" s="34"/>
      <c r="B116" s="35"/>
      <c r="C116" s="178" t="s">
        <v>368</v>
      </c>
      <c r="D116" s="178" t="s">
        <v>187</v>
      </c>
      <c r="E116" s="179" t="s">
        <v>1042</v>
      </c>
      <c r="F116" s="180" t="s">
        <v>1009</v>
      </c>
      <c r="G116" s="181" t="s">
        <v>1010</v>
      </c>
      <c r="H116" s="182">
        <v>1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374</v>
      </c>
      <c r="D117" s="178" t="s">
        <v>187</v>
      </c>
      <c r="E117" s="179" t="s">
        <v>1043</v>
      </c>
      <c r="F117" s="180" t="s">
        <v>1012</v>
      </c>
      <c r="G117" s="181" t="s">
        <v>1013</v>
      </c>
      <c r="H117" s="182">
        <v>6.5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380</v>
      </c>
      <c r="D118" s="178" t="s">
        <v>187</v>
      </c>
      <c r="E118" s="179" t="s">
        <v>1044</v>
      </c>
      <c r="F118" s="180" t="s">
        <v>1045</v>
      </c>
      <c r="G118" s="181" t="s">
        <v>1010</v>
      </c>
      <c r="H118" s="182">
        <v>1</v>
      </c>
      <c r="I118" s="183"/>
      <c r="J118" s="184">
        <f>ROUND(I118*H118,2)</f>
        <v>0</v>
      </c>
      <c r="K118" s="180" t="s">
        <v>19</v>
      </c>
      <c r="L118" s="39"/>
      <c r="M118" s="237" t="s">
        <v>19</v>
      </c>
      <c r="N118" s="238" t="s">
        <v>48</v>
      </c>
      <c r="O118" s="232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31" s="2" customFormat="1" ht="7" customHeight="1">
      <c r="A119" s="34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9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</sheetData>
  <sheetProtection algorithmName="SHA-512" hashValue="/XcuBRa03iQz5ZXvl1WhSbkSA+TBsSBXa88fim9t2yxVUglOnZ+//FoKxPqbfsrbqopxhUtbdeKoL3ajgf0SPQ==" saltValue="2d+0Ujwx5W75YUZGNczEWL3NlUYzXSvJLLwyf3qVK2mwelKGanC1EC+CpKXgzLTc7KT1EE8nXCsYdfgswujMXw==" spinCount="100000" sheet="1" objects="1" scenarios="1" formatColumns="0" formatRows="0" autoFilter="0"/>
  <autoFilter ref="C95:K118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119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1046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ROUND((SUM(BE96:BE119)),2)</f>
        <v>0</v>
      </c>
      <c r="G37" s="34"/>
      <c r="H37" s="34"/>
      <c r="I37" s="124">
        <v>0.21</v>
      </c>
      <c r="J37" s="123">
        <f>ROUND(((SUM(BE96:BE119))*I37),2)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ROUND((SUM(BF96:BF119)),2)</f>
        <v>0</v>
      </c>
      <c r="G38" s="34"/>
      <c r="H38" s="34"/>
      <c r="I38" s="124">
        <v>0.15</v>
      </c>
      <c r="J38" s="123">
        <f>ROUND(((SUM(BF96:BF119))*I38),2)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ROUND((SUM(BG96:BG119)),2)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ROUND((SUM(BH96:BH119)),2)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ROUND((SUM(BI96:BI119)),2)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003 - Vzduchotechnika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162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1047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1048</v>
      </c>
      <c r="E70" s="143"/>
      <c r="F70" s="143"/>
      <c r="G70" s="143"/>
      <c r="H70" s="143"/>
      <c r="I70" s="143"/>
      <c r="J70" s="144">
        <f>J100</f>
        <v>0</v>
      </c>
      <c r="K70" s="141"/>
      <c r="L70" s="145"/>
    </row>
    <row r="71" spans="2:12" s="10" customFormat="1" ht="19.95" customHeight="1">
      <c r="B71" s="146"/>
      <c r="C71" s="97"/>
      <c r="D71" s="147" t="s">
        <v>1049</v>
      </c>
      <c r="E71" s="148"/>
      <c r="F71" s="148"/>
      <c r="G71" s="148"/>
      <c r="H71" s="148"/>
      <c r="I71" s="148"/>
      <c r="J71" s="149">
        <f>J101</f>
        <v>0</v>
      </c>
      <c r="K71" s="97"/>
      <c r="L71" s="150"/>
    </row>
    <row r="72" spans="2:12" s="9" customFormat="1" ht="25" customHeight="1">
      <c r="B72" s="140"/>
      <c r="C72" s="141"/>
      <c r="D72" s="142" t="s">
        <v>1050</v>
      </c>
      <c r="E72" s="143"/>
      <c r="F72" s="143"/>
      <c r="G72" s="143"/>
      <c r="H72" s="143"/>
      <c r="I72" s="143"/>
      <c r="J72" s="144">
        <f>J114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752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003 - Vzduchotechnika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P97+P100+P114</f>
        <v>0</v>
      </c>
      <c r="Q96" s="72"/>
      <c r="R96" s="159">
        <f>R97+R100+R114</f>
        <v>0</v>
      </c>
      <c r="S96" s="72"/>
      <c r="T96" s="160">
        <f>T97+T100+T114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BK97+BK100+BK114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358</v>
      </c>
      <c r="F97" s="165" t="s">
        <v>359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85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953</v>
      </c>
      <c r="F98" s="176" t="s">
        <v>1051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BK99</f>
        <v>0</v>
      </c>
    </row>
    <row r="99" spans="1:65" s="2" customFormat="1" ht="16.5" customHeight="1">
      <c r="A99" s="34"/>
      <c r="B99" s="35"/>
      <c r="C99" s="178" t="s">
        <v>81</v>
      </c>
      <c r="D99" s="178" t="s">
        <v>187</v>
      </c>
      <c r="E99" s="179" t="s">
        <v>1052</v>
      </c>
      <c r="F99" s="180" t="s">
        <v>1053</v>
      </c>
      <c r="G99" s="181" t="s">
        <v>1013</v>
      </c>
      <c r="H99" s="182">
        <v>5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63" s="12" customFormat="1" ht="25.95" customHeight="1">
      <c r="B100" s="162"/>
      <c r="C100" s="163"/>
      <c r="D100" s="164" t="s">
        <v>76</v>
      </c>
      <c r="E100" s="165" t="s">
        <v>1054</v>
      </c>
      <c r="F100" s="165" t="s">
        <v>19</v>
      </c>
      <c r="G100" s="163"/>
      <c r="H100" s="163"/>
      <c r="I100" s="166"/>
      <c r="J100" s="167">
        <f>BK100</f>
        <v>0</v>
      </c>
      <c r="K100" s="163"/>
      <c r="L100" s="168"/>
      <c r="M100" s="169"/>
      <c r="N100" s="170"/>
      <c r="O100" s="170"/>
      <c r="P100" s="171">
        <f>P101</f>
        <v>0</v>
      </c>
      <c r="Q100" s="170"/>
      <c r="R100" s="171">
        <f>R101</f>
        <v>0</v>
      </c>
      <c r="S100" s="170"/>
      <c r="T100" s="172">
        <f>T101</f>
        <v>0</v>
      </c>
      <c r="AR100" s="173" t="s">
        <v>81</v>
      </c>
      <c r="AT100" s="174" t="s">
        <v>76</v>
      </c>
      <c r="AU100" s="174" t="s">
        <v>77</v>
      </c>
      <c r="AY100" s="173" t="s">
        <v>185</v>
      </c>
      <c r="BK100" s="175">
        <f>BK101</f>
        <v>0</v>
      </c>
    </row>
    <row r="101" spans="2:63" s="12" customFormat="1" ht="22.85" customHeight="1">
      <c r="B101" s="162"/>
      <c r="C101" s="163"/>
      <c r="D101" s="164" t="s">
        <v>76</v>
      </c>
      <c r="E101" s="176" t="s">
        <v>1055</v>
      </c>
      <c r="F101" s="176" t="s">
        <v>1056</v>
      </c>
      <c r="G101" s="163"/>
      <c r="H101" s="163"/>
      <c r="I101" s="166"/>
      <c r="J101" s="177">
        <f>BK101</f>
        <v>0</v>
      </c>
      <c r="K101" s="163"/>
      <c r="L101" s="168"/>
      <c r="M101" s="169"/>
      <c r="N101" s="170"/>
      <c r="O101" s="170"/>
      <c r="P101" s="171">
        <f>SUM(P102:P113)</f>
        <v>0</v>
      </c>
      <c r="Q101" s="170"/>
      <c r="R101" s="171">
        <f>SUM(R102:R113)</f>
        <v>0</v>
      </c>
      <c r="S101" s="170"/>
      <c r="T101" s="172">
        <f>SUM(T102:T113)</f>
        <v>0</v>
      </c>
      <c r="AR101" s="173" t="s">
        <v>85</v>
      </c>
      <c r="AT101" s="174" t="s">
        <v>76</v>
      </c>
      <c r="AU101" s="174" t="s">
        <v>81</v>
      </c>
      <c r="AY101" s="173" t="s">
        <v>185</v>
      </c>
      <c r="BK101" s="175">
        <f>SUM(BK102:BK113)</f>
        <v>0</v>
      </c>
    </row>
    <row r="102" spans="1:65" s="2" customFormat="1" ht="24.15" customHeight="1">
      <c r="A102" s="34"/>
      <c r="B102" s="35"/>
      <c r="C102" s="178" t="s">
        <v>85</v>
      </c>
      <c r="D102" s="178" t="s">
        <v>187</v>
      </c>
      <c r="E102" s="179" t="s">
        <v>1057</v>
      </c>
      <c r="F102" s="180" t="s">
        <v>1058</v>
      </c>
      <c r="G102" s="181" t="s">
        <v>944</v>
      </c>
      <c r="H102" s="182">
        <v>2</v>
      </c>
      <c r="I102" s="183"/>
      <c r="J102" s="184">
        <f aca="true" t="shared" si="0" ref="J102:J113"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 aca="true" t="shared" si="1" ref="P102:P113">O102*H102</f>
        <v>0</v>
      </c>
      <c r="Q102" s="187">
        <v>0</v>
      </c>
      <c r="R102" s="187">
        <f aca="true" t="shared" si="2" ref="R102:R113">Q102*H102</f>
        <v>0</v>
      </c>
      <c r="S102" s="187">
        <v>0</v>
      </c>
      <c r="T102" s="188">
        <f aca="true" t="shared" si="3" ref="T102:T113"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285</v>
      </c>
      <c r="AT102" s="189" t="s">
        <v>187</v>
      </c>
      <c r="AU102" s="189" t="s">
        <v>85</v>
      </c>
      <c r="AY102" s="17" t="s">
        <v>185</v>
      </c>
      <c r="BE102" s="190">
        <f aca="true" t="shared" si="4" ref="BE102:BE113">IF(N102="základní",J102,0)</f>
        <v>0</v>
      </c>
      <c r="BF102" s="190">
        <f aca="true" t="shared" si="5" ref="BF102:BF113">IF(N102="snížená",J102,0)</f>
        <v>0</v>
      </c>
      <c r="BG102" s="190">
        <f aca="true" t="shared" si="6" ref="BG102:BG113">IF(N102="zákl. přenesená",J102,0)</f>
        <v>0</v>
      </c>
      <c r="BH102" s="190">
        <f aca="true" t="shared" si="7" ref="BH102:BH113">IF(N102="sníž. přenesená",J102,0)</f>
        <v>0</v>
      </c>
      <c r="BI102" s="190">
        <f aca="true" t="shared" si="8" ref="BI102:BI113">IF(N102="nulová",J102,0)</f>
        <v>0</v>
      </c>
      <c r="BJ102" s="17" t="s">
        <v>81</v>
      </c>
      <c r="BK102" s="190">
        <f aca="true" t="shared" si="9" ref="BK102:BK113">ROUND(I102*H102,2)</f>
        <v>0</v>
      </c>
      <c r="BL102" s="17" t="s">
        <v>285</v>
      </c>
      <c r="BM102" s="189" t="s">
        <v>192</v>
      </c>
    </row>
    <row r="103" spans="1:65" s="2" customFormat="1" ht="16.5" customHeight="1">
      <c r="A103" s="34"/>
      <c r="B103" s="35"/>
      <c r="C103" s="178" t="s">
        <v>108</v>
      </c>
      <c r="D103" s="178" t="s">
        <v>187</v>
      </c>
      <c r="E103" s="179" t="s">
        <v>1059</v>
      </c>
      <c r="F103" s="180" t="s">
        <v>1060</v>
      </c>
      <c r="G103" s="181" t="s">
        <v>407</v>
      </c>
      <c r="H103" s="182">
        <v>0.5</v>
      </c>
      <c r="I103" s="183"/>
      <c r="J103" s="184">
        <f t="shared" si="0"/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285</v>
      </c>
      <c r="AT103" s="189" t="s">
        <v>187</v>
      </c>
      <c r="AU103" s="189" t="s">
        <v>85</v>
      </c>
      <c r="AY103" s="17" t="s">
        <v>185</v>
      </c>
      <c r="BE103" s="190">
        <f t="shared" si="4"/>
        <v>0</v>
      </c>
      <c r="BF103" s="190">
        <f t="shared" si="5"/>
        <v>0</v>
      </c>
      <c r="BG103" s="190">
        <f t="shared" si="6"/>
        <v>0</v>
      </c>
      <c r="BH103" s="190">
        <f t="shared" si="7"/>
        <v>0</v>
      </c>
      <c r="BI103" s="190">
        <f t="shared" si="8"/>
        <v>0</v>
      </c>
      <c r="BJ103" s="17" t="s">
        <v>81</v>
      </c>
      <c r="BK103" s="190">
        <f t="shared" si="9"/>
        <v>0</v>
      </c>
      <c r="BL103" s="17" t="s">
        <v>285</v>
      </c>
      <c r="BM103" s="189" t="s">
        <v>209</v>
      </c>
    </row>
    <row r="104" spans="1:65" s="2" customFormat="1" ht="16.5" customHeight="1">
      <c r="A104" s="34"/>
      <c r="B104" s="35"/>
      <c r="C104" s="178" t="s">
        <v>108</v>
      </c>
      <c r="D104" s="178" t="s">
        <v>187</v>
      </c>
      <c r="E104" s="179" t="s">
        <v>1061</v>
      </c>
      <c r="F104" s="180" t="s">
        <v>1062</v>
      </c>
      <c r="G104" s="181" t="s">
        <v>407</v>
      </c>
      <c r="H104" s="182">
        <v>9</v>
      </c>
      <c r="I104" s="183"/>
      <c r="J104" s="184">
        <f t="shared" si="0"/>
        <v>0</v>
      </c>
      <c r="K104" s="180" t="s">
        <v>19</v>
      </c>
      <c r="L104" s="39"/>
      <c r="M104" s="185" t="s">
        <v>19</v>
      </c>
      <c r="N104" s="186" t="s">
        <v>48</v>
      </c>
      <c r="O104" s="64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285</v>
      </c>
      <c r="AT104" s="189" t="s">
        <v>187</v>
      </c>
      <c r="AU104" s="189" t="s">
        <v>85</v>
      </c>
      <c r="AY104" s="17" t="s">
        <v>185</v>
      </c>
      <c r="BE104" s="190">
        <f t="shared" si="4"/>
        <v>0</v>
      </c>
      <c r="BF104" s="190">
        <f t="shared" si="5"/>
        <v>0</v>
      </c>
      <c r="BG104" s="190">
        <f t="shared" si="6"/>
        <v>0</v>
      </c>
      <c r="BH104" s="190">
        <f t="shared" si="7"/>
        <v>0</v>
      </c>
      <c r="BI104" s="190">
        <f t="shared" si="8"/>
        <v>0</v>
      </c>
      <c r="BJ104" s="17" t="s">
        <v>81</v>
      </c>
      <c r="BK104" s="190">
        <f t="shared" si="9"/>
        <v>0</v>
      </c>
      <c r="BL104" s="17" t="s">
        <v>285</v>
      </c>
      <c r="BM104" s="189" t="s">
        <v>235</v>
      </c>
    </row>
    <row r="105" spans="1:65" s="2" customFormat="1" ht="16.5" customHeight="1">
      <c r="A105" s="34"/>
      <c r="B105" s="35"/>
      <c r="C105" s="178" t="s">
        <v>192</v>
      </c>
      <c r="D105" s="178" t="s">
        <v>187</v>
      </c>
      <c r="E105" s="179" t="s">
        <v>1063</v>
      </c>
      <c r="F105" s="180" t="s">
        <v>1064</v>
      </c>
      <c r="G105" s="181" t="s">
        <v>407</v>
      </c>
      <c r="H105" s="182">
        <v>1</v>
      </c>
      <c r="I105" s="183"/>
      <c r="J105" s="184">
        <f t="shared" si="0"/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t="shared" si="4"/>
        <v>0</v>
      </c>
      <c r="BF105" s="190">
        <f t="shared" si="5"/>
        <v>0</v>
      </c>
      <c r="BG105" s="190">
        <f t="shared" si="6"/>
        <v>0</v>
      </c>
      <c r="BH105" s="190">
        <f t="shared" si="7"/>
        <v>0</v>
      </c>
      <c r="BI105" s="190">
        <f t="shared" si="8"/>
        <v>0</v>
      </c>
      <c r="BJ105" s="17" t="s">
        <v>81</v>
      </c>
      <c r="BK105" s="190">
        <f t="shared" si="9"/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192</v>
      </c>
      <c r="D106" s="178" t="s">
        <v>187</v>
      </c>
      <c r="E106" s="179" t="s">
        <v>1065</v>
      </c>
      <c r="F106" s="180" t="s">
        <v>1066</v>
      </c>
      <c r="G106" s="181" t="s">
        <v>407</v>
      </c>
      <c r="H106" s="182">
        <v>2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16.5" customHeight="1">
      <c r="A107" s="34"/>
      <c r="B107" s="35"/>
      <c r="C107" s="178" t="s">
        <v>221</v>
      </c>
      <c r="D107" s="178" t="s">
        <v>187</v>
      </c>
      <c r="E107" s="179" t="s">
        <v>1067</v>
      </c>
      <c r="F107" s="180" t="s">
        <v>1068</v>
      </c>
      <c r="G107" s="181" t="s">
        <v>944</v>
      </c>
      <c r="H107" s="182">
        <v>2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16.5" customHeight="1">
      <c r="A108" s="34"/>
      <c r="B108" s="35"/>
      <c r="C108" s="178" t="s">
        <v>209</v>
      </c>
      <c r="D108" s="178" t="s">
        <v>187</v>
      </c>
      <c r="E108" s="179" t="s">
        <v>1069</v>
      </c>
      <c r="F108" s="180" t="s">
        <v>1070</v>
      </c>
      <c r="G108" s="181" t="s">
        <v>944</v>
      </c>
      <c r="H108" s="182">
        <v>1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230</v>
      </c>
      <c r="D109" s="178" t="s">
        <v>187</v>
      </c>
      <c r="E109" s="179" t="s">
        <v>1071</v>
      </c>
      <c r="F109" s="180" t="s">
        <v>1072</v>
      </c>
      <c r="G109" s="181" t="s">
        <v>944</v>
      </c>
      <c r="H109" s="182">
        <v>4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16.5" customHeight="1">
      <c r="A110" s="34"/>
      <c r="B110" s="35"/>
      <c r="C110" s="178" t="s">
        <v>235</v>
      </c>
      <c r="D110" s="178" t="s">
        <v>187</v>
      </c>
      <c r="E110" s="179" t="s">
        <v>1073</v>
      </c>
      <c r="F110" s="180" t="s">
        <v>1074</v>
      </c>
      <c r="G110" s="181" t="s">
        <v>944</v>
      </c>
      <c r="H110" s="182">
        <v>4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240</v>
      </c>
      <c r="D111" s="178" t="s">
        <v>187</v>
      </c>
      <c r="E111" s="179" t="s">
        <v>1075</v>
      </c>
      <c r="F111" s="180" t="s">
        <v>1076</v>
      </c>
      <c r="G111" s="181" t="s">
        <v>944</v>
      </c>
      <c r="H111" s="182">
        <v>2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247</v>
      </c>
      <c r="D112" s="178" t="s">
        <v>187</v>
      </c>
      <c r="E112" s="179" t="s">
        <v>1077</v>
      </c>
      <c r="F112" s="180" t="s">
        <v>1078</v>
      </c>
      <c r="G112" s="181" t="s">
        <v>944</v>
      </c>
      <c r="H112" s="182">
        <v>2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24.15" customHeight="1">
      <c r="A113" s="34"/>
      <c r="B113" s="35"/>
      <c r="C113" s="178" t="s">
        <v>252</v>
      </c>
      <c r="D113" s="178" t="s">
        <v>187</v>
      </c>
      <c r="E113" s="179" t="s">
        <v>1079</v>
      </c>
      <c r="F113" s="180" t="s">
        <v>1080</v>
      </c>
      <c r="G113" s="181" t="s">
        <v>479</v>
      </c>
      <c r="H113" s="229"/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2:63" s="12" customFormat="1" ht="25.95" customHeight="1">
      <c r="B114" s="162"/>
      <c r="C114" s="163"/>
      <c r="D114" s="164" t="s">
        <v>76</v>
      </c>
      <c r="E114" s="165" t="s">
        <v>139</v>
      </c>
      <c r="F114" s="165" t="s">
        <v>1081</v>
      </c>
      <c r="G114" s="163"/>
      <c r="H114" s="163"/>
      <c r="I114" s="166"/>
      <c r="J114" s="167">
        <f>BK114</f>
        <v>0</v>
      </c>
      <c r="K114" s="163"/>
      <c r="L114" s="168"/>
      <c r="M114" s="169"/>
      <c r="N114" s="170"/>
      <c r="O114" s="170"/>
      <c r="P114" s="171">
        <f>SUM(P115:P119)</f>
        <v>0</v>
      </c>
      <c r="Q114" s="170"/>
      <c r="R114" s="171">
        <f>SUM(R115:R119)</f>
        <v>0</v>
      </c>
      <c r="S114" s="170"/>
      <c r="T114" s="172">
        <f>SUM(T115:T119)</f>
        <v>0</v>
      </c>
      <c r="AR114" s="173" t="s">
        <v>221</v>
      </c>
      <c r="AT114" s="174" t="s">
        <v>76</v>
      </c>
      <c r="AU114" s="174" t="s">
        <v>77</v>
      </c>
      <c r="AY114" s="173" t="s">
        <v>185</v>
      </c>
      <c r="BK114" s="175">
        <f>SUM(BK115:BK119)</f>
        <v>0</v>
      </c>
    </row>
    <row r="115" spans="1:65" s="2" customFormat="1" ht="16.5" customHeight="1">
      <c r="A115" s="34"/>
      <c r="B115" s="35"/>
      <c r="C115" s="178" t="s">
        <v>252</v>
      </c>
      <c r="D115" s="178" t="s">
        <v>187</v>
      </c>
      <c r="E115" s="179" t="s">
        <v>1082</v>
      </c>
      <c r="F115" s="180" t="s">
        <v>1083</v>
      </c>
      <c r="G115" s="181" t="s">
        <v>1010</v>
      </c>
      <c r="H115" s="182">
        <v>1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192</v>
      </c>
      <c r="AT115" s="189" t="s">
        <v>187</v>
      </c>
      <c r="AU115" s="189" t="s">
        <v>81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192</v>
      </c>
      <c r="BM115" s="189" t="s">
        <v>368</v>
      </c>
    </row>
    <row r="116" spans="1:65" s="2" customFormat="1" ht="16.5" customHeight="1">
      <c r="A116" s="34"/>
      <c r="B116" s="35"/>
      <c r="C116" s="178" t="s">
        <v>257</v>
      </c>
      <c r="D116" s="178" t="s">
        <v>187</v>
      </c>
      <c r="E116" s="179" t="s">
        <v>1084</v>
      </c>
      <c r="F116" s="180" t="s">
        <v>1085</v>
      </c>
      <c r="G116" s="181" t="s">
        <v>1086</v>
      </c>
      <c r="H116" s="182">
        <v>2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24.15" customHeight="1">
      <c r="A117" s="34"/>
      <c r="B117" s="35"/>
      <c r="C117" s="178" t="s">
        <v>262</v>
      </c>
      <c r="D117" s="178" t="s">
        <v>187</v>
      </c>
      <c r="E117" s="179" t="s">
        <v>1087</v>
      </c>
      <c r="F117" s="180" t="s">
        <v>1009</v>
      </c>
      <c r="G117" s="181" t="s">
        <v>1010</v>
      </c>
      <c r="H117" s="182">
        <v>1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448</v>
      </c>
      <c r="D118" s="178" t="s">
        <v>187</v>
      </c>
      <c r="E118" s="179" t="s">
        <v>1088</v>
      </c>
      <c r="F118" s="180" t="s">
        <v>1089</v>
      </c>
      <c r="G118" s="181" t="s">
        <v>1013</v>
      </c>
      <c r="H118" s="182">
        <v>11</v>
      </c>
      <c r="I118" s="183"/>
      <c r="J118" s="184">
        <f>ROUND(I118*H118,2)</f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65" s="2" customFormat="1" ht="16.5" customHeight="1">
      <c r="A119" s="34"/>
      <c r="B119" s="35"/>
      <c r="C119" s="178" t="s">
        <v>452</v>
      </c>
      <c r="D119" s="178" t="s">
        <v>187</v>
      </c>
      <c r="E119" s="179" t="s">
        <v>1090</v>
      </c>
      <c r="F119" s="180" t="s">
        <v>1091</v>
      </c>
      <c r="G119" s="181" t="s">
        <v>944</v>
      </c>
      <c r="H119" s="182">
        <v>1</v>
      </c>
      <c r="I119" s="183"/>
      <c r="J119" s="184">
        <f>ROUND(I119*H119,2)</f>
        <v>0</v>
      </c>
      <c r="K119" s="180" t="s">
        <v>19</v>
      </c>
      <c r="L119" s="39"/>
      <c r="M119" s="237" t="s">
        <v>19</v>
      </c>
      <c r="N119" s="238" t="s">
        <v>48</v>
      </c>
      <c r="O119" s="232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192</v>
      </c>
      <c r="AT119" s="189" t="s">
        <v>187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416</v>
      </c>
    </row>
    <row r="120" spans="1:31" s="2" customFormat="1" ht="7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J82jAxnvfBNzZE60UfHfzIW4vRuQ7HT3Fz6eaXHgso2rwQHD2FltDEOyHwltmgjjhkhWWTM6174WooLtx4yvbg==" saltValue="fO75pV634cvq/PCbyad1UQduc2Vo4eLDEc6UjiuPOd4p3r8jOMbjPxvidbdo8iT+5wnxkkzyq8DZwcE8QCSusA==" spinCount="100000" sheet="1" objects="1" scenarios="1" formatColumns="0" formatRows="0" autoFilter="0"/>
  <autoFilter ref="C95:K119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121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754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910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ROUND(J97,2)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ROUND((SUM(BE97:BE151)),2)</f>
        <v>0</v>
      </c>
      <c r="G37" s="34"/>
      <c r="H37" s="34"/>
      <c r="I37" s="124">
        <v>0.21</v>
      </c>
      <c r="J37" s="123">
        <f>ROUND(((SUM(BE97:BE151))*I37),2)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ROUND((SUM(BF97:BF151)),2)</f>
        <v>0</v>
      </c>
      <c r="G38" s="34"/>
      <c r="H38" s="34"/>
      <c r="I38" s="124">
        <v>0.15</v>
      </c>
      <c r="J38" s="123">
        <f>ROUND(((SUM(BF97:BF151))*I38),2)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ROUND((SUM(BG97:BG151)),2)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ROUND((SUM(BH97:BH151)),2)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ROUND((SUM(BI97:BI151)),2)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754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001 - Vodovod a zařizovací předměty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J97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J98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J99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J104</f>
        <v>0</v>
      </c>
      <c r="K70" s="141"/>
      <c r="L70" s="145"/>
    </row>
    <row r="71" spans="2:12" s="10" customFormat="1" ht="19.95" customHeight="1">
      <c r="B71" s="146"/>
      <c r="C71" s="97"/>
      <c r="D71" s="147" t="s">
        <v>911</v>
      </c>
      <c r="E71" s="148"/>
      <c r="F71" s="148"/>
      <c r="G71" s="148"/>
      <c r="H71" s="148"/>
      <c r="I71" s="148"/>
      <c r="J71" s="149">
        <f>J105</f>
        <v>0</v>
      </c>
      <c r="K71" s="97"/>
      <c r="L71" s="150"/>
    </row>
    <row r="72" spans="2:12" s="10" customFormat="1" ht="19.95" customHeight="1">
      <c r="B72" s="146"/>
      <c r="C72" s="97"/>
      <c r="D72" s="147" t="s">
        <v>912</v>
      </c>
      <c r="E72" s="148"/>
      <c r="F72" s="148"/>
      <c r="G72" s="148"/>
      <c r="H72" s="148"/>
      <c r="I72" s="148"/>
      <c r="J72" s="149">
        <f>J120</f>
        <v>0</v>
      </c>
      <c r="K72" s="97"/>
      <c r="L72" s="150"/>
    </row>
    <row r="73" spans="2:12" s="9" customFormat="1" ht="25" customHeight="1">
      <c r="B73" s="140"/>
      <c r="C73" s="141"/>
      <c r="D73" s="142" t="s">
        <v>913</v>
      </c>
      <c r="E73" s="143"/>
      <c r="F73" s="143"/>
      <c r="G73" s="143"/>
      <c r="H73" s="143"/>
      <c r="I73" s="143"/>
      <c r="J73" s="144">
        <f>J147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7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7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" customHeight="1">
      <c r="A80" s="34"/>
      <c r="B80" s="35"/>
      <c r="C80" s="23" t="s">
        <v>170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7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0" t="str">
        <f>E7</f>
        <v>Zvýšení kapacity koleje Blanice</v>
      </c>
      <c r="F83" s="371"/>
      <c r="G83" s="371"/>
      <c r="H83" s="371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143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2:12" s="1" customFormat="1" ht="16.5" customHeight="1">
      <c r="B85" s="21"/>
      <c r="C85" s="22"/>
      <c r="D85" s="22"/>
      <c r="E85" s="370" t="s">
        <v>908</v>
      </c>
      <c r="F85" s="361"/>
      <c r="G85" s="361"/>
      <c r="H85" s="361"/>
      <c r="I85" s="22"/>
      <c r="J85" s="22"/>
      <c r="K85" s="22"/>
      <c r="L85" s="20"/>
    </row>
    <row r="86" spans="2:12" s="1" customFormat="1" ht="12" customHeight="1">
      <c r="B86" s="21"/>
      <c r="C86" s="29" t="s">
        <v>145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9" t="s">
        <v>754</v>
      </c>
      <c r="F87" s="369"/>
      <c r="G87" s="369"/>
      <c r="H87" s="369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909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45" t="str">
        <f>E13</f>
        <v>001 - Vodovod a zařizovací předměty</v>
      </c>
      <c r="F89" s="369"/>
      <c r="G89" s="369"/>
      <c r="H89" s="369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F16</f>
        <v>Chemická 953, 148 00, Praha 4</v>
      </c>
      <c r="G91" s="36"/>
      <c r="H91" s="36"/>
      <c r="I91" s="29" t="s">
        <v>23</v>
      </c>
      <c r="J91" s="59" t="str">
        <f>IF(J16="","",J16)</f>
        <v>15. 5. 2023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25</v>
      </c>
      <c r="D93" s="36"/>
      <c r="E93" s="36"/>
      <c r="F93" s="27" t="str">
        <f>E19</f>
        <v>Vysoká škola ekonomická v Praze</v>
      </c>
      <c r="G93" s="36"/>
      <c r="H93" s="36"/>
      <c r="I93" s="29" t="s">
        <v>33</v>
      </c>
      <c r="J93" s="32" t="str">
        <f>E25</f>
        <v>Drobný Architects,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31</v>
      </c>
      <c r="D94" s="36"/>
      <c r="E94" s="36"/>
      <c r="F94" s="27" t="str">
        <f>IF(E22="","",E22)</f>
        <v>Vyplň údaj</v>
      </c>
      <c r="G94" s="36"/>
      <c r="H94" s="36"/>
      <c r="I94" s="29" t="s">
        <v>38</v>
      </c>
      <c r="J94" s="32" t="str">
        <f>E28</f>
        <v>Ing. Jaroslav Stolička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171</v>
      </c>
      <c r="D96" s="154" t="s">
        <v>62</v>
      </c>
      <c r="E96" s="154" t="s">
        <v>58</v>
      </c>
      <c r="F96" s="154" t="s">
        <v>59</v>
      </c>
      <c r="G96" s="154" t="s">
        <v>172</v>
      </c>
      <c r="H96" s="154" t="s">
        <v>173</v>
      </c>
      <c r="I96" s="154" t="s">
        <v>174</v>
      </c>
      <c r="J96" s="154" t="s">
        <v>149</v>
      </c>
      <c r="K96" s="155" t="s">
        <v>175</v>
      </c>
      <c r="L96" s="156"/>
      <c r="M96" s="68" t="s">
        <v>19</v>
      </c>
      <c r="N96" s="69" t="s">
        <v>47</v>
      </c>
      <c r="O96" s="69" t="s">
        <v>176</v>
      </c>
      <c r="P96" s="69" t="s">
        <v>177</v>
      </c>
      <c r="Q96" s="69" t="s">
        <v>178</v>
      </c>
      <c r="R96" s="69" t="s">
        <v>179</v>
      </c>
      <c r="S96" s="69" t="s">
        <v>180</v>
      </c>
      <c r="T96" s="70" t="s">
        <v>181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85" customHeight="1">
      <c r="A97" s="34"/>
      <c r="B97" s="35"/>
      <c r="C97" s="75" t="s">
        <v>182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P98+P104+P147</f>
        <v>0</v>
      </c>
      <c r="Q97" s="72"/>
      <c r="R97" s="159">
        <f>R98+R104+R147</f>
        <v>0</v>
      </c>
      <c r="S97" s="72"/>
      <c r="T97" s="160">
        <f>T98+T104+T147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150</v>
      </c>
      <c r="BK97" s="161">
        <f>BK98+BK104+BK147</f>
        <v>0</v>
      </c>
    </row>
    <row r="98" spans="2:63" s="12" customFormat="1" ht="25.95" customHeight="1">
      <c r="B98" s="162"/>
      <c r="C98" s="163"/>
      <c r="D98" s="164" t="s">
        <v>76</v>
      </c>
      <c r="E98" s="165" t="s">
        <v>183</v>
      </c>
      <c r="F98" s="165" t="s">
        <v>184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77</v>
      </c>
      <c r="AY98" s="173" t="s">
        <v>185</v>
      </c>
      <c r="BK98" s="175">
        <f>BK99</f>
        <v>0</v>
      </c>
    </row>
    <row r="99" spans="2:63" s="12" customFormat="1" ht="22.85" customHeight="1">
      <c r="B99" s="162"/>
      <c r="C99" s="163"/>
      <c r="D99" s="164" t="s">
        <v>76</v>
      </c>
      <c r="E99" s="176" t="s">
        <v>317</v>
      </c>
      <c r="F99" s="176" t="s">
        <v>318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SUM(P100:P103)</f>
        <v>0</v>
      </c>
      <c r="Q99" s="170"/>
      <c r="R99" s="171">
        <f>SUM(R100:R103)</f>
        <v>0</v>
      </c>
      <c r="S99" s="170"/>
      <c r="T99" s="172">
        <f>SUM(T100:T103)</f>
        <v>0</v>
      </c>
      <c r="AR99" s="173" t="s">
        <v>81</v>
      </c>
      <c r="AT99" s="174" t="s">
        <v>76</v>
      </c>
      <c r="AU99" s="174" t="s">
        <v>81</v>
      </c>
      <c r="AY99" s="173" t="s">
        <v>185</v>
      </c>
      <c r="BK99" s="175">
        <f>SUM(BK100:BK103)</f>
        <v>0</v>
      </c>
    </row>
    <row r="100" spans="1:65" s="2" customFormat="1" ht="24.15" customHeight="1">
      <c r="A100" s="34"/>
      <c r="B100" s="35"/>
      <c r="C100" s="178" t="s">
        <v>81</v>
      </c>
      <c r="D100" s="178" t="s">
        <v>187</v>
      </c>
      <c r="E100" s="179" t="s">
        <v>914</v>
      </c>
      <c r="F100" s="180" t="s">
        <v>915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85</v>
      </c>
    </row>
    <row r="101" spans="1:65" s="2" customFormat="1" ht="21.75" customHeight="1">
      <c r="A101" s="34"/>
      <c r="B101" s="35"/>
      <c r="C101" s="178" t="s">
        <v>85</v>
      </c>
      <c r="D101" s="178" t="s">
        <v>187</v>
      </c>
      <c r="E101" s="179" t="s">
        <v>916</v>
      </c>
      <c r="F101" s="180" t="s">
        <v>917</v>
      </c>
      <c r="G101" s="181" t="s">
        <v>322</v>
      </c>
      <c r="H101" s="182">
        <v>0.2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192</v>
      </c>
    </row>
    <row r="102" spans="1:65" s="2" customFormat="1" ht="24.15" customHeight="1">
      <c r="A102" s="34"/>
      <c r="B102" s="35"/>
      <c r="C102" s="178" t="s">
        <v>108</v>
      </c>
      <c r="D102" s="178" t="s">
        <v>187</v>
      </c>
      <c r="E102" s="179" t="s">
        <v>918</v>
      </c>
      <c r="F102" s="180" t="s">
        <v>919</v>
      </c>
      <c r="G102" s="181" t="s">
        <v>322</v>
      </c>
      <c r="H102" s="182">
        <v>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209</v>
      </c>
    </row>
    <row r="103" spans="1:65" s="2" customFormat="1" ht="24.15" customHeight="1">
      <c r="A103" s="34"/>
      <c r="B103" s="35"/>
      <c r="C103" s="178" t="s">
        <v>192</v>
      </c>
      <c r="D103" s="178" t="s">
        <v>187</v>
      </c>
      <c r="E103" s="179" t="s">
        <v>920</v>
      </c>
      <c r="F103" s="180" t="s">
        <v>921</v>
      </c>
      <c r="G103" s="181" t="s">
        <v>322</v>
      </c>
      <c r="H103" s="182">
        <v>0.2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192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235</v>
      </c>
    </row>
    <row r="104" spans="2:63" s="12" customFormat="1" ht="25.95" customHeight="1">
      <c r="B104" s="162"/>
      <c r="C104" s="163"/>
      <c r="D104" s="164" t="s">
        <v>76</v>
      </c>
      <c r="E104" s="165" t="s">
        <v>358</v>
      </c>
      <c r="F104" s="165" t="s">
        <v>359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P105+P120</f>
        <v>0</v>
      </c>
      <c r="Q104" s="170"/>
      <c r="R104" s="171">
        <f>R105+R120</f>
        <v>0</v>
      </c>
      <c r="S104" s="170"/>
      <c r="T104" s="172">
        <f>T105+T120</f>
        <v>0</v>
      </c>
      <c r="AR104" s="173" t="s">
        <v>85</v>
      </c>
      <c r="AT104" s="174" t="s">
        <v>76</v>
      </c>
      <c r="AU104" s="174" t="s">
        <v>77</v>
      </c>
      <c r="AY104" s="173" t="s">
        <v>185</v>
      </c>
      <c r="BK104" s="175">
        <f>BK105+BK120</f>
        <v>0</v>
      </c>
    </row>
    <row r="105" spans="2:63" s="12" customFormat="1" ht="22.85" customHeight="1">
      <c r="B105" s="162"/>
      <c r="C105" s="163"/>
      <c r="D105" s="164" t="s">
        <v>76</v>
      </c>
      <c r="E105" s="176" t="s">
        <v>922</v>
      </c>
      <c r="F105" s="176" t="s">
        <v>923</v>
      </c>
      <c r="G105" s="163"/>
      <c r="H105" s="163"/>
      <c r="I105" s="166"/>
      <c r="J105" s="177">
        <f>BK105</f>
        <v>0</v>
      </c>
      <c r="K105" s="163"/>
      <c r="L105" s="168"/>
      <c r="M105" s="169"/>
      <c r="N105" s="170"/>
      <c r="O105" s="170"/>
      <c r="P105" s="171">
        <f>SUM(P106:P119)</f>
        <v>0</v>
      </c>
      <c r="Q105" s="170"/>
      <c r="R105" s="171">
        <f>SUM(R106:R119)</f>
        <v>0</v>
      </c>
      <c r="S105" s="170"/>
      <c r="T105" s="172">
        <f>SUM(T106:T119)</f>
        <v>0</v>
      </c>
      <c r="AR105" s="173" t="s">
        <v>85</v>
      </c>
      <c r="AT105" s="174" t="s">
        <v>76</v>
      </c>
      <c r="AU105" s="174" t="s">
        <v>81</v>
      </c>
      <c r="AY105" s="173" t="s">
        <v>185</v>
      </c>
      <c r="BK105" s="175">
        <f>SUM(BK106:BK119)</f>
        <v>0</v>
      </c>
    </row>
    <row r="106" spans="1:65" s="2" customFormat="1" ht="16.5" customHeight="1">
      <c r="A106" s="34"/>
      <c r="B106" s="35"/>
      <c r="C106" s="178" t="s">
        <v>221</v>
      </c>
      <c r="D106" s="178" t="s">
        <v>187</v>
      </c>
      <c r="E106" s="179" t="s">
        <v>924</v>
      </c>
      <c r="F106" s="180" t="s">
        <v>925</v>
      </c>
      <c r="G106" s="181" t="s">
        <v>407</v>
      </c>
      <c r="H106" s="182">
        <v>10</v>
      </c>
      <c r="I106" s="183"/>
      <c r="J106" s="184">
        <f aca="true" t="shared" si="0" ref="J106:J119">ROUND(I106*H106,2)</f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aca="true" t="shared" si="1" ref="P106:P119">O106*H106</f>
        <v>0</v>
      </c>
      <c r="Q106" s="187">
        <v>0</v>
      </c>
      <c r="R106" s="187">
        <f aca="true" t="shared" si="2" ref="R106:R119">Q106*H106</f>
        <v>0</v>
      </c>
      <c r="S106" s="187">
        <v>0</v>
      </c>
      <c r="T106" s="188">
        <f aca="true" t="shared" si="3" ref="T106:T119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aca="true" t="shared" si="4" ref="BE106:BE119">IF(N106="základní",J106,0)</f>
        <v>0</v>
      </c>
      <c r="BF106" s="190">
        <f aca="true" t="shared" si="5" ref="BF106:BF119">IF(N106="snížená",J106,0)</f>
        <v>0</v>
      </c>
      <c r="BG106" s="190">
        <f aca="true" t="shared" si="6" ref="BG106:BG119">IF(N106="zákl. přenesená",J106,0)</f>
        <v>0</v>
      </c>
      <c r="BH106" s="190">
        <f aca="true" t="shared" si="7" ref="BH106:BH119">IF(N106="sníž. přenesená",J106,0)</f>
        <v>0</v>
      </c>
      <c r="BI106" s="190">
        <f aca="true" t="shared" si="8" ref="BI106:BI119">IF(N106="nulová",J106,0)</f>
        <v>0</v>
      </c>
      <c r="BJ106" s="17" t="s">
        <v>81</v>
      </c>
      <c r="BK106" s="190">
        <f aca="true" t="shared" si="9" ref="BK106:BK119">ROUND(I106*H106,2)</f>
        <v>0</v>
      </c>
      <c r="BL106" s="17" t="s">
        <v>285</v>
      </c>
      <c r="BM106" s="189" t="s">
        <v>247</v>
      </c>
    </row>
    <row r="107" spans="1:65" s="2" customFormat="1" ht="24.15" customHeight="1">
      <c r="A107" s="34"/>
      <c r="B107" s="35"/>
      <c r="C107" s="178" t="s">
        <v>209</v>
      </c>
      <c r="D107" s="178" t="s">
        <v>187</v>
      </c>
      <c r="E107" s="179" t="s">
        <v>926</v>
      </c>
      <c r="F107" s="180" t="s">
        <v>927</v>
      </c>
      <c r="G107" s="181" t="s">
        <v>407</v>
      </c>
      <c r="H107" s="182">
        <v>14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257</v>
      </c>
    </row>
    <row r="108" spans="1:65" s="2" customFormat="1" ht="24.15" customHeight="1">
      <c r="A108" s="34"/>
      <c r="B108" s="35"/>
      <c r="C108" s="178" t="s">
        <v>230</v>
      </c>
      <c r="D108" s="178" t="s">
        <v>187</v>
      </c>
      <c r="E108" s="179" t="s">
        <v>928</v>
      </c>
      <c r="F108" s="180" t="s">
        <v>929</v>
      </c>
      <c r="G108" s="181" t="s">
        <v>407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271</v>
      </c>
    </row>
    <row r="109" spans="1:65" s="2" customFormat="1" ht="21.75" customHeight="1">
      <c r="A109" s="34"/>
      <c r="B109" s="35"/>
      <c r="C109" s="178" t="s">
        <v>252</v>
      </c>
      <c r="D109" s="178" t="s">
        <v>187</v>
      </c>
      <c r="E109" s="179" t="s">
        <v>930</v>
      </c>
      <c r="F109" s="180" t="s">
        <v>931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285</v>
      </c>
    </row>
    <row r="110" spans="1:65" s="2" customFormat="1" ht="21.75" customHeight="1">
      <c r="A110" s="34"/>
      <c r="B110" s="35"/>
      <c r="C110" s="178" t="s">
        <v>257</v>
      </c>
      <c r="D110" s="178" t="s">
        <v>187</v>
      </c>
      <c r="E110" s="179" t="s">
        <v>932</v>
      </c>
      <c r="F110" s="180" t="s">
        <v>933</v>
      </c>
      <c r="G110" s="181" t="s">
        <v>407</v>
      </c>
      <c r="H110" s="182">
        <v>7.5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301</v>
      </c>
    </row>
    <row r="111" spans="1:65" s="2" customFormat="1" ht="21.75" customHeight="1">
      <c r="A111" s="34"/>
      <c r="B111" s="35"/>
      <c r="C111" s="178" t="s">
        <v>262</v>
      </c>
      <c r="D111" s="178" t="s">
        <v>187</v>
      </c>
      <c r="E111" s="179" t="s">
        <v>934</v>
      </c>
      <c r="F111" s="180" t="s">
        <v>935</v>
      </c>
      <c r="G111" s="181" t="s">
        <v>407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319</v>
      </c>
    </row>
    <row r="112" spans="1:65" s="2" customFormat="1" ht="21.75" customHeight="1">
      <c r="A112" s="34"/>
      <c r="B112" s="35"/>
      <c r="C112" s="178" t="s">
        <v>271</v>
      </c>
      <c r="D112" s="178" t="s">
        <v>187</v>
      </c>
      <c r="E112" s="179" t="s">
        <v>936</v>
      </c>
      <c r="F112" s="180" t="s">
        <v>937</v>
      </c>
      <c r="G112" s="181" t="s">
        <v>407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330</v>
      </c>
    </row>
    <row r="113" spans="1:65" s="2" customFormat="1" ht="21.75" customHeight="1">
      <c r="A113" s="34"/>
      <c r="B113" s="35"/>
      <c r="C113" s="178" t="s">
        <v>8</v>
      </c>
      <c r="D113" s="178" t="s">
        <v>187</v>
      </c>
      <c r="E113" s="179" t="s">
        <v>938</v>
      </c>
      <c r="F113" s="180" t="s">
        <v>939</v>
      </c>
      <c r="G113" s="181" t="s">
        <v>407</v>
      </c>
      <c r="H113" s="182">
        <v>16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340</v>
      </c>
    </row>
    <row r="114" spans="1:65" s="2" customFormat="1" ht="24.15" customHeight="1">
      <c r="A114" s="34"/>
      <c r="B114" s="35"/>
      <c r="C114" s="178" t="s">
        <v>285</v>
      </c>
      <c r="D114" s="178" t="s">
        <v>187</v>
      </c>
      <c r="E114" s="179" t="s">
        <v>940</v>
      </c>
      <c r="F114" s="180" t="s">
        <v>941</v>
      </c>
      <c r="G114" s="181" t="s">
        <v>479</v>
      </c>
      <c r="H114" s="229"/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353</v>
      </c>
    </row>
    <row r="115" spans="1:65" s="2" customFormat="1" ht="16.5" customHeight="1">
      <c r="A115" s="34"/>
      <c r="B115" s="35"/>
      <c r="C115" s="178" t="s">
        <v>292</v>
      </c>
      <c r="D115" s="178" t="s">
        <v>187</v>
      </c>
      <c r="E115" s="179" t="s">
        <v>942</v>
      </c>
      <c r="F115" s="180" t="s">
        <v>943</v>
      </c>
      <c r="G115" s="181" t="s">
        <v>944</v>
      </c>
      <c r="H115" s="182">
        <v>2</v>
      </c>
      <c r="I115" s="183"/>
      <c r="J115" s="184">
        <f t="shared" si="0"/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 t="shared" si="1"/>
        <v>0</v>
      </c>
      <c r="Q115" s="187">
        <v>0</v>
      </c>
      <c r="R115" s="187">
        <f t="shared" si="2"/>
        <v>0</v>
      </c>
      <c r="S115" s="187">
        <v>0</v>
      </c>
      <c r="T115" s="188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7" t="s">
        <v>81</v>
      </c>
      <c r="BK115" s="190">
        <f t="shared" si="9"/>
        <v>0</v>
      </c>
      <c r="BL115" s="17" t="s">
        <v>285</v>
      </c>
      <c r="BM115" s="189" t="s">
        <v>368</v>
      </c>
    </row>
    <row r="116" spans="1:65" s="2" customFormat="1" ht="16.5" customHeight="1">
      <c r="A116" s="34"/>
      <c r="B116" s="35"/>
      <c r="C116" s="178" t="s">
        <v>340</v>
      </c>
      <c r="D116" s="178" t="s">
        <v>187</v>
      </c>
      <c r="E116" s="179" t="s">
        <v>945</v>
      </c>
      <c r="F116" s="180" t="s">
        <v>946</v>
      </c>
      <c r="G116" s="181" t="s">
        <v>944</v>
      </c>
      <c r="H116" s="182">
        <v>2</v>
      </c>
      <c r="I116" s="183"/>
      <c r="J116" s="184">
        <f t="shared" si="0"/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 t="shared" si="1"/>
        <v>0</v>
      </c>
      <c r="Q116" s="187">
        <v>0</v>
      </c>
      <c r="R116" s="187">
        <f t="shared" si="2"/>
        <v>0</v>
      </c>
      <c r="S116" s="187">
        <v>0</v>
      </c>
      <c r="T116" s="188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285</v>
      </c>
      <c r="AT116" s="189" t="s">
        <v>187</v>
      </c>
      <c r="AU116" s="189" t="s">
        <v>85</v>
      </c>
      <c r="AY116" s="17" t="s">
        <v>185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7" t="s">
        <v>81</v>
      </c>
      <c r="BK116" s="190">
        <f t="shared" si="9"/>
        <v>0</v>
      </c>
      <c r="BL116" s="17" t="s">
        <v>285</v>
      </c>
      <c r="BM116" s="189" t="s">
        <v>380</v>
      </c>
    </row>
    <row r="117" spans="1:65" s="2" customFormat="1" ht="24.15" customHeight="1">
      <c r="A117" s="34"/>
      <c r="B117" s="35"/>
      <c r="C117" s="178" t="s">
        <v>346</v>
      </c>
      <c r="D117" s="178" t="s">
        <v>187</v>
      </c>
      <c r="E117" s="179" t="s">
        <v>947</v>
      </c>
      <c r="F117" s="180" t="s">
        <v>948</v>
      </c>
      <c r="G117" s="181" t="s">
        <v>944</v>
      </c>
      <c r="H117" s="182">
        <v>1</v>
      </c>
      <c r="I117" s="183"/>
      <c r="J117" s="184">
        <f t="shared" si="0"/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 t="shared" si="1"/>
        <v>0</v>
      </c>
      <c r="Q117" s="187">
        <v>0</v>
      </c>
      <c r="R117" s="187">
        <f t="shared" si="2"/>
        <v>0</v>
      </c>
      <c r="S117" s="187">
        <v>0</v>
      </c>
      <c r="T117" s="18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7" t="s">
        <v>81</v>
      </c>
      <c r="BK117" s="190">
        <f t="shared" si="9"/>
        <v>0</v>
      </c>
      <c r="BL117" s="17" t="s">
        <v>285</v>
      </c>
      <c r="BM117" s="189" t="s">
        <v>392</v>
      </c>
    </row>
    <row r="118" spans="1:65" s="2" customFormat="1" ht="16.5" customHeight="1">
      <c r="A118" s="34"/>
      <c r="B118" s="35"/>
      <c r="C118" s="178" t="s">
        <v>353</v>
      </c>
      <c r="D118" s="178" t="s">
        <v>187</v>
      </c>
      <c r="E118" s="179" t="s">
        <v>949</v>
      </c>
      <c r="F118" s="180" t="s">
        <v>950</v>
      </c>
      <c r="G118" s="181" t="s">
        <v>944</v>
      </c>
      <c r="H118" s="182">
        <v>2</v>
      </c>
      <c r="I118" s="183"/>
      <c r="J118" s="184">
        <f t="shared" si="0"/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 t="shared" si="1"/>
        <v>0</v>
      </c>
      <c r="Q118" s="187">
        <v>0</v>
      </c>
      <c r="R118" s="187">
        <f t="shared" si="2"/>
        <v>0</v>
      </c>
      <c r="S118" s="187">
        <v>0</v>
      </c>
      <c r="T118" s="188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285</v>
      </c>
      <c r="AT118" s="189" t="s">
        <v>187</v>
      </c>
      <c r="AU118" s="189" t="s">
        <v>85</v>
      </c>
      <c r="AY118" s="17" t="s">
        <v>185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7" t="s">
        <v>81</v>
      </c>
      <c r="BK118" s="190">
        <f t="shared" si="9"/>
        <v>0</v>
      </c>
      <c r="BL118" s="17" t="s">
        <v>285</v>
      </c>
      <c r="BM118" s="189" t="s">
        <v>403</v>
      </c>
    </row>
    <row r="119" spans="1:65" s="2" customFormat="1" ht="16.5" customHeight="1">
      <c r="A119" s="34"/>
      <c r="B119" s="35"/>
      <c r="C119" s="178" t="s">
        <v>368</v>
      </c>
      <c r="D119" s="178" t="s">
        <v>187</v>
      </c>
      <c r="E119" s="179" t="s">
        <v>951</v>
      </c>
      <c r="F119" s="180" t="s">
        <v>952</v>
      </c>
      <c r="G119" s="181" t="s">
        <v>407</v>
      </c>
      <c r="H119" s="182">
        <v>16</v>
      </c>
      <c r="I119" s="183"/>
      <c r="J119" s="184">
        <f t="shared" si="0"/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 t="shared" si="1"/>
        <v>0</v>
      </c>
      <c r="Q119" s="187">
        <v>0</v>
      </c>
      <c r="R119" s="187">
        <f t="shared" si="2"/>
        <v>0</v>
      </c>
      <c r="S119" s="187">
        <v>0</v>
      </c>
      <c r="T119" s="188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7" t="s">
        <v>81</v>
      </c>
      <c r="BK119" s="190">
        <f t="shared" si="9"/>
        <v>0</v>
      </c>
      <c r="BL119" s="17" t="s">
        <v>285</v>
      </c>
      <c r="BM119" s="189" t="s">
        <v>416</v>
      </c>
    </row>
    <row r="120" spans="2:63" s="12" customFormat="1" ht="22.85" customHeight="1">
      <c r="B120" s="162"/>
      <c r="C120" s="163"/>
      <c r="D120" s="164" t="s">
        <v>76</v>
      </c>
      <c r="E120" s="176" t="s">
        <v>953</v>
      </c>
      <c r="F120" s="176" t="s">
        <v>954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SUM(P121:P146)</f>
        <v>0</v>
      </c>
      <c r="Q120" s="170"/>
      <c r="R120" s="171">
        <f>SUM(R121:R146)</f>
        <v>0</v>
      </c>
      <c r="S120" s="170"/>
      <c r="T120" s="172">
        <f>SUM(T121:T146)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SUM(BK121:BK146)</f>
        <v>0</v>
      </c>
    </row>
    <row r="121" spans="1:65" s="2" customFormat="1" ht="16.5" customHeight="1">
      <c r="A121" s="34"/>
      <c r="B121" s="35"/>
      <c r="C121" s="178" t="s">
        <v>380</v>
      </c>
      <c r="D121" s="178" t="s">
        <v>187</v>
      </c>
      <c r="E121" s="179" t="s">
        <v>955</v>
      </c>
      <c r="F121" s="180" t="s">
        <v>956</v>
      </c>
      <c r="G121" s="181" t="s">
        <v>957</v>
      </c>
      <c r="H121" s="182">
        <v>1</v>
      </c>
      <c r="I121" s="183"/>
      <c r="J121" s="184">
        <f aca="true" t="shared" si="10" ref="J121:J146"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 aca="true" t="shared" si="11" ref="P121:P146">O121*H121</f>
        <v>0</v>
      </c>
      <c r="Q121" s="187">
        <v>0</v>
      </c>
      <c r="R121" s="187">
        <f aca="true" t="shared" si="12" ref="R121:R146">Q121*H121</f>
        <v>0</v>
      </c>
      <c r="S121" s="187">
        <v>0</v>
      </c>
      <c r="T121" s="188">
        <f aca="true" t="shared" si="13" ref="T121:T146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192</v>
      </c>
      <c r="AT121" s="189" t="s">
        <v>187</v>
      </c>
      <c r="AU121" s="189" t="s">
        <v>85</v>
      </c>
      <c r="AY121" s="17" t="s">
        <v>185</v>
      </c>
      <c r="BE121" s="190">
        <f aca="true" t="shared" si="14" ref="BE121:BE146">IF(N121="základní",J121,0)</f>
        <v>0</v>
      </c>
      <c r="BF121" s="190">
        <f aca="true" t="shared" si="15" ref="BF121:BF146">IF(N121="snížená",J121,0)</f>
        <v>0</v>
      </c>
      <c r="BG121" s="190">
        <f aca="true" t="shared" si="16" ref="BG121:BG146">IF(N121="zákl. přenesená",J121,0)</f>
        <v>0</v>
      </c>
      <c r="BH121" s="190">
        <f aca="true" t="shared" si="17" ref="BH121:BH146">IF(N121="sníž. přenesená",J121,0)</f>
        <v>0</v>
      </c>
      <c r="BI121" s="190">
        <f aca="true" t="shared" si="18" ref="BI121:BI146">IF(N121="nulová",J121,0)</f>
        <v>0</v>
      </c>
      <c r="BJ121" s="17" t="s">
        <v>81</v>
      </c>
      <c r="BK121" s="190">
        <f aca="true" t="shared" si="19" ref="BK121:BK146">ROUND(I121*H121,2)</f>
        <v>0</v>
      </c>
      <c r="BL121" s="17" t="s">
        <v>192</v>
      </c>
      <c r="BM121" s="189" t="s">
        <v>426</v>
      </c>
    </row>
    <row r="122" spans="1:65" s="2" customFormat="1" ht="16.5" customHeight="1">
      <c r="A122" s="34"/>
      <c r="B122" s="35"/>
      <c r="C122" s="178" t="s">
        <v>387</v>
      </c>
      <c r="D122" s="178" t="s">
        <v>187</v>
      </c>
      <c r="E122" s="179" t="s">
        <v>958</v>
      </c>
      <c r="F122" s="180" t="s">
        <v>959</v>
      </c>
      <c r="G122" s="181" t="s">
        <v>957</v>
      </c>
      <c r="H122" s="182">
        <v>1</v>
      </c>
      <c r="I122" s="183"/>
      <c r="J122" s="184">
        <f t="shared" si="10"/>
        <v>0</v>
      </c>
      <c r="K122" s="180" t="s">
        <v>19</v>
      </c>
      <c r="L122" s="39"/>
      <c r="M122" s="185" t="s">
        <v>19</v>
      </c>
      <c r="N122" s="186" t="s">
        <v>48</v>
      </c>
      <c r="O122" s="64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85</v>
      </c>
      <c r="AY122" s="17" t="s">
        <v>185</v>
      </c>
      <c r="BE122" s="190">
        <f t="shared" si="14"/>
        <v>0</v>
      </c>
      <c r="BF122" s="190">
        <f t="shared" si="15"/>
        <v>0</v>
      </c>
      <c r="BG122" s="190">
        <f t="shared" si="16"/>
        <v>0</v>
      </c>
      <c r="BH122" s="190">
        <f t="shared" si="17"/>
        <v>0</v>
      </c>
      <c r="BI122" s="190">
        <f t="shared" si="18"/>
        <v>0</v>
      </c>
      <c r="BJ122" s="17" t="s">
        <v>81</v>
      </c>
      <c r="BK122" s="190">
        <f t="shared" si="19"/>
        <v>0</v>
      </c>
      <c r="BL122" s="17" t="s">
        <v>192</v>
      </c>
      <c r="BM122" s="189" t="s">
        <v>437</v>
      </c>
    </row>
    <row r="123" spans="1:65" s="2" customFormat="1" ht="16.5" customHeight="1">
      <c r="A123" s="34"/>
      <c r="B123" s="35"/>
      <c r="C123" s="178" t="s">
        <v>392</v>
      </c>
      <c r="D123" s="178" t="s">
        <v>187</v>
      </c>
      <c r="E123" s="179" t="s">
        <v>960</v>
      </c>
      <c r="F123" s="180" t="s">
        <v>961</v>
      </c>
      <c r="G123" s="181" t="s">
        <v>957</v>
      </c>
      <c r="H123" s="182">
        <v>1</v>
      </c>
      <c r="I123" s="183"/>
      <c r="J123" s="184">
        <f t="shared" si="10"/>
        <v>0</v>
      </c>
      <c r="K123" s="180" t="s">
        <v>19</v>
      </c>
      <c r="L123" s="39"/>
      <c r="M123" s="185" t="s">
        <v>19</v>
      </c>
      <c r="N123" s="186" t="s">
        <v>48</v>
      </c>
      <c r="O123" s="64"/>
      <c r="P123" s="187">
        <f t="shared" si="11"/>
        <v>0</v>
      </c>
      <c r="Q123" s="187">
        <v>0</v>
      </c>
      <c r="R123" s="187">
        <f t="shared" si="12"/>
        <v>0</v>
      </c>
      <c r="S123" s="187">
        <v>0</v>
      </c>
      <c r="T123" s="188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192</v>
      </c>
      <c r="AT123" s="189" t="s">
        <v>187</v>
      </c>
      <c r="AU123" s="189" t="s">
        <v>85</v>
      </c>
      <c r="AY123" s="17" t="s">
        <v>185</v>
      </c>
      <c r="BE123" s="190">
        <f t="shared" si="14"/>
        <v>0</v>
      </c>
      <c r="BF123" s="190">
        <f t="shared" si="15"/>
        <v>0</v>
      </c>
      <c r="BG123" s="190">
        <f t="shared" si="16"/>
        <v>0</v>
      </c>
      <c r="BH123" s="190">
        <f t="shared" si="17"/>
        <v>0</v>
      </c>
      <c r="BI123" s="190">
        <f t="shared" si="18"/>
        <v>0</v>
      </c>
      <c r="BJ123" s="17" t="s">
        <v>81</v>
      </c>
      <c r="BK123" s="190">
        <f t="shared" si="19"/>
        <v>0</v>
      </c>
      <c r="BL123" s="17" t="s">
        <v>192</v>
      </c>
      <c r="BM123" s="189" t="s">
        <v>448</v>
      </c>
    </row>
    <row r="124" spans="1:65" s="2" customFormat="1" ht="16.5" customHeight="1">
      <c r="A124" s="34"/>
      <c r="B124" s="35"/>
      <c r="C124" s="178" t="s">
        <v>398</v>
      </c>
      <c r="D124" s="178" t="s">
        <v>187</v>
      </c>
      <c r="E124" s="179" t="s">
        <v>962</v>
      </c>
      <c r="F124" s="180" t="s">
        <v>963</v>
      </c>
      <c r="G124" s="181" t="s">
        <v>957</v>
      </c>
      <c r="H124" s="182">
        <v>1</v>
      </c>
      <c r="I124" s="183"/>
      <c r="J124" s="184">
        <f t="shared" si="10"/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 t="shared" si="11"/>
        <v>0</v>
      </c>
      <c r="Q124" s="187">
        <v>0</v>
      </c>
      <c r="R124" s="187">
        <f t="shared" si="12"/>
        <v>0</v>
      </c>
      <c r="S124" s="187">
        <v>0</v>
      </c>
      <c r="T124" s="188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85</v>
      </c>
      <c r="AY124" s="17" t="s">
        <v>185</v>
      </c>
      <c r="BE124" s="190">
        <f t="shared" si="14"/>
        <v>0</v>
      </c>
      <c r="BF124" s="190">
        <f t="shared" si="15"/>
        <v>0</v>
      </c>
      <c r="BG124" s="190">
        <f t="shared" si="16"/>
        <v>0</v>
      </c>
      <c r="BH124" s="190">
        <f t="shared" si="17"/>
        <v>0</v>
      </c>
      <c r="BI124" s="190">
        <f t="shared" si="18"/>
        <v>0</v>
      </c>
      <c r="BJ124" s="17" t="s">
        <v>81</v>
      </c>
      <c r="BK124" s="190">
        <f t="shared" si="19"/>
        <v>0</v>
      </c>
      <c r="BL124" s="17" t="s">
        <v>192</v>
      </c>
      <c r="BM124" s="189" t="s">
        <v>457</v>
      </c>
    </row>
    <row r="125" spans="1:65" s="2" customFormat="1" ht="16.5" customHeight="1">
      <c r="A125" s="34"/>
      <c r="B125" s="35"/>
      <c r="C125" s="178" t="s">
        <v>403</v>
      </c>
      <c r="D125" s="178" t="s">
        <v>187</v>
      </c>
      <c r="E125" s="179" t="s">
        <v>964</v>
      </c>
      <c r="F125" s="180" t="s">
        <v>965</v>
      </c>
      <c r="G125" s="181" t="s">
        <v>957</v>
      </c>
      <c r="H125" s="182">
        <v>4</v>
      </c>
      <c r="I125" s="183"/>
      <c r="J125" s="184">
        <f t="shared" si="10"/>
        <v>0</v>
      </c>
      <c r="K125" s="180" t="s">
        <v>19</v>
      </c>
      <c r="L125" s="39"/>
      <c r="M125" s="185" t="s">
        <v>19</v>
      </c>
      <c r="N125" s="186" t="s">
        <v>48</v>
      </c>
      <c r="O125" s="64"/>
      <c r="P125" s="187">
        <f t="shared" si="11"/>
        <v>0</v>
      </c>
      <c r="Q125" s="187">
        <v>0</v>
      </c>
      <c r="R125" s="187">
        <f t="shared" si="12"/>
        <v>0</v>
      </c>
      <c r="S125" s="187">
        <v>0</v>
      </c>
      <c r="T125" s="188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192</v>
      </c>
      <c r="AT125" s="189" t="s">
        <v>187</v>
      </c>
      <c r="AU125" s="189" t="s">
        <v>85</v>
      </c>
      <c r="AY125" s="17" t="s">
        <v>185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7" t="s">
        <v>81</v>
      </c>
      <c r="BK125" s="190">
        <f t="shared" si="19"/>
        <v>0</v>
      </c>
      <c r="BL125" s="17" t="s">
        <v>192</v>
      </c>
      <c r="BM125" s="189" t="s">
        <v>468</v>
      </c>
    </row>
    <row r="126" spans="1:65" s="2" customFormat="1" ht="16.5" customHeight="1">
      <c r="A126" s="34"/>
      <c r="B126" s="35"/>
      <c r="C126" s="178" t="s">
        <v>411</v>
      </c>
      <c r="D126" s="178" t="s">
        <v>187</v>
      </c>
      <c r="E126" s="179" t="s">
        <v>966</v>
      </c>
      <c r="F126" s="180" t="s">
        <v>967</v>
      </c>
      <c r="G126" s="181" t="s">
        <v>957</v>
      </c>
      <c r="H126" s="182">
        <v>1</v>
      </c>
      <c r="I126" s="183"/>
      <c r="J126" s="184">
        <f t="shared" si="10"/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 t="shared" si="11"/>
        <v>0</v>
      </c>
      <c r="Q126" s="187">
        <v>0</v>
      </c>
      <c r="R126" s="187">
        <f t="shared" si="12"/>
        <v>0</v>
      </c>
      <c r="S126" s="187">
        <v>0</v>
      </c>
      <c r="T126" s="188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85</v>
      </c>
      <c r="AY126" s="17" t="s">
        <v>185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7" t="s">
        <v>81</v>
      </c>
      <c r="BK126" s="190">
        <f t="shared" si="19"/>
        <v>0</v>
      </c>
      <c r="BL126" s="17" t="s">
        <v>192</v>
      </c>
      <c r="BM126" s="189" t="s">
        <v>476</v>
      </c>
    </row>
    <row r="127" spans="1:65" s="2" customFormat="1" ht="16.5" customHeight="1">
      <c r="A127" s="34"/>
      <c r="B127" s="35"/>
      <c r="C127" s="178" t="s">
        <v>416</v>
      </c>
      <c r="D127" s="178" t="s">
        <v>187</v>
      </c>
      <c r="E127" s="179" t="s">
        <v>968</v>
      </c>
      <c r="F127" s="180" t="s">
        <v>969</v>
      </c>
      <c r="G127" s="181" t="s">
        <v>202</v>
      </c>
      <c r="H127" s="182">
        <v>1</v>
      </c>
      <c r="I127" s="183"/>
      <c r="J127" s="184">
        <f t="shared" si="10"/>
        <v>0</v>
      </c>
      <c r="K127" s="180" t="s">
        <v>19</v>
      </c>
      <c r="L127" s="39"/>
      <c r="M127" s="185" t="s">
        <v>19</v>
      </c>
      <c r="N127" s="186" t="s">
        <v>48</v>
      </c>
      <c r="O127" s="64"/>
      <c r="P127" s="187">
        <f t="shared" si="11"/>
        <v>0</v>
      </c>
      <c r="Q127" s="187">
        <v>0</v>
      </c>
      <c r="R127" s="187">
        <f t="shared" si="12"/>
        <v>0</v>
      </c>
      <c r="S127" s="187">
        <v>0</v>
      </c>
      <c r="T127" s="188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85</v>
      </c>
      <c r="AY127" s="17" t="s">
        <v>185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7" t="s">
        <v>81</v>
      </c>
      <c r="BK127" s="190">
        <f t="shared" si="19"/>
        <v>0</v>
      </c>
      <c r="BL127" s="17" t="s">
        <v>192</v>
      </c>
      <c r="BM127" s="189" t="s">
        <v>487</v>
      </c>
    </row>
    <row r="128" spans="1:65" s="2" customFormat="1" ht="24.15" customHeight="1">
      <c r="A128" s="34"/>
      <c r="B128" s="35"/>
      <c r="C128" s="178" t="s">
        <v>421</v>
      </c>
      <c r="D128" s="178" t="s">
        <v>187</v>
      </c>
      <c r="E128" s="179" t="s">
        <v>970</v>
      </c>
      <c r="F128" s="180" t="s">
        <v>971</v>
      </c>
      <c r="G128" s="181" t="s">
        <v>479</v>
      </c>
      <c r="H128" s="229"/>
      <c r="I128" s="183"/>
      <c r="J128" s="184">
        <f t="shared" si="10"/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 t="shared" si="11"/>
        <v>0</v>
      </c>
      <c r="Q128" s="187">
        <v>0</v>
      </c>
      <c r="R128" s="187">
        <f t="shared" si="12"/>
        <v>0</v>
      </c>
      <c r="S128" s="187">
        <v>0</v>
      </c>
      <c r="T128" s="188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192</v>
      </c>
      <c r="AT128" s="189" t="s">
        <v>187</v>
      </c>
      <c r="AU128" s="189" t="s">
        <v>85</v>
      </c>
      <c r="AY128" s="17" t="s">
        <v>185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7" t="s">
        <v>81</v>
      </c>
      <c r="BK128" s="190">
        <f t="shared" si="19"/>
        <v>0</v>
      </c>
      <c r="BL128" s="17" t="s">
        <v>192</v>
      </c>
      <c r="BM128" s="189" t="s">
        <v>501</v>
      </c>
    </row>
    <row r="129" spans="1:65" s="2" customFormat="1" ht="24.15" customHeight="1">
      <c r="A129" s="34"/>
      <c r="B129" s="35"/>
      <c r="C129" s="178" t="s">
        <v>426</v>
      </c>
      <c r="D129" s="178" t="s">
        <v>187</v>
      </c>
      <c r="E129" s="179" t="s">
        <v>972</v>
      </c>
      <c r="F129" s="180" t="s">
        <v>973</v>
      </c>
      <c r="G129" s="181" t="s">
        <v>944</v>
      </c>
      <c r="H129" s="182">
        <v>6</v>
      </c>
      <c r="I129" s="183"/>
      <c r="J129" s="184">
        <f t="shared" si="10"/>
        <v>0</v>
      </c>
      <c r="K129" s="180" t="s">
        <v>19</v>
      </c>
      <c r="L129" s="39"/>
      <c r="M129" s="185" t="s">
        <v>19</v>
      </c>
      <c r="N129" s="186" t="s">
        <v>48</v>
      </c>
      <c r="O129" s="64"/>
      <c r="P129" s="187">
        <f t="shared" si="11"/>
        <v>0</v>
      </c>
      <c r="Q129" s="187">
        <v>0</v>
      </c>
      <c r="R129" s="187">
        <f t="shared" si="12"/>
        <v>0</v>
      </c>
      <c r="S129" s="187">
        <v>0</v>
      </c>
      <c r="T129" s="188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192</v>
      </c>
      <c r="AT129" s="189" t="s">
        <v>187</v>
      </c>
      <c r="AU129" s="189" t="s">
        <v>85</v>
      </c>
      <c r="AY129" s="17" t="s">
        <v>185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7" t="s">
        <v>81</v>
      </c>
      <c r="BK129" s="190">
        <f t="shared" si="19"/>
        <v>0</v>
      </c>
      <c r="BL129" s="17" t="s">
        <v>192</v>
      </c>
      <c r="BM129" s="189" t="s">
        <v>510</v>
      </c>
    </row>
    <row r="130" spans="1:65" s="2" customFormat="1" ht="16.5" customHeight="1">
      <c r="A130" s="34"/>
      <c r="B130" s="35"/>
      <c r="C130" s="178" t="s">
        <v>431</v>
      </c>
      <c r="D130" s="178" t="s">
        <v>187</v>
      </c>
      <c r="E130" s="179" t="s">
        <v>974</v>
      </c>
      <c r="F130" s="180" t="s">
        <v>975</v>
      </c>
      <c r="G130" s="181" t="s">
        <v>944</v>
      </c>
      <c r="H130" s="182">
        <v>2</v>
      </c>
      <c r="I130" s="183"/>
      <c r="J130" s="184">
        <f t="shared" si="10"/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 t="shared" si="11"/>
        <v>0</v>
      </c>
      <c r="Q130" s="187">
        <v>0</v>
      </c>
      <c r="R130" s="187">
        <f t="shared" si="12"/>
        <v>0</v>
      </c>
      <c r="S130" s="187">
        <v>0</v>
      </c>
      <c r="T130" s="188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85</v>
      </c>
      <c r="AY130" s="17" t="s">
        <v>185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7" t="s">
        <v>81</v>
      </c>
      <c r="BK130" s="190">
        <f t="shared" si="19"/>
        <v>0</v>
      </c>
      <c r="BL130" s="17" t="s">
        <v>192</v>
      </c>
      <c r="BM130" s="189" t="s">
        <v>520</v>
      </c>
    </row>
    <row r="131" spans="1:65" s="2" customFormat="1" ht="16.5" customHeight="1">
      <c r="A131" s="34"/>
      <c r="B131" s="35"/>
      <c r="C131" s="178" t="s">
        <v>437</v>
      </c>
      <c r="D131" s="178" t="s">
        <v>187</v>
      </c>
      <c r="E131" s="179" t="s">
        <v>976</v>
      </c>
      <c r="F131" s="180" t="s">
        <v>977</v>
      </c>
      <c r="G131" s="181" t="s">
        <v>944</v>
      </c>
      <c r="H131" s="182">
        <v>2</v>
      </c>
      <c r="I131" s="183"/>
      <c r="J131" s="184">
        <f t="shared" si="10"/>
        <v>0</v>
      </c>
      <c r="K131" s="180" t="s">
        <v>19</v>
      </c>
      <c r="L131" s="39"/>
      <c r="M131" s="185" t="s">
        <v>19</v>
      </c>
      <c r="N131" s="186" t="s">
        <v>48</v>
      </c>
      <c r="O131" s="64"/>
      <c r="P131" s="187">
        <f t="shared" si="11"/>
        <v>0</v>
      </c>
      <c r="Q131" s="187">
        <v>0</v>
      </c>
      <c r="R131" s="187">
        <f t="shared" si="12"/>
        <v>0</v>
      </c>
      <c r="S131" s="187">
        <v>0</v>
      </c>
      <c r="T131" s="188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192</v>
      </c>
      <c r="AT131" s="189" t="s">
        <v>187</v>
      </c>
      <c r="AU131" s="189" t="s">
        <v>85</v>
      </c>
      <c r="AY131" s="17" t="s">
        <v>185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7" t="s">
        <v>81</v>
      </c>
      <c r="BK131" s="190">
        <f t="shared" si="19"/>
        <v>0</v>
      </c>
      <c r="BL131" s="17" t="s">
        <v>192</v>
      </c>
      <c r="BM131" s="189" t="s">
        <v>534</v>
      </c>
    </row>
    <row r="132" spans="1:65" s="2" customFormat="1" ht="16.5" customHeight="1">
      <c r="A132" s="34"/>
      <c r="B132" s="35"/>
      <c r="C132" s="178" t="s">
        <v>441</v>
      </c>
      <c r="D132" s="178" t="s">
        <v>187</v>
      </c>
      <c r="E132" s="179" t="s">
        <v>978</v>
      </c>
      <c r="F132" s="180" t="s">
        <v>979</v>
      </c>
      <c r="G132" s="181" t="s">
        <v>944</v>
      </c>
      <c r="H132" s="182">
        <v>1</v>
      </c>
      <c r="I132" s="183"/>
      <c r="J132" s="184">
        <f t="shared" si="10"/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 t="shared" si="11"/>
        <v>0</v>
      </c>
      <c r="Q132" s="187">
        <v>0</v>
      </c>
      <c r="R132" s="187">
        <f t="shared" si="12"/>
        <v>0</v>
      </c>
      <c r="S132" s="187">
        <v>0</v>
      </c>
      <c r="T132" s="188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85</v>
      </c>
      <c r="AY132" s="17" t="s">
        <v>185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7" t="s">
        <v>81</v>
      </c>
      <c r="BK132" s="190">
        <f t="shared" si="19"/>
        <v>0</v>
      </c>
      <c r="BL132" s="17" t="s">
        <v>192</v>
      </c>
      <c r="BM132" s="189" t="s">
        <v>544</v>
      </c>
    </row>
    <row r="133" spans="1:65" s="2" customFormat="1" ht="16.5" customHeight="1">
      <c r="A133" s="34"/>
      <c r="B133" s="35"/>
      <c r="C133" s="178" t="s">
        <v>448</v>
      </c>
      <c r="D133" s="178" t="s">
        <v>187</v>
      </c>
      <c r="E133" s="179" t="s">
        <v>980</v>
      </c>
      <c r="F133" s="180" t="s">
        <v>981</v>
      </c>
      <c r="G133" s="181" t="s">
        <v>944</v>
      </c>
      <c r="H133" s="182">
        <v>1</v>
      </c>
      <c r="I133" s="183"/>
      <c r="J133" s="184">
        <f t="shared" si="10"/>
        <v>0</v>
      </c>
      <c r="K133" s="180" t="s">
        <v>19</v>
      </c>
      <c r="L133" s="39"/>
      <c r="M133" s="185" t="s">
        <v>19</v>
      </c>
      <c r="N133" s="186" t="s">
        <v>48</v>
      </c>
      <c r="O133" s="64"/>
      <c r="P133" s="187">
        <f t="shared" si="11"/>
        <v>0</v>
      </c>
      <c r="Q133" s="187">
        <v>0</v>
      </c>
      <c r="R133" s="187">
        <f t="shared" si="12"/>
        <v>0</v>
      </c>
      <c r="S133" s="187">
        <v>0</v>
      </c>
      <c r="T133" s="188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85</v>
      </c>
      <c r="AY133" s="17" t="s">
        <v>185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7" t="s">
        <v>81</v>
      </c>
      <c r="BK133" s="190">
        <f t="shared" si="19"/>
        <v>0</v>
      </c>
      <c r="BL133" s="17" t="s">
        <v>192</v>
      </c>
      <c r="BM133" s="189" t="s">
        <v>553</v>
      </c>
    </row>
    <row r="134" spans="1:65" s="2" customFormat="1" ht="16.5" customHeight="1">
      <c r="A134" s="34"/>
      <c r="B134" s="35"/>
      <c r="C134" s="178" t="s">
        <v>452</v>
      </c>
      <c r="D134" s="178" t="s">
        <v>187</v>
      </c>
      <c r="E134" s="179" t="s">
        <v>982</v>
      </c>
      <c r="F134" s="180" t="s">
        <v>983</v>
      </c>
      <c r="G134" s="181" t="s">
        <v>944</v>
      </c>
      <c r="H134" s="182">
        <v>1</v>
      </c>
      <c r="I134" s="183"/>
      <c r="J134" s="184">
        <f t="shared" si="10"/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 t="shared" si="11"/>
        <v>0</v>
      </c>
      <c r="Q134" s="187">
        <v>0</v>
      </c>
      <c r="R134" s="187">
        <f t="shared" si="12"/>
        <v>0</v>
      </c>
      <c r="S134" s="187">
        <v>0</v>
      </c>
      <c r="T134" s="18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85</v>
      </c>
      <c r="AY134" s="17" t="s">
        <v>185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7" t="s">
        <v>81</v>
      </c>
      <c r="BK134" s="190">
        <f t="shared" si="19"/>
        <v>0</v>
      </c>
      <c r="BL134" s="17" t="s">
        <v>192</v>
      </c>
      <c r="BM134" s="189" t="s">
        <v>564</v>
      </c>
    </row>
    <row r="135" spans="1:65" s="2" customFormat="1" ht="16.5" customHeight="1">
      <c r="A135" s="34"/>
      <c r="B135" s="35"/>
      <c r="C135" s="178" t="s">
        <v>457</v>
      </c>
      <c r="D135" s="178" t="s">
        <v>187</v>
      </c>
      <c r="E135" s="179" t="s">
        <v>984</v>
      </c>
      <c r="F135" s="180" t="s">
        <v>985</v>
      </c>
      <c r="G135" s="181" t="s">
        <v>944</v>
      </c>
      <c r="H135" s="182">
        <v>1</v>
      </c>
      <c r="I135" s="183"/>
      <c r="J135" s="184">
        <f t="shared" si="10"/>
        <v>0</v>
      </c>
      <c r="K135" s="180" t="s">
        <v>19</v>
      </c>
      <c r="L135" s="39"/>
      <c r="M135" s="185" t="s">
        <v>19</v>
      </c>
      <c r="N135" s="186" t="s">
        <v>48</v>
      </c>
      <c r="O135" s="64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192</v>
      </c>
      <c r="AT135" s="189" t="s">
        <v>187</v>
      </c>
      <c r="AU135" s="189" t="s">
        <v>85</v>
      </c>
      <c r="AY135" s="17" t="s">
        <v>185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7" t="s">
        <v>81</v>
      </c>
      <c r="BK135" s="190">
        <f t="shared" si="19"/>
        <v>0</v>
      </c>
      <c r="BL135" s="17" t="s">
        <v>192</v>
      </c>
      <c r="BM135" s="189" t="s">
        <v>576</v>
      </c>
    </row>
    <row r="136" spans="1:65" s="2" customFormat="1" ht="16.5" customHeight="1">
      <c r="A136" s="34"/>
      <c r="B136" s="35"/>
      <c r="C136" s="178" t="s">
        <v>463</v>
      </c>
      <c r="D136" s="178" t="s">
        <v>187</v>
      </c>
      <c r="E136" s="179" t="s">
        <v>986</v>
      </c>
      <c r="F136" s="180" t="s">
        <v>987</v>
      </c>
      <c r="G136" s="181" t="s">
        <v>944</v>
      </c>
      <c r="H136" s="182">
        <v>1</v>
      </c>
      <c r="I136" s="183"/>
      <c r="J136" s="184">
        <f t="shared" si="10"/>
        <v>0</v>
      </c>
      <c r="K136" s="180" t="s">
        <v>19</v>
      </c>
      <c r="L136" s="39"/>
      <c r="M136" s="185" t="s">
        <v>19</v>
      </c>
      <c r="N136" s="186" t="s">
        <v>48</v>
      </c>
      <c r="O136" s="64"/>
      <c r="P136" s="187">
        <f t="shared" si="11"/>
        <v>0</v>
      </c>
      <c r="Q136" s="187">
        <v>0</v>
      </c>
      <c r="R136" s="187">
        <f t="shared" si="12"/>
        <v>0</v>
      </c>
      <c r="S136" s="187">
        <v>0</v>
      </c>
      <c r="T136" s="18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85</v>
      </c>
      <c r="AY136" s="17" t="s">
        <v>185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7" t="s">
        <v>81</v>
      </c>
      <c r="BK136" s="190">
        <f t="shared" si="19"/>
        <v>0</v>
      </c>
      <c r="BL136" s="17" t="s">
        <v>192</v>
      </c>
      <c r="BM136" s="189" t="s">
        <v>587</v>
      </c>
    </row>
    <row r="137" spans="1:65" s="2" customFormat="1" ht="16.5" customHeight="1">
      <c r="A137" s="34"/>
      <c r="B137" s="35"/>
      <c r="C137" s="178" t="s">
        <v>468</v>
      </c>
      <c r="D137" s="178" t="s">
        <v>187</v>
      </c>
      <c r="E137" s="179" t="s">
        <v>988</v>
      </c>
      <c r="F137" s="180" t="s">
        <v>989</v>
      </c>
      <c r="G137" s="181" t="s">
        <v>944</v>
      </c>
      <c r="H137" s="182">
        <v>1</v>
      </c>
      <c r="I137" s="183"/>
      <c r="J137" s="184">
        <f t="shared" si="10"/>
        <v>0</v>
      </c>
      <c r="K137" s="180" t="s">
        <v>19</v>
      </c>
      <c r="L137" s="39"/>
      <c r="M137" s="185" t="s">
        <v>19</v>
      </c>
      <c r="N137" s="186" t="s">
        <v>48</v>
      </c>
      <c r="O137" s="64"/>
      <c r="P137" s="187">
        <f t="shared" si="11"/>
        <v>0</v>
      </c>
      <c r="Q137" s="187">
        <v>0</v>
      </c>
      <c r="R137" s="187">
        <f t="shared" si="12"/>
        <v>0</v>
      </c>
      <c r="S137" s="187">
        <v>0</v>
      </c>
      <c r="T137" s="18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85</v>
      </c>
      <c r="AY137" s="17" t="s">
        <v>185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7" t="s">
        <v>81</v>
      </c>
      <c r="BK137" s="190">
        <f t="shared" si="19"/>
        <v>0</v>
      </c>
      <c r="BL137" s="17" t="s">
        <v>192</v>
      </c>
      <c r="BM137" s="189" t="s">
        <v>597</v>
      </c>
    </row>
    <row r="138" spans="1:65" s="2" customFormat="1" ht="16.5" customHeight="1">
      <c r="A138" s="34"/>
      <c r="B138" s="35"/>
      <c r="C138" s="178" t="s">
        <v>472</v>
      </c>
      <c r="D138" s="178" t="s">
        <v>187</v>
      </c>
      <c r="E138" s="179" t="s">
        <v>990</v>
      </c>
      <c r="F138" s="180" t="s">
        <v>991</v>
      </c>
      <c r="G138" s="181" t="s">
        <v>944</v>
      </c>
      <c r="H138" s="182">
        <v>1</v>
      </c>
      <c r="I138" s="183"/>
      <c r="J138" s="184">
        <f t="shared" si="10"/>
        <v>0</v>
      </c>
      <c r="K138" s="180" t="s">
        <v>19</v>
      </c>
      <c r="L138" s="39"/>
      <c r="M138" s="185" t="s">
        <v>19</v>
      </c>
      <c r="N138" s="186" t="s">
        <v>48</v>
      </c>
      <c r="O138" s="64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85</v>
      </c>
      <c r="AY138" s="17" t="s">
        <v>185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7" t="s">
        <v>81</v>
      </c>
      <c r="BK138" s="190">
        <f t="shared" si="19"/>
        <v>0</v>
      </c>
      <c r="BL138" s="17" t="s">
        <v>192</v>
      </c>
      <c r="BM138" s="189" t="s">
        <v>607</v>
      </c>
    </row>
    <row r="139" spans="1:65" s="2" customFormat="1" ht="16.5" customHeight="1">
      <c r="A139" s="34"/>
      <c r="B139" s="35"/>
      <c r="C139" s="178" t="s">
        <v>476</v>
      </c>
      <c r="D139" s="178" t="s">
        <v>187</v>
      </c>
      <c r="E139" s="179" t="s">
        <v>992</v>
      </c>
      <c r="F139" s="180" t="s">
        <v>993</v>
      </c>
      <c r="G139" s="181" t="s">
        <v>944</v>
      </c>
      <c r="H139" s="182">
        <v>1</v>
      </c>
      <c r="I139" s="183"/>
      <c r="J139" s="184">
        <f t="shared" si="10"/>
        <v>0</v>
      </c>
      <c r="K139" s="180" t="s">
        <v>19</v>
      </c>
      <c r="L139" s="39"/>
      <c r="M139" s="185" t="s">
        <v>19</v>
      </c>
      <c r="N139" s="186" t="s">
        <v>48</v>
      </c>
      <c r="O139" s="64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192</v>
      </c>
      <c r="AT139" s="189" t="s">
        <v>187</v>
      </c>
      <c r="AU139" s="189" t="s">
        <v>85</v>
      </c>
      <c r="AY139" s="17" t="s">
        <v>185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7" t="s">
        <v>81</v>
      </c>
      <c r="BK139" s="190">
        <f t="shared" si="19"/>
        <v>0</v>
      </c>
      <c r="BL139" s="17" t="s">
        <v>192</v>
      </c>
      <c r="BM139" s="189" t="s">
        <v>617</v>
      </c>
    </row>
    <row r="140" spans="1:65" s="2" customFormat="1" ht="16.5" customHeight="1">
      <c r="A140" s="34"/>
      <c r="B140" s="35"/>
      <c r="C140" s="178" t="s">
        <v>482</v>
      </c>
      <c r="D140" s="178" t="s">
        <v>187</v>
      </c>
      <c r="E140" s="179" t="s">
        <v>994</v>
      </c>
      <c r="F140" s="180" t="s">
        <v>995</v>
      </c>
      <c r="G140" s="181" t="s">
        <v>944</v>
      </c>
      <c r="H140" s="182">
        <v>1</v>
      </c>
      <c r="I140" s="183"/>
      <c r="J140" s="184">
        <f t="shared" si="10"/>
        <v>0</v>
      </c>
      <c r="K140" s="180" t="s">
        <v>19</v>
      </c>
      <c r="L140" s="39"/>
      <c r="M140" s="185" t="s">
        <v>19</v>
      </c>
      <c r="N140" s="186" t="s">
        <v>48</v>
      </c>
      <c r="O140" s="64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85</v>
      </c>
      <c r="AY140" s="17" t="s">
        <v>185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7" t="s">
        <v>81</v>
      </c>
      <c r="BK140" s="190">
        <f t="shared" si="19"/>
        <v>0</v>
      </c>
      <c r="BL140" s="17" t="s">
        <v>192</v>
      </c>
      <c r="BM140" s="189" t="s">
        <v>626</v>
      </c>
    </row>
    <row r="141" spans="1:65" s="2" customFormat="1" ht="16.5" customHeight="1">
      <c r="A141" s="34"/>
      <c r="B141" s="35"/>
      <c r="C141" s="178" t="s">
        <v>487</v>
      </c>
      <c r="D141" s="178" t="s">
        <v>187</v>
      </c>
      <c r="E141" s="179" t="s">
        <v>996</v>
      </c>
      <c r="F141" s="180" t="s">
        <v>997</v>
      </c>
      <c r="G141" s="181" t="s">
        <v>944</v>
      </c>
      <c r="H141" s="182">
        <v>1</v>
      </c>
      <c r="I141" s="183"/>
      <c r="J141" s="184">
        <f t="shared" si="10"/>
        <v>0</v>
      </c>
      <c r="K141" s="180" t="s">
        <v>19</v>
      </c>
      <c r="L141" s="39"/>
      <c r="M141" s="185" t="s">
        <v>19</v>
      </c>
      <c r="N141" s="186" t="s">
        <v>48</v>
      </c>
      <c r="O141" s="64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192</v>
      </c>
      <c r="AT141" s="189" t="s">
        <v>187</v>
      </c>
      <c r="AU141" s="189" t="s">
        <v>85</v>
      </c>
      <c r="AY141" s="17" t="s">
        <v>185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7" t="s">
        <v>81</v>
      </c>
      <c r="BK141" s="190">
        <f t="shared" si="19"/>
        <v>0</v>
      </c>
      <c r="BL141" s="17" t="s">
        <v>192</v>
      </c>
      <c r="BM141" s="189" t="s">
        <v>637</v>
      </c>
    </row>
    <row r="142" spans="1:65" s="2" customFormat="1" ht="24.15" customHeight="1">
      <c r="A142" s="34"/>
      <c r="B142" s="35"/>
      <c r="C142" s="178" t="s">
        <v>495</v>
      </c>
      <c r="D142" s="178" t="s">
        <v>187</v>
      </c>
      <c r="E142" s="179" t="s">
        <v>998</v>
      </c>
      <c r="F142" s="180" t="s">
        <v>999</v>
      </c>
      <c r="G142" s="181" t="s">
        <v>944</v>
      </c>
      <c r="H142" s="182">
        <v>1</v>
      </c>
      <c r="I142" s="183"/>
      <c r="J142" s="184">
        <f t="shared" si="10"/>
        <v>0</v>
      </c>
      <c r="K142" s="180" t="s">
        <v>19</v>
      </c>
      <c r="L142" s="39"/>
      <c r="M142" s="185" t="s">
        <v>19</v>
      </c>
      <c r="N142" s="186" t="s">
        <v>48</v>
      </c>
      <c r="O142" s="64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192</v>
      </c>
      <c r="AT142" s="189" t="s">
        <v>187</v>
      </c>
      <c r="AU142" s="189" t="s">
        <v>85</v>
      </c>
      <c r="AY142" s="17" t="s">
        <v>185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7" t="s">
        <v>81</v>
      </c>
      <c r="BK142" s="190">
        <f t="shared" si="19"/>
        <v>0</v>
      </c>
      <c r="BL142" s="17" t="s">
        <v>192</v>
      </c>
      <c r="BM142" s="189" t="s">
        <v>648</v>
      </c>
    </row>
    <row r="143" spans="1:65" s="2" customFormat="1" ht="16.5" customHeight="1">
      <c r="A143" s="34"/>
      <c r="B143" s="35"/>
      <c r="C143" s="178" t="s">
        <v>501</v>
      </c>
      <c r="D143" s="178" t="s">
        <v>187</v>
      </c>
      <c r="E143" s="179" t="s">
        <v>1000</v>
      </c>
      <c r="F143" s="180" t="s">
        <v>1001</v>
      </c>
      <c r="G143" s="181" t="s">
        <v>944</v>
      </c>
      <c r="H143" s="182">
        <v>1</v>
      </c>
      <c r="I143" s="183"/>
      <c r="J143" s="184">
        <f t="shared" si="10"/>
        <v>0</v>
      </c>
      <c r="K143" s="180" t="s">
        <v>19</v>
      </c>
      <c r="L143" s="39"/>
      <c r="M143" s="185" t="s">
        <v>19</v>
      </c>
      <c r="N143" s="186" t="s">
        <v>48</v>
      </c>
      <c r="O143" s="64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85</v>
      </c>
      <c r="AY143" s="17" t="s">
        <v>185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7" t="s">
        <v>81</v>
      </c>
      <c r="BK143" s="190">
        <f t="shared" si="19"/>
        <v>0</v>
      </c>
      <c r="BL143" s="17" t="s">
        <v>192</v>
      </c>
      <c r="BM143" s="189" t="s">
        <v>665</v>
      </c>
    </row>
    <row r="144" spans="1:65" s="2" customFormat="1" ht="16.5" customHeight="1">
      <c r="A144" s="34"/>
      <c r="B144" s="35"/>
      <c r="C144" s="178" t="s">
        <v>506</v>
      </c>
      <c r="D144" s="178" t="s">
        <v>187</v>
      </c>
      <c r="E144" s="179" t="s">
        <v>1002</v>
      </c>
      <c r="F144" s="180" t="s">
        <v>1003</v>
      </c>
      <c r="G144" s="181" t="s">
        <v>944</v>
      </c>
      <c r="H144" s="182">
        <v>1</v>
      </c>
      <c r="I144" s="183"/>
      <c r="J144" s="184">
        <f t="shared" si="10"/>
        <v>0</v>
      </c>
      <c r="K144" s="180" t="s">
        <v>19</v>
      </c>
      <c r="L144" s="39"/>
      <c r="M144" s="185" t="s">
        <v>19</v>
      </c>
      <c r="N144" s="186" t="s">
        <v>48</v>
      </c>
      <c r="O144" s="64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85</v>
      </c>
      <c r="AY144" s="17" t="s">
        <v>185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7" t="s">
        <v>81</v>
      </c>
      <c r="BK144" s="190">
        <f t="shared" si="19"/>
        <v>0</v>
      </c>
      <c r="BL144" s="17" t="s">
        <v>192</v>
      </c>
      <c r="BM144" s="189" t="s">
        <v>677</v>
      </c>
    </row>
    <row r="145" spans="1:65" s="2" customFormat="1" ht="16.5" customHeight="1">
      <c r="A145" s="34"/>
      <c r="B145" s="35"/>
      <c r="C145" s="178" t="s">
        <v>510</v>
      </c>
      <c r="D145" s="178" t="s">
        <v>187</v>
      </c>
      <c r="E145" s="179" t="s">
        <v>1004</v>
      </c>
      <c r="F145" s="180" t="s">
        <v>1005</v>
      </c>
      <c r="G145" s="181" t="s">
        <v>944</v>
      </c>
      <c r="H145" s="182">
        <v>1</v>
      </c>
      <c r="I145" s="183"/>
      <c r="J145" s="184">
        <f t="shared" si="10"/>
        <v>0</v>
      </c>
      <c r="K145" s="180" t="s">
        <v>19</v>
      </c>
      <c r="L145" s="39"/>
      <c r="M145" s="185" t="s">
        <v>19</v>
      </c>
      <c r="N145" s="186" t="s">
        <v>48</v>
      </c>
      <c r="O145" s="64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85</v>
      </c>
      <c r="AY145" s="17" t="s">
        <v>185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7" t="s">
        <v>81</v>
      </c>
      <c r="BK145" s="190">
        <f t="shared" si="19"/>
        <v>0</v>
      </c>
      <c r="BL145" s="17" t="s">
        <v>192</v>
      </c>
      <c r="BM145" s="189" t="s">
        <v>691</v>
      </c>
    </row>
    <row r="146" spans="1:65" s="2" customFormat="1" ht="16.5" customHeight="1">
      <c r="A146" s="34"/>
      <c r="B146" s="35"/>
      <c r="C146" s="178" t="s">
        <v>515</v>
      </c>
      <c r="D146" s="178" t="s">
        <v>187</v>
      </c>
      <c r="E146" s="179" t="s">
        <v>1006</v>
      </c>
      <c r="F146" s="180" t="s">
        <v>1007</v>
      </c>
      <c r="G146" s="181" t="s">
        <v>944</v>
      </c>
      <c r="H146" s="182">
        <v>1</v>
      </c>
      <c r="I146" s="183"/>
      <c r="J146" s="184">
        <f t="shared" si="10"/>
        <v>0</v>
      </c>
      <c r="K146" s="180" t="s">
        <v>19</v>
      </c>
      <c r="L146" s="39"/>
      <c r="M146" s="185" t="s">
        <v>19</v>
      </c>
      <c r="N146" s="186" t="s">
        <v>48</v>
      </c>
      <c r="O146" s="64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192</v>
      </c>
      <c r="AT146" s="189" t="s">
        <v>187</v>
      </c>
      <c r="AU146" s="189" t="s">
        <v>85</v>
      </c>
      <c r="AY146" s="17" t="s">
        <v>185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7" t="s">
        <v>81</v>
      </c>
      <c r="BK146" s="190">
        <f t="shared" si="19"/>
        <v>0</v>
      </c>
      <c r="BL146" s="17" t="s">
        <v>192</v>
      </c>
      <c r="BM146" s="189" t="s">
        <v>702</v>
      </c>
    </row>
    <row r="147" spans="2:63" s="12" customFormat="1" ht="25.95" customHeight="1">
      <c r="B147" s="162"/>
      <c r="C147" s="163"/>
      <c r="D147" s="164" t="s">
        <v>76</v>
      </c>
      <c r="E147" s="165" t="s">
        <v>139</v>
      </c>
      <c r="F147" s="165" t="s">
        <v>140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SUM(P148:P151)</f>
        <v>0</v>
      </c>
      <c r="Q147" s="170"/>
      <c r="R147" s="171">
        <f>SUM(R148:R151)</f>
        <v>0</v>
      </c>
      <c r="S147" s="170"/>
      <c r="T147" s="172">
        <f>SUM(T148:T151)</f>
        <v>0</v>
      </c>
      <c r="AR147" s="173" t="s">
        <v>221</v>
      </c>
      <c r="AT147" s="174" t="s">
        <v>76</v>
      </c>
      <c r="AU147" s="174" t="s">
        <v>77</v>
      </c>
      <c r="AY147" s="173" t="s">
        <v>185</v>
      </c>
      <c r="BK147" s="175">
        <f>SUM(BK148:BK151)</f>
        <v>0</v>
      </c>
    </row>
    <row r="148" spans="1:65" s="2" customFormat="1" ht="24.15" customHeight="1">
      <c r="A148" s="34"/>
      <c r="B148" s="35"/>
      <c r="C148" s="178" t="s">
        <v>520</v>
      </c>
      <c r="D148" s="178" t="s">
        <v>187</v>
      </c>
      <c r="E148" s="179" t="s">
        <v>1008</v>
      </c>
      <c r="F148" s="180" t="s">
        <v>1009</v>
      </c>
      <c r="G148" s="181" t="s">
        <v>1010</v>
      </c>
      <c r="H148" s="182">
        <v>1</v>
      </c>
      <c r="I148" s="183"/>
      <c r="J148" s="184">
        <f>ROUND(I148*H148,2)</f>
        <v>0</v>
      </c>
      <c r="K148" s="180" t="s">
        <v>19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192</v>
      </c>
      <c r="AT148" s="189" t="s">
        <v>187</v>
      </c>
      <c r="AU148" s="189" t="s">
        <v>81</v>
      </c>
      <c r="AY148" s="17" t="s">
        <v>185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81</v>
      </c>
      <c r="BK148" s="190">
        <f>ROUND(I148*H148,2)</f>
        <v>0</v>
      </c>
      <c r="BL148" s="17" t="s">
        <v>192</v>
      </c>
      <c r="BM148" s="189" t="s">
        <v>712</v>
      </c>
    </row>
    <row r="149" spans="1:65" s="2" customFormat="1" ht="16.5" customHeight="1">
      <c r="A149" s="34"/>
      <c r="B149" s="35"/>
      <c r="C149" s="178" t="s">
        <v>527</v>
      </c>
      <c r="D149" s="178" t="s">
        <v>187</v>
      </c>
      <c r="E149" s="179" t="s">
        <v>1011</v>
      </c>
      <c r="F149" s="180" t="s">
        <v>1012</v>
      </c>
      <c r="G149" s="181" t="s">
        <v>1013</v>
      </c>
      <c r="H149" s="182">
        <v>16</v>
      </c>
      <c r="I149" s="183"/>
      <c r="J149" s="184">
        <f>ROUND(I149*H149,2)</f>
        <v>0</v>
      </c>
      <c r="K149" s="180" t="s">
        <v>19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724</v>
      </c>
    </row>
    <row r="150" spans="1:65" s="2" customFormat="1" ht="16.5" customHeight="1">
      <c r="A150" s="34"/>
      <c r="B150" s="35"/>
      <c r="C150" s="178" t="s">
        <v>534</v>
      </c>
      <c r="D150" s="178" t="s">
        <v>187</v>
      </c>
      <c r="E150" s="179" t="s">
        <v>1014</v>
      </c>
      <c r="F150" s="180" t="s">
        <v>1015</v>
      </c>
      <c r="G150" s="181" t="s">
        <v>1013</v>
      </c>
      <c r="H150" s="182">
        <v>16</v>
      </c>
      <c r="I150" s="183"/>
      <c r="J150" s="184">
        <f>ROUND(I150*H150,2)</f>
        <v>0</v>
      </c>
      <c r="K150" s="180" t="s">
        <v>19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269</v>
      </c>
    </row>
    <row r="151" spans="1:65" s="2" customFormat="1" ht="16.5" customHeight="1">
      <c r="A151" s="34"/>
      <c r="B151" s="35"/>
      <c r="C151" s="178" t="s">
        <v>539</v>
      </c>
      <c r="D151" s="178" t="s">
        <v>187</v>
      </c>
      <c r="E151" s="179" t="s">
        <v>1016</v>
      </c>
      <c r="F151" s="180" t="s">
        <v>1017</v>
      </c>
      <c r="G151" s="181" t="s">
        <v>1010</v>
      </c>
      <c r="H151" s="182">
        <v>1</v>
      </c>
      <c r="I151" s="183"/>
      <c r="J151" s="184">
        <f>ROUND(I151*H151,2)</f>
        <v>0</v>
      </c>
      <c r="K151" s="180" t="s">
        <v>19</v>
      </c>
      <c r="L151" s="39"/>
      <c r="M151" s="237" t="s">
        <v>19</v>
      </c>
      <c r="N151" s="238" t="s">
        <v>48</v>
      </c>
      <c r="O151" s="232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283</v>
      </c>
    </row>
    <row r="152" spans="1:31" s="2" customFormat="1" ht="7" customHeight="1">
      <c r="A152" s="34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jcph7BIo8wJlUJfPeYR4ifdH/EnDkMPmNHZBKIsnXQyWAngOWc4y1QTOjam8lsIiopb14IGiLqTgy5Wdg4V3fA==" saltValue="yWh045Hd521cQh3pc7v9Ojglh1GaFiA0UIyJ0/v8gu5gdYfhEGy7ilqP5DlZzipI/rYTpVO+adfttcIaHSekzA==" spinCount="100000" sheet="1" objects="1" scenarios="1" formatColumns="0" formatRows="0" autoFilter="0"/>
  <autoFilter ref="C96:K15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122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754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1018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ROUND((SUM(BE96:BE118)),2)</f>
        <v>0</v>
      </c>
      <c r="G37" s="34"/>
      <c r="H37" s="34"/>
      <c r="I37" s="124">
        <v>0.21</v>
      </c>
      <c r="J37" s="123">
        <f>ROUND(((SUM(BE96:BE118))*I37),2)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ROUND((SUM(BF96:BF118)),2)</f>
        <v>0</v>
      </c>
      <c r="G38" s="34"/>
      <c r="H38" s="34"/>
      <c r="I38" s="124">
        <v>0.15</v>
      </c>
      <c r="J38" s="123">
        <f>ROUND(((SUM(BF96:BF118))*I38),2)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ROUND((SUM(BG96:BG118)),2)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ROUND((SUM(BH96:BH118)),2)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ROUND((SUM(BI96:BI118)),2)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754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002 - Kanalizace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J103</f>
        <v>0</v>
      </c>
      <c r="K70" s="141"/>
      <c r="L70" s="145"/>
    </row>
    <row r="71" spans="2:12" s="10" customFormat="1" ht="19.95" customHeight="1">
      <c r="B71" s="146"/>
      <c r="C71" s="97"/>
      <c r="D71" s="147" t="s">
        <v>1019</v>
      </c>
      <c r="E71" s="148"/>
      <c r="F71" s="148"/>
      <c r="G71" s="148"/>
      <c r="H71" s="148"/>
      <c r="I71" s="148"/>
      <c r="J71" s="149">
        <f>J104</f>
        <v>0</v>
      </c>
      <c r="K71" s="97"/>
      <c r="L71" s="150"/>
    </row>
    <row r="72" spans="2:12" s="9" customFormat="1" ht="25" customHeight="1">
      <c r="B72" s="140"/>
      <c r="C72" s="141"/>
      <c r="D72" s="142" t="s">
        <v>913</v>
      </c>
      <c r="E72" s="143"/>
      <c r="F72" s="143"/>
      <c r="G72" s="143"/>
      <c r="H72" s="143"/>
      <c r="I72" s="143"/>
      <c r="J72" s="144">
        <f>J115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754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002 - Kanalizace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P97+P103+P115</f>
        <v>0</v>
      </c>
      <c r="Q96" s="72"/>
      <c r="R96" s="159">
        <f>R97+R103+R115</f>
        <v>0</v>
      </c>
      <c r="S96" s="72"/>
      <c r="T96" s="160">
        <f>T97+T103+T115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BK97+BK103+BK115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183</v>
      </c>
      <c r="F97" s="165" t="s">
        <v>184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81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317</v>
      </c>
      <c r="F98" s="176" t="s">
        <v>318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SUM(P99:P102)</f>
        <v>0</v>
      </c>
      <c r="Q98" s="170"/>
      <c r="R98" s="171">
        <f>SUM(R99:R102)</f>
        <v>0</v>
      </c>
      <c r="S98" s="170"/>
      <c r="T98" s="172">
        <f>SUM(T99:T102)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SUM(BK99:BK102)</f>
        <v>0</v>
      </c>
    </row>
    <row r="99" spans="1:65" s="2" customFormat="1" ht="24.15" customHeight="1">
      <c r="A99" s="34"/>
      <c r="B99" s="35"/>
      <c r="C99" s="178" t="s">
        <v>81</v>
      </c>
      <c r="D99" s="178" t="s">
        <v>187</v>
      </c>
      <c r="E99" s="179" t="s">
        <v>914</v>
      </c>
      <c r="F99" s="180" t="s">
        <v>915</v>
      </c>
      <c r="G99" s="181" t="s">
        <v>322</v>
      </c>
      <c r="H99" s="182">
        <v>0.2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1:65" s="2" customFormat="1" ht="21.75" customHeight="1">
      <c r="A100" s="34"/>
      <c r="B100" s="35"/>
      <c r="C100" s="178" t="s">
        <v>85</v>
      </c>
      <c r="D100" s="178" t="s">
        <v>187</v>
      </c>
      <c r="E100" s="179" t="s">
        <v>916</v>
      </c>
      <c r="F100" s="180" t="s">
        <v>917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192</v>
      </c>
    </row>
    <row r="101" spans="1:65" s="2" customFormat="1" ht="24.15" customHeight="1">
      <c r="A101" s="34"/>
      <c r="B101" s="35"/>
      <c r="C101" s="178" t="s">
        <v>108</v>
      </c>
      <c r="D101" s="178" t="s">
        <v>187</v>
      </c>
      <c r="E101" s="179" t="s">
        <v>918</v>
      </c>
      <c r="F101" s="180" t="s">
        <v>919</v>
      </c>
      <c r="G101" s="181" t="s">
        <v>322</v>
      </c>
      <c r="H101" s="182">
        <v>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209</v>
      </c>
    </row>
    <row r="102" spans="1:65" s="2" customFormat="1" ht="24.15" customHeight="1">
      <c r="A102" s="34"/>
      <c r="B102" s="35"/>
      <c r="C102" s="178" t="s">
        <v>192</v>
      </c>
      <c r="D102" s="178" t="s">
        <v>187</v>
      </c>
      <c r="E102" s="179" t="s">
        <v>920</v>
      </c>
      <c r="F102" s="180" t="s">
        <v>921</v>
      </c>
      <c r="G102" s="181" t="s">
        <v>322</v>
      </c>
      <c r="H102" s="182">
        <v>0.2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235</v>
      </c>
    </row>
    <row r="103" spans="2:63" s="12" customFormat="1" ht="25.95" customHeight="1">
      <c r="B103" s="162"/>
      <c r="C103" s="163"/>
      <c r="D103" s="164" t="s">
        <v>76</v>
      </c>
      <c r="E103" s="165" t="s">
        <v>358</v>
      </c>
      <c r="F103" s="165" t="s">
        <v>359</v>
      </c>
      <c r="G103" s="163"/>
      <c r="H103" s="163"/>
      <c r="I103" s="166"/>
      <c r="J103" s="167">
        <f>BK103</f>
        <v>0</v>
      </c>
      <c r="K103" s="163"/>
      <c r="L103" s="168"/>
      <c r="M103" s="169"/>
      <c r="N103" s="170"/>
      <c r="O103" s="170"/>
      <c r="P103" s="171">
        <f>P104</f>
        <v>0</v>
      </c>
      <c r="Q103" s="170"/>
      <c r="R103" s="171">
        <f>R104</f>
        <v>0</v>
      </c>
      <c r="S103" s="170"/>
      <c r="T103" s="172">
        <f>T104</f>
        <v>0</v>
      </c>
      <c r="AR103" s="173" t="s">
        <v>85</v>
      </c>
      <c r="AT103" s="174" t="s">
        <v>76</v>
      </c>
      <c r="AU103" s="174" t="s">
        <v>77</v>
      </c>
      <c r="AY103" s="173" t="s">
        <v>185</v>
      </c>
      <c r="BK103" s="175">
        <f>BK104</f>
        <v>0</v>
      </c>
    </row>
    <row r="104" spans="2:63" s="12" customFormat="1" ht="22.85" customHeight="1">
      <c r="B104" s="162"/>
      <c r="C104" s="163"/>
      <c r="D104" s="164" t="s">
        <v>76</v>
      </c>
      <c r="E104" s="176" t="s">
        <v>1020</v>
      </c>
      <c r="F104" s="176" t="s">
        <v>1021</v>
      </c>
      <c r="G104" s="163"/>
      <c r="H104" s="163"/>
      <c r="I104" s="166"/>
      <c r="J104" s="177">
        <f>BK104</f>
        <v>0</v>
      </c>
      <c r="K104" s="163"/>
      <c r="L104" s="168"/>
      <c r="M104" s="169"/>
      <c r="N104" s="170"/>
      <c r="O104" s="170"/>
      <c r="P104" s="171">
        <f>SUM(P105:P114)</f>
        <v>0</v>
      </c>
      <c r="Q104" s="170"/>
      <c r="R104" s="171">
        <f>SUM(R105:R114)</f>
        <v>0</v>
      </c>
      <c r="S104" s="170"/>
      <c r="T104" s="172">
        <f>SUM(T105:T114)</f>
        <v>0</v>
      </c>
      <c r="AR104" s="173" t="s">
        <v>85</v>
      </c>
      <c r="AT104" s="174" t="s">
        <v>76</v>
      </c>
      <c r="AU104" s="174" t="s">
        <v>81</v>
      </c>
      <c r="AY104" s="173" t="s">
        <v>185</v>
      </c>
      <c r="BK104" s="175">
        <f>SUM(BK105:BK114)</f>
        <v>0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1022</v>
      </c>
      <c r="F105" s="180" t="s">
        <v>1023</v>
      </c>
      <c r="G105" s="181" t="s">
        <v>407</v>
      </c>
      <c r="H105" s="182">
        <v>8</v>
      </c>
      <c r="I105" s="183"/>
      <c r="J105" s="184">
        <f aca="true" t="shared" si="0" ref="J105:J114"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aca="true" t="shared" si="1" ref="P105:P114">O105*H105</f>
        <v>0</v>
      </c>
      <c r="Q105" s="187">
        <v>0</v>
      </c>
      <c r="R105" s="187">
        <f aca="true" t="shared" si="2" ref="R105:R114">Q105*H105</f>
        <v>0</v>
      </c>
      <c r="S105" s="187">
        <v>0</v>
      </c>
      <c r="T105" s="188">
        <f aca="true" t="shared" si="3" ref="T105:T114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aca="true" t="shared" si="4" ref="BE105:BE114">IF(N105="základní",J105,0)</f>
        <v>0</v>
      </c>
      <c r="BF105" s="190">
        <f aca="true" t="shared" si="5" ref="BF105:BF114">IF(N105="snížená",J105,0)</f>
        <v>0</v>
      </c>
      <c r="BG105" s="190">
        <f aca="true" t="shared" si="6" ref="BG105:BG114">IF(N105="zákl. přenesená",J105,0)</f>
        <v>0</v>
      </c>
      <c r="BH105" s="190">
        <f aca="true" t="shared" si="7" ref="BH105:BH114">IF(N105="sníž. přenesená",J105,0)</f>
        <v>0</v>
      </c>
      <c r="BI105" s="190">
        <f aca="true" t="shared" si="8" ref="BI105:BI114">IF(N105="nulová",J105,0)</f>
        <v>0</v>
      </c>
      <c r="BJ105" s="17" t="s">
        <v>81</v>
      </c>
      <c r="BK105" s="190">
        <f aca="true" t="shared" si="9" ref="BK105:BK114">ROUND(I105*H105,2)</f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1024</v>
      </c>
      <c r="F106" s="180" t="s">
        <v>1025</v>
      </c>
      <c r="G106" s="181" t="s">
        <v>407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21.75" customHeight="1">
      <c r="A107" s="34"/>
      <c r="B107" s="35"/>
      <c r="C107" s="178" t="s">
        <v>262</v>
      </c>
      <c r="D107" s="178" t="s">
        <v>187</v>
      </c>
      <c r="E107" s="179" t="s">
        <v>1026</v>
      </c>
      <c r="F107" s="180" t="s">
        <v>1027</v>
      </c>
      <c r="G107" s="181" t="s">
        <v>407</v>
      </c>
      <c r="H107" s="182">
        <v>6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21.75" customHeight="1">
      <c r="A108" s="34"/>
      <c r="B108" s="35"/>
      <c r="C108" s="178" t="s">
        <v>271</v>
      </c>
      <c r="D108" s="178" t="s">
        <v>187</v>
      </c>
      <c r="E108" s="179" t="s">
        <v>1028</v>
      </c>
      <c r="F108" s="180" t="s">
        <v>1029</v>
      </c>
      <c r="G108" s="181" t="s">
        <v>407</v>
      </c>
      <c r="H108" s="182">
        <v>1.5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8</v>
      </c>
      <c r="D109" s="178" t="s">
        <v>187</v>
      </c>
      <c r="E109" s="179" t="s">
        <v>1030</v>
      </c>
      <c r="F109" s="180" t="s">
        <v>1031</v>
      </c>
      <c r="G109" s="181" t="s">
        <v>407</v>
      </c>
      <c r="H109" s="182">
        <v>7.5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24.15" customHeight="1">
      <c r="A110" s="34"/>
      <c r="B110" s="35"/>
      <c r="C110" s="178" t="s">
        <v>285</v>
      </c>
      <c r="D110" s="178" t="s">
        <v>187</v>
      </c>
      <c r="E110" s="179" t="s">
        <v>1032</v>
      </c>
      <c r="F110" s="180" t="s">
        <v>1033</v>
      </c>
      <c r="G110" s="181" t="s">
        <v>479</v>
      </c>
      <c r="H110" s="229"/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301</v>
      </c>
      <c r="D111" s="178" t="s">
        <v>187</v>
      </c>
      <c r="E111" s="179" t="s">
        <v>1034</v>
      </c>
      <c r="F111" s="180" t="s">
        <v>1035</v>
      </c>
      <c r="G111" s="181" t="s">
        <v>944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340</v>
      </c>
      <c r="D112" s="178" t="s">
        <v>187</v>
      </c>
      <c r="E112" s="179" t="s">
        <v>1036</v>
      </c>
      <c r="F112" s="180" t="s">
        <v>1037</v>
      </c>
      <c r="G112" s="181" t="s">
        <v>944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16.5" customHeight="1">
      <c r="A113" s="34"/>
      <c r="B113" s="35"/>
      <c r="C113" s="178" t="s">
        <v>346</v>
      </c>
      <c r="D113" s="178" t="s">
        <v>187</v>
      </c>
      <c r="E113" s="179" t="s">
        <v>1038</v>
      </c>
      <c r="F113" s="180" t="s">
        <v>1039</v>
      </c>
      <c r="G113" s="181" t="s">
        <v>944</v>
      </c>
      <c r="H113" s="182">
        <v>1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1:65" s="2" customFormat="1" ht="16.5" customHeight="1">
      <c r="A114" s="34"/>
      <c r="B114" s="35"/>
      <c r="C114" s="178" t="s">
        <v>362</v>
      </c>
      <c r="D114" s="178" t="s">
        <v>187</v>
      </c>
      <c r="E114" s="179" t="s">
        <v>1040</v>
      </c>
      <c r="F114" s="180" t="s">
        <v>1041</v>
      </c>
      <c r="G114" s="181" t="s">
        <v>407</v>
      </c>
      <c r="H114" s="182">
        <v>7.5</v>
      </c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368</v>
      </c>
    </row>
    <row r="115" spans="2:63" s="12" customFormat="1" ht="25.95" customHeight="1">
      <c r="B115" s="162"/>
      <c r="C115" s="163"/>
      <c r="D115" s="164" t="s">
        <v>76</v>
      </c>
      <c r="E115" s="165" t="s">
        <v>139</v>
      </c>
      <c r="F115" s="165" t="s">
        <v>140</v>
      </c>
      <c r="G115" s="163"/>
      <c r="H115" s="163"/>
      <c r="I115" s="166"/>
      <c r="J115" s="167">
        <f>BK115</f>
        <v>0</v>
      </c>
      <c r="K115" s="163"/>
      <c r="L115" s="168"/>
      <c r="M115" s="169"/>
      <c r="N115" s="170"/>
      <c r="O115" s="170"/>
      <c r="P115" s="171">
        <f>SUM(P116:P118)</f>
        <v>0</v>
      </c>
      <c r="Q115" s="170"/>
      <c r="R115" s="171">
        <f>SUM(R116:R118)</f>
        <v>0</v>
      </c>
      <c r="S115" s="170"/>
      <c r="T115" s="172">
        <f>SUM(T116:T118)</f>
        <v>0</v>
      </c>
      <c r="AR115" s="173" t="s">
        <v>221</v>
      </c>
      <c r="AT115" s="174" t="s">
        <v>76</v>
      </c>
      <c r="AU115" s="174" t="s">
        <v>77</v>
      </c>
      <c r="AY115" s="173" t="s">
        <v>185</v>
      </c>
      <c r="BK115" s="175">
        <f>SUM(BK116:BK118)</f>
        <v>0</v>
      </c>
    </row>
    <row r="116" spans="1:65" s="2" customFormat="1" ht="24.15" customHeight="1">
      <c r="A116" s="34"/>
      <c r="B116" s="35"/>
      <c r="C116" s="178" t="s">
        <v>368</v>
      </c>
      <c r="D116" s="178" t="s">
        <v>187</v>
      </c>
      <c r="E116" s="179" t="s">
        <v>1042</v>
      </c>
      <c r="F116" s="180" t="s">
        <v>1009</v>
      </c>
      <c r="G116" s="181" t="s">
        <v>1010</v>
      </c>
      <c r="H116" s="182">
        <v>1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374</v>
      </c>
      <c r="D117" s="178" t="s">
        <v>187</v>
      </c>
      <c r="E117" s="179" t="s">
        <v>1043</v>
      </c>
      <c r="F117" s="180" t="s">
        <v>1012</v>
      </c>
      <c r="G117" s="181" t="s">
        <v>1013</v>
      </c>
      <c r="H117" s="182">
        <v>7.5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380</v>
      </c>
      <c r="D118" s="178" t="s">
        <v>187</v>
      </c>
      <c r="E118" s="179" t="s">
        <v>1044</v>
      </c>
      <c r="F118" s="180" t="s">
        <v>1045</v>
      </c>
      <c r="G118" s="181" t="s">
        <v>1010</v>
      </c>
      <c r="H118" s="182">
        <v>1</v>
      </c>
      <c r="I118" s="183"/>
      <c r="J118" s="184">
        <f>ROUND(I118*H118,2)</f>
        <v>0</v>
      </c>
      <c r="K118" s="180" t="s">
        <v>19</v>
      </c>
      <c r="L118" s="39"/>
      <c r="M118" s="237" t="s">
        <v>19</v>
      </c>
      <c r="N118" s="238" t="s">
        <v>48</v>
      </c>
      <c r="O118" s="232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31" s="2" customFormat="1" ht="7" customHeight="1">
      <c r="A119" s="34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9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</sheetData>
  <sheetProtection algorithmName="SHA-512" hashValue="evPUcP3oiAClGA8ye/qujwV/39bBXpBB24HOqYVTcyKeF+61stwnoXOr7C5UGy55eYmdlR+n4rxYyC4wcX31uA==" saltValue="/slqNvcrt16xPycalyHciTLq1yBmJlJJF1j0rcLtras97YG9LPIt3nARzMBL2UyM/vYVGq39kbvYDtVkS7fRxA==" spinCount="100000" sheet="1" objects="1" scenarios="1" formatColumns="0" formatRows="0" autoFilter="0"/>
  <autoFilter ref="C95:K118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123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754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1046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ROUND((SUM(BE96:BE117)),2)</f>
        <v>0</v>
      </c>
      <c r="G37" s="34"/>
      <c r="H37" s="34"/>
      <c r="I37" s="124">
        <v>0.21</v>
      </c>
      <c r="J37" s="123">
        <f>ROUND(((SUM(BE96:BE117))*I37),2)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ROUND((SUM(BF96:BF117)),2)</f>
        <v>0</v>
      </c>
      <c r="G38" s="34"/>
      <c r="H38" s="34"/>
      <c r="I38" s="124">
        <v>0.15</v>
      </c>
      <c r="J38" s="123">
        <f>ROUND(((SUM(BF96:BF117))*I38),2)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ROUND((SUM(BG96:BG117)),2)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ROUND((SUM(BH96:BH117)),2)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ROUND((SUM(BI96:BI117)),2)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754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003 - Vzduchotechnika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162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1047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1048</v>
      </c>
      <c r="E70" s="143"/>
      <c r="F70" s="143"/>
      <c r="G70" s="143"/>
      <c r="H70" s="143"/>
      <c r="I70" s="143"/>
      <c r="J70" s="144">
        <f>J100</f>
        <v>0</v>
      </c>
      <c r="K70" s="141"/>
      <c r="L70" s="145"/>
    </row>
    <row r="71" spans="2:12" s="10" customFormat="1" ht="19.95" customHeight="1">
      <c r="B71" s="146"/>
      <c r="C71" s="97"/>
      <c r="D71" s="147" t="s">
        <v>1049</v>
      </c>
      <c r="E71" s="148"/>
      <c r="F71" s="148"/>
      <c r="G71" s="148"/>
      <c r="H71" s="148"/>
      <c r="I71" s="148"/>
      <c r="J71" s="149">
        <f>J101</f>
        <v>0</v>
      </c>
      <c r="K71" s="97"/>
      <c r="L71" s="150"/>
    </row>
    <row r="72" spans="2:12" s="9" customFormat="1" ht="25" customHeight="1">
      <c r="B72" s="140"/>
      <c r="C72" s="141"/>
      <c r="D72" s="142" t="s">
        <v>1050</v>
      </c>
      <c r="E72" s="143"/>
      <c r="F72" s="143"/>
      <c r="G72" s="143"/>
      <c r="H72" s="143"/>
      <c r="I72" s="143"/>
      <c r="J72" s="144">
        <f>J112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754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003 - Vzduchotechnika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P97+P100+P112</f>
        <v>0</v>
      </c>
      <c r="Q96" s="72"/>
      <c r="R96" s="159">
        <f>R97+R100+R112</f>
        <v>0</v>
      </c>
      <c r="S96" s="72"/>
      <c r="T96" s="160">
        <f>T97+T100+T112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BK97+BK100+BK112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358</v>
      </c>
      <c r="F97" s="165" t="s">
        <v>359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85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953</v>
      </c>
      <c r="F98" s="176" t="s">
        <v>1051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BK99</f>
        <v>0</v>
      </c>
    </row>
    <row r="99" spans="1:65" s="2" customFormat="1" ht="16.5" customHeight="1">
      <c r="A99" s="34"/>
      <c r="B99" s="35"/>
      <c r="C99" s="178" t="s">
        <v>81</v>
      </c>
      <c r="D99" s="178" t="s">
        <v>187</v>
      </c>
      <c r="E99" s="179" t="s">
        <v>1052</v>
      </c>
      <c r="F99" s="180" t="s">
        <v>1053</v>
      </c>
      <c r="G99" s="181" t="s">
        <v>1013</v>
      </c>
      <c r="H99" s="182">
        <v>4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63" s="12" customFormat="1" ht="25.95" customHeight="1">
      <c r="B100" s="162"/>
      <c r="C100" s="163"/>
      <c r="D100" s="164" t="s">
        <v>76</v>
      </c>
      <c r="E100" s="165" t="s">
        <v>1054</v>
      </c>
      <c r="F100" s="165" t="s">
        <v>19</v>
      </c>
      <c r="G100" s="163"/>
      <c r="H100" s="163"/>
      <c r="I100" s="166"/>
      <c r="J100" s="167">
        <f>BK100</f>
        <v>0</v>
      </c>
      <c r="K100" s="163"/>
      <c r="L100" s="168"/>
      <c r="M100" s="169"/>
      <c r="N100" s="170"/>
      <c r="O100" s="170"/>
      <c r="P100" s="171">
        <f>P101</f>
        <v>0</v>
      </c>
      <c r="Q100" s="170"/>
      <c r="R100" s="171">
        <f>R101</f>
        <v>0</v>
      </c>
      <c r="S100" s="170"/>
      <c r="T100" s="172">
        <f>T101</f>
        <v>0</v>
      </c>
      <c r="AR100" s="173" t="s">
        <v>81</v>
      </c>
      <c r="AT100" s="174" t="s">
        <v>76</v>
      </c>
      <c r="AU100" s="174" t="s">
        <v>77</v>
      </c>
      <c r="AY100" s="173" t="s">
        <v>185</v>
      </c>
      <c r="BK100" s="175">
        <f>BK101</f>
        <v>0</v>
      </c>
    </row>
    <row r="101" spans="2:63" s="12" customFormat="1" ht="22.85" customHeight="1">
      <c r="B101" s="162"/>
      <c r="C101" s="163"/>
      <c r="D101" s="164" t="s">
        <v>76</v>
      </c>
      <c r="E101" s="176" t="s">
        <v>1055</v>
      </c>
      <c r="F101" s="176" t="s">
        <v>1056</v>
      </c>
      <c r="G101" s="163"/>
      <c r="H101" s="163"/>
      <c r="I101" s="166"/>
      <c r="J101" s="177">
        <f>BK101</f>
        <v>0</v>
      </c>
      <c r="K101" s="163"/>
      <c r="L101" s="168"/>
      <c r="M101" s="169"/>
      <c r="N101" s="170"/>
      <c r="O101" s="170"/>
      <c r="P101" s="171">
        <f>SUM(P102:P111)</f>
        <v>0</v>
      </c>
      <c r="Q101" s="170"/>
      <c r="R101" s="171">
        <f>SUM(R102:R111)</f>
        <v>0</v>
      </c>
      <c r="S101" s="170"/>
      <c r="T101" s="172">
        <f>SUM(T102:T111)</f>
        <v>0</v>
      </c>
      <c r="AR101" s="173" t="s">
        <v>85</v>
      </c>
      <c r="AT101" s="174" t="s">
        <v>76</v>
      </c>
      <c r="AU101" s="174" t="s">
        <v>81</v>
      </c>
      <c r="AY101" s="173" t="s">
        <v>185</v>
      </c>
      <c r="BK101" s="175">
        <f>SUM(BK102:BK111)</f>
        <v>0</v>
      </c>
    </row>
    <row r="102" spans="1:65" s="2" customFormat="1" ht="24.15" customHeight="1">
      <c r="A102" s="34"/>
      <c r="B102" s="35"/>
      <c r="C102" s="178" t="s">
        <v>85</v>
      </c>
      <c r="D102" s="178" t="s">
        <v>187</v>
      </c>
      <c r="E102" s="179" t="s">
        <v>1057</v>
      </c>
      <c r="F102" s="180" t="s">
        <v>1058</v>
      </c>
      <c r="G102" s="181" t="s">
        <v>944</v>
      </c>
      <c r="H102" s="182">
        <v>1</v>
      </c>
      <c r="I102" s="183"/>
      <c r="J102" s="184">
        <f aca="true" t="shared" si="0" ref="J102:J111"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 aca="true" t="shared" si="1" ref="P102:P111">O102*H102</f>
        <v>0</v>
      </c>
      <c r="Q102" s="187">
        <v>0</v>
      </c>
      <c r="R102" s="187">
        <f aca="true" t="shared" si="2" ref="R102:R111">Q102*H102</f>
        <v>0</v>
      </c>
      <c r="S102" s="187">
        <v>0</v>
      </c>
      <c r="T102" s="188">
        <f aca="true" t="shared" si="3" ref="T102:T111"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285</v>
      </c>
      <c r="AT102" s="189" t="s">
        <v>187</v>
      </c>
      <c r="AU102" s="189" t="s">
        <v>85</v>
      </c>
      <c r="AY102" s="17" t="s">
        <v>185</v>
      </c>
      <c r="BE102" s="190">
        <f aca="true" t="shared" si="4" ref="BE102:BE111">IF(N102="základní",J102,0)</f>
        <v>0</v>
      </c>
      <c r="BF102" s="190">
        <f aca="true" t="shared" si="5" ref="BF102:BF111">IF(N102="snížená",J102,0)</f>
        <v>0</v>
      </c>
      <c r="BG102" s="190">
        <f aca="true" t="shared" si="6" ref="BG102:BG111">IF(N102="zákl. přenesená",J102,0)</f>
        <v>0</v>
      </c>
      <c r="BH102" s="190">
        <f aca="true" t="shared" si="7" ref="BH102:BH111">IF(N102="sníž. přenesená",J102,0)</f>
        <v>0</v>
      </c>
      <c r="BI102" s="190">
        <f aca="true" t="shared" si="8" ref="BI102:BI111">IF(N102="nulová",J102,0)</f>
        <v>0</v>
      </c>
      <c r="BJ102" s="17" t="s">
        <v>81</v>
      </c>
      <c r="BK102" s="190">
        <f aca="true" t="shared" si="9" ref="BK102:BK111">ROUND(I102*H102,2)</f>
        <v>0</v>
      </c>
      <c r="BL102" s="17" t="s">
        <v>285</v>
      </c>
      <c r="BM102" s="189" t="s">
        <v>192</v>
      </c>
    </row>
    <row r="103" spans="1:65" s="2" customFormat="1" ht="16.5" customHeight="1">
      <c r="A103" s="34"/>
      <c r="B103" s="35"/>
      <c r="C103" s="178" t="s">
        <v>108</v>
      </c>
      <c r="D103" s="178" t="s">
        <v>187</v>
      </c>
      <c r="E103" s="179" t="s">
        <v>1059</v>
      </c>
      <c r="F103" s="180" t="s">
        <v>1062</v>
      </c>
      <c r="G103" s="181" t="s">
        <v>407</v>
      </c>
      <c r="H103" s="182">
        <v>9</v>
      </c>
      <c r="I103" s="183"/>
      <c r="J103" s="184">
        <f t="shared" si="0"/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285</v>
      </c>
      <c r="AT103" s="189" t="s">
        <v>187</v>
      </c>
      <c r="AU103" s="189" t="s">
        <v>85</v>
      </c>
      <c r="AY103" s="17" t="s">
        <v>185</v>
      </c>
      <c r="BE103" s="190">
        <f t="shared" si="4"/>
        <v>0</v>
      </c>
      <c r="BF103" s="190">
        <f t="shared" si="5"/>
        <v>0</v>
      </c>
      <c r="BG103" s="190">
        <f t="shared" si="6"/>
        <v>0</v>
      </c>
      <c r="BH103" s="190">
        <f t="shared" si="7"/>
        <v>0</v>
      </c>
      <c r="BI103" s="190">
        <f t="shared" si="8"/>
        <v>0</v>
      </c>
      <c r="BJ103" s="17" t="s">
        <v>81</v>
      </c>
      <c r="BK103" s="190">
        <f t="shared" si="9"/>
        <v>0</v>
      </c>
      <c r="BL103" s="17" t="s">
        <v>285</v>
      </c>
      <c r="BM103" s="189" t="s">
        <v>209</v>
      </c>
    </row>
    <row r="104" spans="1:65" s="2" customFormat="1" ht="16.5" customHeight="1">
      <c r="A104" s="34"/>
      <c r="B104" s="35"/>
      <c r="C104" s="178" t="s">
        <v>192</v>
      </c>
      <c r="D104" s="178" t="s">
        <v>187</v>
      </c>
      <c r="E104" s="179" t="s">
        <v>1061</v>
      </c>
      <c r="F104" s="180" t="s">
        <v>1066</v>
      </c>
      <c r="G104" s="181" t="s">
        <v>407</v>
      </c>
      <c r="H104" s="182">
        <v>1</v>
      </c>
      <c r="I104" s="183"/>
      <c r="J104" s="184">
        <f t="shared" si="0"/>
        <v>0</v>
      </c>
      <c r="K104" s="180" t="s">
        <v>19</v>
      </c>
      <c r="L104" s="39"/>
      <c r="M104" s="185" t="s">
        <v>19</v>
      </c>
      <c r="N104" s="186" t="s">
        <v>48</v>
      </c>
      <c r="O104" s="64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285</v>
      </c>
      <c r="AT104" s="189" t="s">
        <v>187</v>
      </c>
      <c r="AU104" s="189" t="s">
        <v>85</v>
      </c>
      <c r="AY104" s="17" t="s">
        <v>185</v>
      </c>
      <c r="BE104" s="190">
        <f t="shared" si="4"/>
        <v>0</v>
      </c>
      <c r="BF104" s="190">
        <f t="shared" si="5"/>
        <v>0</v>
      </c>
      <c r="BG104" s="190">
        <f t="shared" si="6"/>
        <v>0</v>
      </c>
      <c r="BH104" s="190">
        <f t="shared" si="7"/>
        <v>0</v>
      </c>
      <c r="BI104" s="190">
        <f t="shared" si="8"/>
        <v>0</v>
      </c>
      <c r="BJ104" s="17" t="s">
        <v>81</v>
      </c>
      <c r="BK104" s="190">
        <f t="shared" si="9"/>
        <v>0</v>
      </c>
      <c r="BL104" s="17" t="s">
        <v>285</v>
      </c>
      <c r="BM104" s="189" t="s">
        <v>235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1063</v>
      </c>
      <c r="F105" s="180" t="s">
        <v>1068</v>
      </c>
      <c r="G105" s="181" t="s">
        <v>944</v>
      </c>
      <c r="H105" s="182">
        <v>2</v>
      </c>
      <c r="I105" s="183"/>
      <c r="J105" s="184">
        <f t="shared" si="0"/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t="shared" si="4"/>
        <v>0</v>
      </c>
      <c r="BF105" s="190">
        <f t="shared" si="5"/>
        <v>0</v>
      </c>
      <c r="BG105" s="190">
        <f t="shared" si="6"/>
        <v>0</v>
      </c>
      <c r="BH105" s="190">
        <f t="shared" si="7"/>
        <v>0</v>
      </c>
      <c r="BI105" s="190">
        <f t="shared" si="8"/>
        <v>0</v>
      </c>
      <c r="BJ105" s="17" t="s">
        <v>81</v>
      </c>
      <c r="BK105" s="190">
        <f t="shared" si="9"/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1065</v>
      </c>
      <c r="F106" s="180" t="s">
        <v>1070</v>
      </c>
      <c r="G106" s="181" t="s">
        <v>944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16.5" customHeight="1">
      <c r="A107" s="34"/>
      <c r="B107" s="35"/>
      <c r="C107" s="178" t="s">
        <v>230</v>
      </c>
      <c r="D107" s="178" t="s">
        <v>187</v>
      </c>
      <c r="E107" s="179" t="s">
        <v>1067</v>
      </c>
      <c r="F107" s="180" t="s">
        <v>1072</v>
      </c>
      <c r="G107" s="181" t="s">
        <v>944</v>
      </c>
      <c r="H107" s="182">
        <v>2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16.5" customHeight="1">
      <c r="A108" s="34"/>
      <c r="B108" s="35"/>
      <c r="C108" s="178" t="s">
        <v>235</v>
      </c>
      <c r="D108" s="178" t="s">
        <v>187</v>
      </c>
      <c r="E108" s="179" t="s">
        <v>1069</v>
      </c>
      <c r="F108" s="180" t="s">
        <v>1074</v>
      </c>
      <c r="G108" s="181" t="s">
        <v>944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240</v>
      </c>
      <c r="D109" s="178" t="s">
        <v>187</v>
      </c>
      <c r="E109" s="179" t="s">
        <v>1071</v>
      </c>
      <c r="F109" s="180" t="s">
        <v>1076</v>
      </c>
      <c r="G109" s="181" t="s">
        <v>944</v>
      </c>
      <c r="H109" s="182">
        <v>2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16.5" customHeight="1">
      <c r="A110" s="34"/>
      <c r="B110" s="35"/>
      <c r="C110" s="178" t="s">
        <v>247</v>
      </c>
      <c r="D110" s="178" t="s">
        <v>187</v>
      </c>
      <c r="E110" s="179" t="s">
        <v>1073</v>
      </c>
      <c r="F110" s="180" t="s">
        <v>1078</v>
      </c>
      <c r="G110" s="181" t="s">
        <v>944</v>
      </c>
      <c r="H110" s="182">
        <v>2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24.15" customHeight="1">
      <c r="A111" s="34"/>
      <c r="B111" s="35"/>
      <c r="C111" s="178" t="s">
        <v>252</v>
      </c>
      <c r="D111" s="178" t="s">
        <v>187</v>
      </c>
      <c r="E111" s="179" t="s">
        <v>1079</v>
      </c>
      <c r="F111" s="180" t="s">
        <v>1080</v>
      </c>
      <c r="G111" s="181" t="s">
        <v>479</v>
      </c>
      <c r="H111" s="229"/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2:63" s="12" customFormat="1" ht="25.95" customHeight="1">
      <c r="B112" s="162"/>
      <c r="C112" s="163"/>
      <c r="D112" s="164" t="s">
        <v>76</v>
      </c>
      <c r="E112" s="165" t="s">
        <v>139</v>
      </c>
      <c r="F112" s="165" t="s">
        <v>1081</v>
      </c>
      <c r="G112" s="163"/>
      <c r="H112" s="163"/>
      <c r="I112" s="166"/>
      <c r="J112" s="167">
        <f>BK112</f>
        <v>0</v>
      </c>
      <c r="K112" s="163"/>
      <c r="L112" s="168"/>
      <c r="M112" s="169"/>
      <c r="N112" s="170"/>
      <c r="O112" s="170"/>
      <c r="P112" s="171">
        <f>SUM(P113:P117)</f>
        <v>0</v>
      </c>
      <c r="Q112" s="170"/>
      <c r="R112" s="171">
        <f>SUM(R113:R117)</f>
        <v>0</v>
      </c>
      <c r="S112" s="170"/>
      <c r="T112" s="172">
        <f>SUM(T113:T117)</f>
        <v>0</v>
      </c>
      <c r="AR112" s="173" t="s">
        <v>221</v>
      </c>
      <c r="AT112" s="174" t="s">
        <v>76</v>
      </c>
      <c r="AU112" s="174" t="s">
        <v>77</v>
      </c>
      <c r="AY112" s="173" t="s">
        <v>185</v>
      </c>
      <c r="BK112" s="175">
        <f>SUM(BK113:BK117)</f>
        <v>0</v>
      </c>
    </row>
    <row r="113" spans="1:65" s="2" customFormat="1" ht="16.5" customHeight="1">
      <c r="A113" s="34"/>
      <c r="B113" s="35"/>
      <c r="C113" s="178" t="s">
        <v>252</v>
      </c>
      <c r="D113" s="178" t="s">
        <v>187</v>
      </c>
      <c r="E113" s="179" t="s">
        <v>1092</v>
      </c>
      <c r="F113" s="180" t="s">
        <v>1083</v>
      </c>
      <c r="G113" s="181" t="s">
        <v>1010</v>
      </c>
      <c r="H113" s="182">
        <v>1</v>
      </c>
      <c r="I113" s="183"/>
      <c r="J113" s="184">
        <f>ROUND(I113*H113,2)</f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192</v>
      </c>
      <c r="AT113" s="189" t="s">
        <v>187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340</v>
      </c>
    </row>
    <row r="114" spans="1:65" s="2" customFormat="1" ht="16.5" customHeight="1">
      <c r="A114" s="34"/>
      <c r="B114" s="35"/>
      <c r="C114" s="178" t="s">
        <v>257</v>
      </c>
      <c r="D114" s="178" t="s">
        <v>187</v>
      </c>
      <c r="E114" s="179" t="s">
        <v>1075</v>
      </c>
      <c r="F114" s="180" t="s">
        <v>1085</v>
      </c>
      <c r="G114" s="181" t="s">
        <v>1086</v>
      </c>
      <c r="H114" s="182">
        <v>2</v>
      </c>
      <c r="I114" s="183"/>
      <c r="J114" s="184">
        <f>ROUND(I114*H114,2)</f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192</v>
      </c>
      <c r="AT114" s="189" t="s">
        <v>187</v>
      </c>
      <c r="AU114" s="189" t="s">
        <v>81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192</v>
      </c>
      <c r="BM114" s="189" t="s">
        <v>353</v>
      </c>
    </row>
    <row r="115" spans="1:65" s="2" customFormat="1" ht="24.15" customHeight="1">
      <c r="A115" s="34"/>
      <c r="B115" s="35"/>
      <c r="C115" s="178" t="s">
        <v>262</v>
      </c>
      <c r="D115" s="178" t="s">
        <v>187</v>
      </c>
      <c r="E115" s="179" t="s">
        <v>1077</v>
      </c>
      <c r="F115" s="180" t="s">
        <v>1009</v>
      </c>
      <c r="G115" s="181" t="s">
        <v>1010</v>
      </c>
      <c r="H115" s="182">
        <v>1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192</v>
      </c>
      <c r="AT115" s="189" t="s">
        <v>187</v>
      </c>
      <c r="AU115" s="189" t="s">
        <v>81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192</v>
      </c>
      <c r="BM115" s="189" t="s">
        <v>368</v>
      </c>
    </row>
    <row r="116" spans="1:65" s="2" customFormat="1" ht="16.5" customHeight="1">
      <c r="A116" s="34"/>
      <c r="B116" s="35"/>
      <c r="C116" s="178" t="s">
        <v>448</v>
      </c>
      <c r="D116" s="178" t="s">
        <v>187</v>
      </c>
      <c r="E116" s="179" t="s">
        <v>1084</v>
      </c>
      <c r="F116" s="180" t="s">
        <v>1089</v>
      </c>
      <c r="G116" s="181" t="s">
        <v>1013</v>
      </c>
      <c r="H116" s="182">
        <v>10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452</v>
      </c>
      <c r="D117" s="178" t="s">
        <v>187</v>
      </c>
      <c r="E117" s="179" t="s">
        <v>1087</v>
      </c>
      <c r="F117" s="180" t="s">
        <v>1091</v>
      </c>
      <c r="G117" s="181" t="s">
        <v>944</v>
      </c>
      <c r="H117" s="182">
        <v>1</v>
      </c>
      <c r="I117" s="183"/>
      <c r="J117" s="184">
        <f>ROUND(I117*H117,2)</f>
        <v>0</v>
      </c>
      <c r="K117" s="180" t="s">
        <v>19</v>
      </c>
      <c r="L117" s="39"/>
      <c r="M117" s="237" t="s">
        <v>19</v>
      </c>
      <c r="N117" s="238" t="s">
        <v>48</v>
      </c>
      <c r="O117" s="232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31" s="2" customFormat="1" ht="7" customHeight="1">
      <c r="A118" s="34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9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sheetProtection algorithmName="SHA-512" hashValue="YiMOmC+72d8gEYg3kXhbwT3Twc9OehtQGYHOHpxbCJEwNwq0JwMRY0+5SGK7Dm6KktE/QJx1ncvcSIBepWjVcw==" saltValue="ln956yFKQnfkX5FqUCN7p++PFrOJPhptWDs2ee1fMwn2UAMbCiVSqD9F399QLTP3gLTYh3Z7KL50nDHCV4Q9Kg==" spinCount="100000" sheet="1" objects="1" scenarios="1" formatColumns="0" formatRows="0" autoFilter="0"/>
  <autoFilter ref="C95:K117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125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810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910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ROUND(J97,2)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ROUND((SUM(BE97:BE151)),2)</f>
        <v>0</v>
      </c>
      <c r="G37" s="34"/>
      <c r="H37" s="34"/>
      <c r="I37" s="124">
        <v>0.21</v>
      </c>
      <c r="J37" s="123">
        <f>ROUND(((SUM(BE97:BE151))*I37),2)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ROUND((SUM(BF97:BF151)),2)</f>
        <v>0</v>
      </c>
      <c r="G38" s="34"/>
      <c r="H38" s="34"/>
      <c r="I38" s="124">
        <v>0.15</v>
      </c>
      <c r="J38" s="123">
        <f>ROUND(((SUM(BF97:BF151))*I38),2)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ROUND((SUM(BG97:BG151)),2)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ROUND((SUM(BH97:BH151)),2)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ROUND((SUM(BI97:BI151)),2)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810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001 - Vodovod a zařizovací předměty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J97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J98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J99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J104</f>
        <v>0</v>
      </c>
      <c r="K70" s="141"/>
      <c r="L70" s="145"/>
    </row>
    <row r="71" spans="2:12" s="10" customFormat="1" ht="19.95" customHeight="1">
      <c r="B71" s="146"/>
      <c r="C71" s="97"/>
      <c r="D71" s="147" t="s">
        <v>911</v>
      </c>
      <c r="E71" s="148"/>
      <c r="F71" s="148"/>
      <c r="G71" s="148"/>
      <c r="H71" s="148"/>
      <c r="I71" s="148"/>
      <c r="J71" s="149">
        <f>J105</f>
        <v>0</v>
      </c>
      <c r="K71" s="97"/>
      <c r="L71" s="150"/>
    </row>
    <row r="72" spans="2:12" s="10" customFormat="1" ht="19.95" customHeight="1">
      <c r="B72" s="146"/>
      <c r="C72" s="97"/>
      <c r="D72" s="147" t="s">
        <v>912</v>
      </c>
      <c r="E72" s="148"/>
      <c r="F72" s="148"/>
      <c r="G72" s="148"/>
      <c r="H72" s="148"/>
      <c r="I72" s="148"/>
      <c r="J72" s="149">
        <f>J120</f>
        <v>0</v>
      </c>
      <c r="K72" s="97"/>
      <c r="L72" s="150"/>
    </row>
    <row r="73" spans="2:12" s="9" customFormat="1" ht="25" customHeight="1">
      <c r="B73" s="140"/>
      <c r="C73" s="141"/>
      <c r="D73" s="142" t="s">
        <v>913</v>
      </c>
      <c r="E73" s="143"/>
      <c r="F73" s="143"/>
      <c r="G73" s="143"/>
      <c r="H73" s="143"/>
      <c r="I73" s="143"/>
      <c r="J73" s="144">
        <f>J147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7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7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" customHeight="1">
      <c r="A80" s="34"/>
      <c r="B80" s="35"/>
      <c r="C80" s="23" t="s">
        <v>170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7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0" t="str">
        <f>E7</f>
        <v>Zvýšení kapacity koleje Blanice</v>
      </c>
      <c r="F83" s="371"/>
      <c r="G83" s="371"/>
      <c r="H83" s="371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143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2:12" s="1" customFormat="1" ht="16.5" customHeight="1">
      <c r="B85" s="21"/>
      <c r="C85" s="22"/>
      <c r="D85" s="22"/>
      <c r="E85" s="370" t="s">
        <v>908</v>
      </c>
      <c r="F85" s="361"/>
      <c r="G85" s="361"/>
      <c r="H85" s="361"/>
      <c r="I85" s="22"/>
      <c r="J85" s="22"/>
      <c r="K85" s="22"/>
      <c r="L85" s="20"/>
    </row>
    <row r="86" spans="2:12" s="1" customFormat="1" ht="12" customHeight="1">
      <c r="B86" s="21"/>
      <c r="C86" s="29" t="s">
        <v>145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9" t="s">
        <v>810</v>
      </c>
      <c r="F87" s="369"/>
      <c r="G87" s="369"/>
      <c r="H87" s="369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909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45" t="str">
        <f>E13</f>
        <v>001 - Vodovod a zařizovací předměty</v>
      </c>
      <c r="F89" s="369"/>
      <c r="G89" s="369"/>
      <c r="H89" s="369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F16</f>
        <v>Chemická 953, 148 00, Praha 4</v>
      </c>
      <c r="G91" s="36"/>
      <c r="H91" s="36"/>
      <c r="I91" s="29" t="s">
        <v>23</v>
      </c>
      <c r="J91" s="59" t="str">
        <f>IF(J16="","",J16)</f>
        <v>15. 5. 2023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25</v>
      </c>
      <c r="D93" s="36"/>
      <c r="E93" s="36"/>
      <c r="F93" s="27" t="str">
        <f>E19</f>
        <v>Vysoká škola ekonomická v Praze</v>
      </c>
      <c r="G93" s="36"/>
      <c r="H93" s="36"/>
      <c r="I93" s="29" t="s">
        <v>33</v>
      </c>
      <c r="J93" s="32" t="str">
        <f>E25</f>
        <v>Drobný Architects,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31</v>
      </c>
      <c r="D94" s="36"/>
      <c r="E94" s="36"/>
      <c r="F94" s="27" t="str">
        <f>IF(E22="","",E22)</f>
        <v>Vyplň údaj</v>
      </c>
      <c r="G94" s="36"/>
      <c r="H94" s="36"/>
      <c r="I94" s="29" t="s">
        <v>38</v>
      </c>
      <c r="J94" s="32" t="str">
        <f>E28</f>
        <v>Ing. Jaroslav Stolička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171</v>
      </c>
      <c r="D96" s="154" t="s">
        <v>62</v>
      </c>
      <c r="E96" s="154" t="s">
        <v>58</v>
      </c>
      <c r="F96" s="154" t="s">
        <v>59</v>
      </c>
      <c r="G96" s="154" t="s">
        <v>172</v>
      </c>
      <c r="H96" s="154" t="s">
        <v>173</v>
      </c>
      <c r="I96" s="154" t="s">
        <v>174</v>
      </c>
      <c r="J96" s="154" t="s">
        <v>149</v>
      </c>
      <c r="K96" s="155" t="s">
        <v>175</v>
      </c>
      <c r="L96" s="156"/>
      <c r="M96" s="68" t="s">
        <v>19</v>
      </c>
      <c r="N96" s="69" t="s">
        <v>47</v>
      </c>
      <c r="O96" s="69" t="s">
        <v>176</v>
      </c>
      <c r="P96" s="69" t="s">
        <v>177</v>
      </c>
      <c r="Q96" s="69" t="s">
        <v>178</v>
      </c>
      <c r="R96" s="69" t="s">
        <v>179</v>
      </c>
      <c r="S96" s="69" t="s">
        <v>180</v>
      </c>
      <c r="T96" s="70" t="s">
        <v>181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85" customHeight="1">
      <c r="A97" s="34"/>
      <c r="B97" s="35"/>
      <c r="C97" s="75" t="s">
        <v>182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P98+P104+P147</f>
        <v>0</v>
      </c>
      <c r="Q97" s="72"/>
      <c r="R97" s="159">
        <f>R98+R104+R147</f>
        <v>0</v>
      </c>
      <c r="S97" s="72"/>
      <c r="T97" s="160">
        <f>T98+T104+T147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150</v>
      </c>
      <c r="BK97" s="161">
        <f>BK98+BK104+BK147</f>
        <v>0</v>
      </c>
    </row>
    <row r="98" spans="2:63" s="12" customFormat="1" ht="25.95" customHeight="1">
      <c r="B98" s="162"/>
      <c r="C98" s="163"/>
      <c r="D98" s="164" t="s">
        <v>76</v>
      </c>
      <c r="E98" s="165" t="s">
        <v>183</v>
      </c>
      <c r="F98" s="165" t="s">
        <v>184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77</v>
      </c>
      <c r="AY98" s="173" t="s">
        <v>185</v>
      </c>
      <c r="BK98" s="175">
        <f>BK99</f>
        <v>0</v>
      </c>
    </row>
    <row r="99" spans="2:63" s="12" customFormat="1" ht="22.85" customHeight="1">
      <c r="B99" s="162"/>
      <c r="C99" s="163"/>
      <c r="D99" s="164" t="s">
        <v>76</v>
      </c>
      <c r="E99" s="176" t="s">
        <v>317</v>
      </c>
      <c r="F99" s="176" t="s">
        <v>318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SUM(P100:P103)</f>
        <v>0</v>
      </c>
      <c r="Q99" s="170"/>
      <c r="R99" s="171">
        <f>SUM(R100:R103)</f>
        <v>0</v>
      </c>
      <c r="S99" s="170"/>
      <c r="T99" s="172">
        <f>SUM(T100:T103)</f>
        <v>0</v>
      </c>
      <c r="AR99" s="173" t="s">
        <v>81</v>
      </c>
      <c r="AT99" s="174" t="s">
        <v>76</v>
      </c>
      <c r="AU99" s="174" t="s">
        <v>81</v>
      </c>
      <c r="AY99" s="173" t="s">
        <v>185</v>
      </c>
      <c r="BK99" s="175">
        <f>SUM(BK100:BK103)</f>
        <v>0</v>
      </c>
    </row>
    <row r="100" spans="1:65" s="2" customFormat="1" ht="24.15" customHeight="1">
      <c r="A100" s="34"/>
      <c r="B100" s="35"/>
      <c r="C100" s="178" t="s">
        <v>81</v>
      </c>
      <c r="D100" s="178" t="s">
        <v>187</v>
      </c>
      <c r="E100" s="179" t="s">
        <v>914</v>
      </c>
      <c r="F100" s="180" t="s">
        <v>915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85</v>
      </c>
    </row>
    <row r="101" spans="1:65" s="2" customFormat="1" ht="21.75" customHeight="1">
      <c r="A101" s="34"/>
      <c r="B101" s="35"/>
      <c r="C101" s="178" t="s">
        <v>85</v>
      </c>
      <c r="D101" s="178" t="s">
        <v>187</v>
      </c>
      <c r="E101" s="179" t="s">
        <v>916</v>
      </c>
      <c r="F101" s="180" t="s">
        <v>917</v>
      </c>
      <c r="G101" s="181" t="s">
        <v>322</v>
      </c>
      <c r="H101" s="182">
        <v>0.2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192</v>
      </c>
    </row>
    <row r="102" spans="1:65" s="2" customFormat="1" ht="24.15" customHeight="1">
      <c r="A102" s="34"/>
      <c r="B102" s="35"/>
      <c r="C102" s="178" t="s">
        <v>108</v>
      </c>
      <c r="D102" s="178" t="s">
        <v>187</v>
      </c>
      <c r="E102" s="179" t="s">
        <v>918</v>
      </c>
      <c r="F102" s="180" t="s">
        <v>919</v>
      </c>
      <c r="G102" s="181" t="s">
        <v>322</v>
      </c>
      <c r="H102" s="182">
        <v>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209</v>
      </c>
    </row>
    <row r="103" spans="1:65" s="2" customFormat="1" ht="24.15" customHeight="1">
      <c r="A103" s="34"/>
      <c r="B103" s="35"/>
      <c r="C103" s="178" t="s">
        <v>192</v>
      </c>
      <c r="D103" s="178" t="s">
        <v>187</v>
      </c>
      <c r="E103" s="179" t="s">
        <v>920</v>
      </c>
      <c r="F103" s="180" t="s">
        <v>921</v>
      </c>
      <c r="G103" s="181" t="s">
        <v>322</v>
      </c>
      <c r="H103" s="182">
        <v>0.2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192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235</v>
      </c>
    </row>
    <row r="104" spans="2:63" s="12" customFormat="1" ht="25.95" customHeight="1">
      <c r="B104" s="162"/>
      <c r="C104" s="163"/>
      <c r="D104" s="164" t="s">
        <v>76</v>
      </c>
      <c r="E104" s="165" t="s">
        <v>358</v>
      </c>
      <c r="F104" s="165" t="s">
        <v>359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P105+P120</f>
        <v>0</v>
      </c>
      <c r="Q104" s="170"/>
      <c r="R104" s="171">
        <f>R105+R120</f>
        <v>0</v>
      </c>
      <c r="S104" s="170"/>
      <c r="T104" s="172">
        <f>T105+T120</f>
        <v>0</v>
      </c>
      <c r="AR104" s="173" t="s">
        <v>85</v>
      </c>
      <c r="AT104" s="174" t="s">
        <v>76</v>
      </c>
      <c r="AU104" s="174" t="s">
        <v>77</v>
      </c>
      <c r="AY104" s="173" t="s">
        <v>185</v>
      </c>
      <c r="BK104" s="175">
        <f>BK105+BK120</f>
        <v>0</v>
      </c>
    </row>
    <row r="105" spans="2:63" s="12" customFormat="1" ht="22.85" customHeight="1">
      <c r="B105" s="162"/>
      <c r="C105" s="163"/>
      <c r="D105" s="164" t="s">
        <v>76</v>
      </c>
      <c r="E105" s="176" t="s">
        <v>922</v>
      </c>
      <c r="F105" s="176" t="s">
        <v>923</v>
      </c>
      <c r="G105" s="163"/>
      <c r="H105" s="163"/>
      <c r="I105" s="166"/>
      <c r="J105" s="177">
        <f>BK105</f>
        <v>0</v>
      </c>
      <c r="K105" s="163"/>
      <c r="L105" s="168"/>
      <c r="M105" s="169"/>
      <c r="N105" s="170"/>
      <c r="O105" s="170"/>
      <c r="P105" s="171">
        <f>SUM(P106:P119)</f>
        <v>0</v>
      </c>
      <c r="Q105" s="170"/>
      <c r="R105" s="171">
        <f>SUM(R106:R119)</f>
        <v>0</v>
      </c>
      <c r="S105" s="170"/>
      <c r="T105" s="172">
        <f>SUM(T106:T119)</f>
        <v>0</v>
      </c>
      <c r="AR105" s="173" t="s">
        <v>85</v>
      </c>
      <c r="AT105" s="174" t="s">
        <v>76</v>
      </c>
      <c r="AU105" s="174" t="s">
        <v>81</v>
      </c>
      <c r="AY105" s="173" t="s">
        <v>185</v>
      </c>
      <c r="BK105" s="175">
        <f>SUM(BK106:BK119)</f>
        <v>0</v>
      </c>
    </row>
    <row r="106" spans="1:65" s="2" customFormat="1" ht="16.5" customHeight="1">
      <c r="A106" s="34"/>
      <c r="B106" s="35"/>
      <c r="C106" s="178" t="s">
        <v>221</v>
      </c>
      <c r="D106" s="178" t="s">
        <v>187</v>
      </c>
      <c r="E106" s="179" t="s">
        <v>924</v>
      </c>
      <c r="F106" s="180" t="s">
        <v>925</v>
      </c>
      <c r="G106" s="181" t="s">
        <v>407</v>
      </c>
      <c r="H106" s="182">
        <v>10</v>
      </c>
      <c r="I106" s="183"/>
      <c r="J106" s="184">
        <f aca="true" t="shared" si="0" ref="J106:J119">ROUND(I106*H106,2)</f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aca="true" t="shared" si="1" ref="P106:P119">O106*H106</f>
        <v>0</v>
      </c>
      <c r="Q106" s="187">
        <v>0</v>
      </c>
      <c r="R106" s="187">
        <f aca="true" t="shared" si="2" ref="R106:R119">Q106*H106</f>
        <v>0</v>
      </c>
      <c r="S106" s="187">
        <v>0</v>
      </c>
      <c r="T106" s="188">
        <f aca="true" t="shared" si="3" ref="T106:T119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aca="true" t="shared" si="4" ref="BE106:BE119">IF(N106="základní",J106,0)</f>
        <v>0</v>
      </c>
      <c r="BF106" s="190">
        <f aca="true" t="shared" si="5" ref="BF106:BF119">IF(N106="snížená",J106,0)</f>
        <v>0</v>
      </c>
      <c r="BG106" s="190">
        <f aca="true" t="shared" si="6" ref="BG106:BG119">IF(N106="zákl. přenesená",J106,0)</f>
        <v>0</v>
      </c>
      <c r="BH106" s="190">
        <f aca="true" t="shared" si="7" ref="BH106:BH119">IF(N106="sníž. přenesená",J106,0)</f>
        <v>0</v>
      </c>
      <c r="BI106" s="190">
        <f aca="true" t="shared" si="8" ref="BI106:BI119">IF(N106="nulová",J106,0)</f>
        <v>0</v>
      </c>
      <c r="BJ106" s="17" t="s">
        <v>81</v>
      </c>
      <c r="BK106" s="190">
        <f aca="true" t="shared" si="9" ref="BK106:BK119">ROUND(I106*H106,2)</f>
        <v>0</v>
      </c>
      <c r="BL106" s="17" t="s">
        <v>285</v>
      </c>
      <c r="BM106" s="189" t="s">
        <v>247</v>
      </c>
    </row>
    <row r="107" spans="1:65" s="2" customFormat="1" ht="24.15" customHeight="1">
      <c r="A107" s="34"/>
      <c r="B107" s="35"/>
      <c r="C107" s="178" t="s">
        <v>209</v>
      </c>
      <c r="D107" s="178" t="s">
        <v>187</v>
      </c>
      <c r="E107" s="179" t="s">
        <v>926</v>
      </c>
      <c r="F107" s="180" t="s">
        <v>927</v>
      </c>
      <c r="G107" s="181" t="s">
        <v>407</v>
      </c>
      <c r="H107" s="182">
        <v>14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257</v>
      </c>
    </row>
    <row r="108" spans="1:65" s="2" customFormat="1" ht="24.15" customHeight="1">
      <c r="A108" s="34"/>
      <c r="B108" s="35"/>
      <c r="C108" s="178" t="s">
        <v>230</v>
      </c>
      <c r="D108" s="178" t="s">
        <v>187</v>
      </c>
      <c r="E108" s="179" t="s">
        <v>928</v>
      </c>
      <c r="F108" s="180" t="s">
        <v>929</v>
      </c>
      <c r="G108" s="181" t="s">
        <v>407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271</v>
      </c>
    </row>
    <row r="109" spans="1:65" s="2" customFormat="1" ht="21.75" customHeight="1">
      <c r="A109" s="34"/>
      <c r="B109" s="35"/>
      <c r="C109" s="178" t="s">
        <v>252</v>
      </c>
      <c r="D109" s="178" t="s">
        <v>187</v>
      </c>
      <c r="E109" s="179" t="s">
        <v>930</v>
      </c>
      <c r="F109" s="180" t="s">
        <v>931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285</v>
      </c>
    </row>
    <row r="110" spans="1:65" s="2" customFormat="1" ht="21.75" customHeight="1">
      <c r="A110" s="34"/>
      <c r="B110" s="35"/>
      <c r="C110" s="178" t="s">
        <v>257</v>
      </c>
      <c r="D110" s="178" t="s">
        <v>187</v>
      </c>
      <c r="E110" s="179" t="s">
        <v>932</v>
      </c>
      <c r="F110" s="180" t="s">
        <v>933</v>
      </c>
      <c r="G110" s="181" t="s">
        <v>407</v>
      </c>
      <c r="H110" s="182">
        <v>7.5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301</v>
      </c>
    </row>
    <row r="111" spans="1:65" s="2" customFormat="1" ht="21.75" customHeight="1">
      <c r="A111" s="34"/>
      <c r="B111" s="35"/>
      <c r="C111" s="178" t="s">
        <v>262</v>
      </c>
      <c r="D111" s="178" t="s">
        <v>187</v>
      </c>
      <c r="E111" s="179" t="s">
        <v>934</v>
      </c>
      <c r="F111" s="180" t="s">
        <v>935</v>
      </c>
      <c r="G111" s="181" t="s">
        <v>407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319</v>
      </c>
    </row>
    <row r="112" spans="1:65" s="2" customFormat="1" ht="21.75" customHeight="1">
      <c r="A112" s="34"/>
      <c r="B112" s="35"/>
      <c r="C112" s="178" t="s">
        <v>271</v>
      </c>
      <c r="D112" s="178" t="s">
        <v>187</v>
      </c>
      <c r="E112" s="179" t="s">
        <v>936</v>
      </c>
      <c r="F112" s="180" t="s">
        <v>937</v>
      </c>
      <c r="G112" s="181" t="s">
        <v>407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330</v>
      </c>
    </row>
    <row r="113" spans="1:65" s="2" customFormat="1" ht="21.75" customHeight="1">
      <c r="A113" s="34"/>
      <c r="B113" s="35"/>
      <c r="C113" s="178" t="s">
        <v>8</v>
      </c>
      <c r="D113" s="178" t="s">
        <v>187</v>
      </c>
      <c r="E113" s="179" t="s">
        <v>938</v>
      </c>
      <c r="F113" s="180" t="s">
        <v>939</v>
      </c>
      <c r="G113" s="181" t="s">
        <v>407</v>
      </c>
      <c r="H113" s="182">
        <v>16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340</v>
      </c>
    </row>
    <row r="114" spans="1:65" s="2" customFormat="1" ht="24.15" customHeight="1">
      <c r="A114" s="34"/>
      <c r="B114" s="35"/>
      <c r="C114" s="178" t="s">
        <v>285</v>
      </c>
      <c r="D114" s="178" t="s">
        <v>187</v>
      </c>
      <c r="E114" s="179" t="s">
        <v>940</v>
      </c>
      <c r="F114" s="180" t="s">
        <v>941</v>
      </c>
      <c r="G114" s="181" t="s">
        <v>479</v>
      </c>
      <c r="H114" s="229"/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353</v>
      </c>
    </row>
    <row r="115" spans="1:65" s="2" customFormat="1" ht="16.5" customHeight="1">
      <c r="A115" s="34"/>
      <c r="B115" s="35"/>
      <c r="C115" s="178" t="s">
        <v>292</v>
      </c>
      <c r="D115" s="178" t="s">
        <v>187</v>
      </c>
      <c r="E115" s="179" t="s">
        <v>942</v>
      </c>
      <c r="F115" s="180" t="s">
        <v>943</v>
      </c>
      <c r="G115" s="181" t="s">
        <v>944</v>
      </c>
      <c r="H115" s="182">
        <v>2</v>
      </c>
      <c r="I115" s="183"/>
      <c r="J115" s="184">
        <f t="shared" si="0"/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 t="shared" si="1"/>
        <v>0</v>
      </c>
      <c r="Q115" s="187">
        <v>0</v>
      </c>
      <c r="R115" s="187">
        <f t="shared" si="2"/>
        <v>0</v>
      </c>
      <c r="S115" s="187">
        <v>0</v>
      </c>
      <c r="T115" s="188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7" t="s">
        <v>81</v>
      </c>
      <c r="BK115" s="190">
        <f t="shared" si="9"/>
        <v>0</v>
      </c>
      <c r="BL115" s="17" t="s">
        <v>285</v>
      </c>
      <c r="BM115" s="189" t="s">
        <v>368</v>
      </c>
    </row>
    <row r="116" spans="1:65" s="2" customFormat="1" ht="16.5" customHeight="1">
      <c r="A116" s="34"/>
      <c r="B116" s="35"/>
      <c r="C116" s="178" t="s">
        <v>340</v>
      </c>
      <c r="D116" s="178" t="s">
        <v>187</v>
      </c>
      <c r="E116" s="179" t="s">
        <v>945</v>
      </c>
      <c r="F116" s="180" t="s">
        <v>946</v>
      </c>
      <c r="G116" s="181" t="s">
        <v>944</v>
      </c>
      <c r="H116" s="182">
        <v>2</v>
      </c>
      <c r="I116" s="183"/>
      <c r="J116" s="184">
        <f t="shared" si="0"/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 t="shared" si="1"/>
        <v>0</v>
      </c>
      <c r="Q116" s="187">
        <v>0</v>
      </c>
      <c r="R116" s="187">
        <f t="shared" si="2"/>
        <v>0</v>
      </c>
      <c r="S116" s="187">
        <v>0</v>
      </c>
      <c r="T116" s="188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285</v>
      </c>
      <c r="AT116" s="189" t="s">
        <v>187</v>
      </c>
      <c r="AU116" s="189" t="s">
        <v>85</v>
      </c>
      <c r="AY116" s="17" t="s">
        <v>185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7" t="s">
        <v>81</v>
      </c>
      <c r="BK116" s="190">
        <f t="shared" si="9"/>
        <v>0</v>
      </c>
      <c r="BL116" s="17" t="s">
        <v>285</v>
      </c>
      <c r="BM116" s="189" t="s">
        <v>380</v>
      </c>
    </row>
    <row r="117" spans="1:65" s="2" customFormat="1" ht="24.15" customHeight="1">
      <c r="A117" s="34"/>
      <c r="B117" s="35"/>
      <c r="C117" s="178" t="s">
        <v>346</v>
      </c>
      <c r="D117" s="178" t="s">
        <v>187</v>
      </c>
      <c r="E117" s="179" t="s">
        <v>947</v>
      </c>
      <c r="F117" s="180" t="s">
        <v>948</v>
      </c>
      <c r="G117" s="181" t="s">
        <v>944</v>
      </c>
      <c r="H117" s="182">
        <v>1</v>
      </c>
      <c r="I117" s="183"/>
      <c r="J117" s="184">
        <f t="shared" si="0"/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 t="shared" si="1"/>
        <v>0</v>
      </c>
      <c r="Q117" s="187">
        <v>0</v>
      </c>
      <c r="R117" s="187">
        <f t="shared" si="2"/>
        <v>0</v>
      </c>
      <c r="S117" s="187">
        <v>0</v>
      </c>
      <c r="T117" s="18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7" t="s">
        <v>81</v>
      </c>
      <c r="BK117" s="190">
        <f t="shared" si="9"/>
        <v>0</v>
      </c>
      <c r="BL117" s="17" t="s">
        <v>285</v>
      </c>
      <c r="BM117" s="189" t="s">
        <v>392</v>
      </c>
    </row>
    <row r="118" spans="1:65" s="2" customFormat="1" ht="16.5" customHeight="1">
      <c r="A118" s="34"/>
      <c r="B118" s="35"/>
      <c r="C118" s="178" t="s">
        <v>353</v>
      </c>
      <c r="D118" s="178" t="s">
        <v>187</v>
      </c>
      <c r="E118" s="179" t="s">
        <v>949</v>
      </c>
      <c r="F118" s="180" t="s">
        <v>950</v>
      </c>
      <c r="G118" s="181" t="s">
        <v>944</v>
      </c>
      <c r="H118" s="182">
        <v>2</v>
      </c>
      <c r="I118" s="183"/>
      <c r="J118" s="184">
        <f t="shared" si="0"/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 t="shared" si="1"/>
        <v>0</v>
      </c>
      <c r="Q118" s="187">
        <v>0</v>
      </c>
      <c r="R118" s="187">
        <f t="shared" si="2"/>
        <v>0</v>
      </c>
      <c r="S118" s="187">
        <v>0</v>
      </c>
      <c r="T118" s="188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285</v>
      </c>
      <c r="AT118" s="189" t="s">
        <v>187</v>
      </c>
      <c r="AU118" s="189" t="s">
        <v>85</v>
      </c>
      <c r="AY118" s="17" t="s">
        <v>185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7" t="s">
        <v>81</v>
      </c>
      <c r="BK118" s="190">
        <f t="shared" si="9"/>
        <v>0</v>
      </c>
      <c r="BL118" s="17" t="s">
        <v>285</v>
      </c>
      <c r="BM118" s="189" t="s">
        <v>403</v>
      </c>
    </row>
    <row r="119" spans="1:65" s="2" customFormat="1" ht="16.5" customHeight="1">
      <c r="A119" s="34"/>
      <c r="B119" s="35"/>
      <c r="C119" s="178" t="s">
        <v>368</v>
      </c>
      <c r="D119" s="178" t="s">
        <v>187</v>
      </c>
      <c r="E119" s="179" t="s">
        <v>951</v>
      </c>
      <c r="F119" s="180" t="s">
        <v>952</v>
      </c>
      <c r="G119" s="181" t="s">
        <v>407</v>
      </c>
      <c r="H119" s="182">
        <v>16</v>
      </c>
      <c r="I119" s="183"/>
      <c r="J119" s="184">
        <f t="shared" si="0"/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 t="shared" si="1"/>
        <v>0</v>
      </c>
      <c r="Q119" s="187">
        <v>0</v>
      </c>
      <c r="R119" s="187">
        <f t="shared" si="2"/>
        <v>0</v>
      </c>
      <c r="S119" s="187">
        <v>0</v>
      </c>
      <c r="T119" s="188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7" t="s">
        <v>81</v>
      </c>
      <c r="BK119" s="190">
        <f t="shared" si="9"/>
        <v>0</v>
      </c>
      <c r="BL119" s="17" t="s">
        <v>285</v>
      </c>
      <c r="BM119" s="189" t="s">
        <v>416</v>
      </c>
    </row>
    <row r="120" spans="2:63" s="12" customFormat="1" ht="22.85" customHeight="1">
      <c r="B120" s="162"/>
      <c r="C120" s="163"/>
      <c r="D120" s="164" t="s">
        <v>76</v>
      </c>
      <c r="E120" s="176" t="s">
        <v>953</v>
      </c>
      <c r="F120" s="176" t="s">
        <v>954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SUM(P121:P146)</f>
        <v>0</v>
      </c>
      <c r="Q120" s="170"/>
      <c r="R120" s="171">
        <f>SUM(R121:R146)</f>
        <v>0</v>
      </c>
      <c r="S120" s="170"/>
      <c r="T120" s="172">
        <f>SUM(T121:T146)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SUM(BK121:BK146)</f>
        <v>0</v>
      </c>
    </row>
    <row r="121" spans="1:65" s="2" customFormat="1" ht="16.5" customHeight="1">
      <c r="A121" s="34"/>
      <c r="B121" s="35"/>
      <c r="C121" s="178" t="s">
        <v>380</v>
      </c>
      <c r="D121" s="178" t="s">
        <v>187</v>
      </c>
      <c r="E121" s="179" t="s">
        <v>955</v>
      </c>
      <c r="F121" s="180" t="s">
        <v>956</v>
      </c>
      <c r="G121" s="181" t="s">
        <v>957</v>
      </c>
      <c r="H121" s="182">
        <v>1</v>
      </c>
      <c r="I121" s="183"/>
      <c r="J121" s="184">
        <f aca="true" t="shared" si="10" ref="J121:J146"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 aca="true" t="shared" si="11" ref="P121:P146">O121*H121</f>
        <v>0</v>
      </c>
      <c r="Q121" s="187">
        <v>0</v>
      </c>
      <c r="R121" s="187">
        <f aca="true" t="shared" si="12" ref="R121:R146">Q121*H121</f>
        <v>0</v>
      </c>
      <c r="S121" s="187">
        <v>0</v>
      </c>
      <c r="T121" s="188">
        <f aca="true" t="shared" si="13" ref="T121:T146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192</v>
      </c>
      <c r="AT121" s="189" t="s">
        <v>187</v>
      </c>
      <c r="AU121" s="189" t="s">
        <v>85</v>
      </c>
      <c r="AY121" s="17" t="s">
        <v>185</v>
      </c>
      <c r="BE121" s="190">
        <f aca="true" t="shared" si="14" ref="BE121:BE146">IF(N121="základní",J121,0)</f>
        <v>0</v>
      </c>
      <c r="BF121" s="190">
        <f aca="true" t="shared" si="15" ref="BF121:BF146">IF(N121="snížená",J121,0)</f>
        <v>0</v>
      </c>
      <c r="BG121" s="190">
        <f aca="true" t="shared" si="16" ref="BG121:BG146">IF(N121="zákl. přenesená",J121,0)</f>
        <v>0</v>
      </c>
      <c r="BH121" s="190">
        <f aca="true" t="shared" si="17" ref="BH121:BH146">IF(N121="sníž. přenesená",J121,0)</f>
        <v>0</v>
      </c>
      <c r="BI121" s="190">
        <f aca="true" t="shared" si="18" ref="BI121:BI146">IF(N121="nulová",J121,0)</f>
        <v>0</v>
      </c>
      <c r="BJ121" s="17" t="s">
        <v>81</v>
      </c>
      <c r="BK121" s="190">
        <f aca="true" t="shared" si="19" ref="BK121:BK146">ROUND(I121*H121,2)</f>
        <v>0</v>
      </c>
      <c r="BL121" s="17" t="s">
        <v>192</v>
      </c>
      <c r="BM121" s="189" t="s">
        <v>426</v>
      </c>
    </row>
    <row r="122" spans="1:65" s="2" customFormat="1" ht="16.5" customHeight="1">
      <c r="A122" s="34"/>
      <c r="B122" s="35"/>
      <c r="C122" s="178" t="s">
        <v>387</v>
      </c>
      <c r="D122" s="178" t="s">
        <v>187</v>
      </c>
      <c r="E122" s="179" t="s">
        <v>958</v>
      </c>
      <c r="F122" s="180" t="s">
        <v>959</v>
      </c>
      <c r="G122" s="181" t="s">
        <v>957</v>
      </c>
      <c r="H122" s="182">
        <v>1</v>
      </c>
      <c r="I122" s="183"/>
      <c r="J122" s="184">
        <f t="shared" si="10"/>
        <v>0</v>
      </c>
      <c r="K122" s="180" t="s">
        <v>19</v>
      </c>
      <c r="L122" s="39"/>
      <c r="M122" s="185" t="s">
        <v>19</v>
      </c>
      <c r="N122" s="186" t="s">
        <v>48</v>
      </c>
      <c r="O122" s="64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85</v>
      </c>
      <c r="AY122" s="17" t="s">
        <v>185</v>
      </c>
      <c r="BE122" s="190">
        <f t="shared" si="14"/>
        <v>0</v>
      </c>
      <c r="BF122" s="190">
        <f t="shared" si="15"/>
        <v>0</v>
      </c>
      <c r="BG122" s="190">
        <f t="shared" si="16"/>
        <v>0</v>
      </c>
      <c r="BH122" s="190">
        <f t="shared" si="17"/>
        <v>0</v>
      </c>
      <c r="BI122" s="190">
        <f t="shared" si="18"/>
        <v>0</v>
      </c>
      <c r="BJ122" s="17" t="s">
        <v>81</v>
      </c>
      <c r="BK122" s="190">
        <f t="shared" si="19"/>
        <v>0</v>
      </c>
      <c r="BL122" s="17" t="s">
        <v>192</v>
      </c>
      <c r="BM122" s="189" t="s">
        <v>437</v>
      </c>
    </row>
    <row r="123" spans="1:65" s="2" customFormat="1" ht="16.5" customHeight="1">
      <c r="A123" s="34"/>
      <c r="B123" s="35"/>
      <c r="C123" s="178" t="s">
        <v>392</v>
      </c>
      <c r="D123" s="178" t="s">
        <v>187</v>
      </c>
      <c r="E123" s="179" t="s">
        <v>960</v>
      </c>
      <c r="F123" s="180" t="s">
        <v>961</v>
      </c>
      <c r="G123" s="181" t="s">
        <v>957</v>
      </c>
      <c r="H123" s="182">
        <v>1</v>
      </c>
      <c r="I123" s="183"/>
      <c r="J123" s="184">
        <f t="shared" si="10"/>
        <v>0</v>
      </c>
      <c r="K123" s="180" t="s">
        <v>19</v>
      </c>
      <c r="L123" s="39"/>
      <c r="M123" s="185" t="s">
        <v>19</v>
      </c>
      <c r="N123" s="186" t="s">
        <v>48</v>
      </c>
      <c r="O123" s="64"/>
      <c r="P123" s="187">
        <f t="shared" si="11"/>
        <v>0</v>
      </c>
      <c r="Q123" s="187">
        <v>0</v>
      </c>
      <c r="R123" s="187">
        <f t="shared" si="12"/>
        <v>0</v>
      </c>
      <c r="S123" s="187">
        <v>0</v>
      </c>
      <c r="T123" s="188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192</v>
      </c>
      <c r="AT123" s="189" t="s">
        <v>187</v>
      </c>
      <c r="AU123" s="189" t="s">
        <v>85</v>
      </c>
      <c r="AY123" s="17" t="s">
        <v>185</v>
      </c>
      <c r="BE123" s="190">
        <f t="shared" si="14"/>
        <v>0</v>
      </c>
      <c r="BF123" s="190">
        <f t="shared" si="15"/>
        <v>0</v>
      </c>
      <c r="BG123" s="190">
        <f t="shared" si="16"/>
        <v>0</v>
      </c>
      <c r="BH123" s="190">
        <f t="shared" si="17"/>
        <v>0</v>
      </c>
      <c r="BI123" s="190">
        <f t="shared" si="18"/>
        <v>0</v>
      </c>
      <c r="BJ123" s="17" t="s">
        <v>81</v>
      </c>
      <c r="BK123" s="190">
        <f t="shared" si="19"/>
        <v>0</v>
      </c>
      <c r="BL123" s="17" t="s">
        <v>192</v>
      </c>
      <c r="BM123" s="189" t="s">
        <v>448</v>
      </c>
    </row>
    <row r="124" spans="1:65" s="2" customFormat="1" ht="16.5" customHeight="1">
      <c r="A124" s="34"/>
      <c r="B124" s="35"/>
      <c r="C124" s="178" t="s">
        <v>398</v>
      </c>
      <c r="D124" s="178" t="s">
        <v>187</v>
      </c>
      <c r="E124" s="179" t="s">
        <v>962</v>
      </c>
      <c r="F124" s="180" t="s">
        <v>963</v>
      </c>
      <c r="G124" s="181" t="s">
        <v>957</v>
      </c>
      <c r="H124" s="182">
        <v>1</v>
      </c>
      <c r="I124" s="183"/>
      <c r="J124" s="184">
        <f t="shared" si="10"/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 t="shared" si="11"/>
        <v>0</v>
      </c>
      <c r="Q124" s="187">
        <v>0</v>
      </c>
      <c r="R124" s="187">
        <f t="shared" si="12"/>
        <v>0</v>
      </c>
      <c r="S124" s="187">
        <v>0</v>
      </c>
      <c r="T124" s="188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85</v>
      </c>
      <c r="AY124" s="17" t="s">
        <v>185</v>
      </c>
      <c r="BE124" s="190">
        <f t="shared" si="14"/>
        <v>0</v>
      </c>
      <c r="BF124" s="190">
        <f t="shared" si="15"/>
        <v>0</v>
      </c>
      <c r="BG124" s="190">
        <f t="shared" si="16"/>
        <v>0</v>
      </c>
      <c r="BH124" s="190">
        <f t="shared" si="17"/>
        <v>0</v>
      </c>
      <c r="BI124" s="190">
        <f t="shared" si="18"/>
        <v>0</v>
      </c>
      <c r="BJ124" s="17" t="s">
        <v>81</v>
      </c>
      <c r="BK124" s="190">
        <f t="shared" si="19"/>
        <v>0</v>
      </c>
      <c r="BL124" s="17" t="s">
        <v>192</v>
      </c>
      <c r="BM124" s="189" t="s">
        <v>457</v>
      </c>
    </row>
    <row r="125" spans="1:65" s="2" customFormat="1" ht="16.5" customHeight="1">
      <c r="A125" s="34"/>
      <c r="B125" s="35"/>
      <c r="C125" s="178" t="s">
        <v>403</v>
      </c>
      <c r="D125" s="178" t="s">
        <v>187</v>
      </c>
      <c r="E125" s="179" t="s">
        <v>964</v>
      </c>
      <c r="F125" s="180" t="s">
        <v>965</v>
      </c>
      <c r="G125" s="181" t="s">
        <v>957</v>
      </c>
      <c r="H125" s="182">
        <v>4</v>
      </c>
      <c r="I125" s="183"/>
      <c r="J125" s="184">
        <f t="shared" si="10"/>
        <v>0</v>
      </c>
      <c r="K125" s="180" t="s">
        <v>19</v>
      </c>
      <c r="L125" s="39"/>
      <c r="M125" s="185" t="s">
        <v>19</v>
      </c>
      <c r="N125" s="186" t="s">
        <v>48</v>
      </c>
      <c r="O125" s="64"/>
      <c r="P125" s="187">
        <f t="shared" si="11"/>
        <v>0</v>
      </c>
      <c r="Q125" s="187">
        <v>0</v>
      </c>
      <c r="R125" s="187">
        <f t="shared" si="12"/>
        <v>0</v>
      </c>
      <c r="S125" s="187">
        <v>0</v>
      </c>
      <c r="T125" s="188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192</v>
      </c>
      <c r="AT125" s="189" t="s">
        <v>187</v>
      </c>
      <c r="AU125" s="189" t="s">
        <v>85</v>
      </c>
      <c r="AY125" s="17" t="s">
        <v>185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7" t="s">
        <v>81</v>
      </c>
      <c r="BK125" s="190">
        <f t="shared" si="19"/>
        <v>0</v>
      </c>
      <c r="BL125" s="17" t="s">
        <v>192</v>
      </c>
      <c r="BM125" s="189" t="s">
        <v>468</v>
      </c>
    </row>
    <row r="126" spans="1:65" s="2" customFormat="1" ht="16.5" customHeight="1">
      <c r="A126" s="34"/>
      <c r="B126" s="35"/>
      <c r="C126" s="178" t="s">
        <v>411</v>
      </c>
      <c r="D126" s="178" t="s">
        <v>187</v>
      </c>
      <c r="E126" s="179" t="s">
        <v>966</v>
      </c>
      <c r="F126" s="180" t="s">
        <v>967</v>
      </c>
      <c r="G126" s="181" t="s">
        <v>957</v>
      </c>
      <c r="H126" s="182">
        <v>1</v>
      </c>
      <c r="I126" s="183"/>
      <c r="J126" s="184">
        <f t="shared" si="10"/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 t="shared" si="11"/>
        <v>0</v>
      </c>
      <c r="Q126" s="187">
        <v>0</v>
      </c>
      <c r="R126" s="187">
        <f t="shared" si="12"/>
        <v>0</v>
      </c>
      <c r="S126" s="187">
        <v>0</v>
      </c>
      <c r="T126" s="188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85</v>
      </c>
      <c r="AY126" s="17" t="s">
        <v>185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7" t="s">
        <v>81</v>
      </c>
      <c r="BK126" s="190">
        <f t="shared" si="19"/>
        <v>0</v>
      </c>
      <c r="BL126" s="17" t="s">
        <v>192</v>
      </c>
      <c r="BM126" s="189" t="s">
        <v>476</v>
      </c>
    </row>
    <row r="127" spans="1:65" s="2" customFormat="1" ht="16.5" customHeight="1">
      <c r="A127" s="34"/>
      <c r="B127" s="35"/>
      <c r="C127" s="178" t="s">
        <v>416</v>
      </c>
      <c r="D127" s="178" t="s">
        <v>187</v>
      </c>
      <c r="E127" s="179" t="s">
        <v>968</v>
      </c>
      <c r="F127" s="180" t="s">
        <v>969</v>
      </c>
      <c r="G127" s="181" t="s">
        <v>202</v>
      </c>
      <c r="H127" s="182">
        <v>1</v>
      </c>
      <c r="I127" s="183"/>
      <c r="J127" s="184">
        <f t="shared" si="10"/>
        <v>0</v>
      </c>
      <c r="K127" s="180" t="s">
        <v>19</v>
      </c>
      <c r="L127" s="39"/>
      <c r="M127" s="185" t="s">
        <v>19</v>
      </c>
      <c r="N127" s="186" t="s">
        <v>48</v>
      </c>
      <c r="O127" s="64"/>
      <c r="P127" s="187">
        <f t="shared" si="11"/>
        <v>0</v>
      </c>
      <c r="Q127" s="187">
        <v>0</v>
      </c>
      <c r="R127" s="187">
        <f t="shared" si="12"/>
        <v>0</v>
      </c>
      <c r="S127" s="187">
        <v>0</v>
      </c>
      <c r="T127" s="188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85</v>
      </c>
      <c r="AY127" s="17" t="s">
        <v>185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7" t="s">
        <v>81</v>
      </c>
      <c r="BK127" s="190">
        <f t="shared" si="19"/>
        <v>0</v>
      </c>
      <c r="BL127" s="17" t="s">
        <v>192</v>
      </c>
      <c r="BM127" s="189" t="s">
        <v>487</v>
      </c>
    </row>
    <row r="128" spans="1:65" s="2" customFormat="1" ht="24.15" customHeight="1">
      <c r="A128" s="34"/>
      <c r="B128" s="35"/>
      <c r="C128" s="178" t="s">
        <v>421</v>
      </c>
      <c r="D128" s="178" t="s">
        <v>187</v>
      </c>
      <c r="E128" s="179" t="s">
        <v>970</v>
      </c>
      <c r="F128" s="180" t="s">
        <v>971</v>
      </c>
      <c r="G128" s="181" t="s">
        <v>479</v>
      </c>
      <c r="H128" s="229"/>
      <c r="I128" s="183"/>
      <c r="J128" s="184">
        <f t="shared" si="10"/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 t="shared" si="11"/>
        <v>0</v>
      </c>
      <c r="Q128" s="187">
        <v>0</v>
      </c>
      <c r="R128" s="187">
        <f t="shared" si="12"/>
        <v>0</v>
      </c>
      <c r="S128" s="187">
        <v>0</v>
      </c>
      <c r="T128" s="188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192</v>
      </c>
      <c r="AT128" s="189" t="s">
        <v>187</v>
      </c>
      <c r="AU128" s="189" t="s">
        <v>85</v>
      </c>
      <c r="AY128" s="17" t="s">
        <v>185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7" t="s">
        <v>81</v>
      </c>
      <c r="BK128" s="190">
        <f t="shared" si="19"/>
        <v>0</v>
      </c>
      <c r="BL128" s="17" t="s">
        <v>192</v>
      </c>
      <c r="BM128" s="189" t="s">
        <v>501</v>
      </c>
    </row>
    <row r="129" spans="1:65" s="2" customFormat="1" ht="24.15" customHeight="1">
      <c r="A129" s="34"/>
      <c r="B129" s="35"/>
      <c r="C129" s="178" t="s">
        <v>426</v>
      </c>
      <c r="D129" s="178" t="s">
        <v>187</v>
      </c>
      <c r="E129" s="179" t="s">
        <v>972</v>
      </c>
      <c r="F129" s="180" t="s">
        <v>973</v>
      </c>
      <c r="G129" s="181" t="s">
        <v>944</v>
      </c>
      <c r="H129" s="182">
        <v>6</v>
      </c>
      <c r="I129" s="183"/>
      <c r="J129" s="184">
        <f t="shared" si="10"/>
        <v>0</v>
      </c>
      <c r="K129" s="180" t="s">
        <v>19</v>
      </c>
      <c r="L129" s="39"/>
      <c r="M129" s="185" t="s">
        <v>19</v>
      </c>
      <c r="N129" s="186" t="s">
        <v>48</v>
      </c>
      <c r="O129" s="64"/>
      <c r="P129" s="187">
        <f t="shared" si="11"/>
        <v>0</v>
      </c>
      <c r="Q129" s="187">
        <v>0</v>
      </c>
      <c r="R129" s="187">
        <f t="shared" si="12"/>
        <v>0</v>
      </c>
      <c r="S129" s="187">
        <v>0</v>
      </c>
      <c r="T129" s="188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192</v>
      </c>
      <c r="AT129" s="189" t="s">
        <v>187</v>
      </c>
      <c r="AU129" s="189" t="s">
        <v>85</v>
      </c>
      <c r="AY129" s="17" t="s">
        <v>185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7" t="s">
        <v>81</v>
      </c>
      <c r="BK129" s="190">
        <f t="shared" si="19"/>
        <v>0</v>
      </c>
      <c r="BL129" s="17" t="s">
        <v>192</v>
      </c>
      <c r="BM129" s="189" t="s">
        <v>510</v>
      </c>
    </row>
    <row r="130" spans="1:65" s="2" customFormat="1" ht="16.5" customHeight="1">
      <c r="A130" s="34"/>
      <c r="B130" s="35"/>
      <c r="C130" s="178" t="s">
        <v>431</v>
      </c>
      <c r="D130" s="178" t="s">
        <v>187</v>
      </c>
      <c r="E130" s="179" t="s">
        <v>974</v>
      </c>
      <c r="F130" s="180" t="s">
        <v>975</v>
      </c>
      <c r="G130" s="181" t="s">
        <v>944</v>
      </c>
      <c r="H130" s="182">
        <v>2</v>
      </c>
      <c r="I130" s="183"/>
      <c r="J130" s="184">
        <f t="shared" si="10"/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 t="shared" si="11"/>
        <v>0</v>
      </c>
      <c r="Q130" s="187">
        <v>0</v>
      </c>
      <c r="R130" s="187">
        <f t="shared" si="12"/>
        <v>0</v>
      </c>
      <c r="S130" s="187">
        <v>0</v>
      </c>
      <c r="T130" s="188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85</v>
      </c>
      <c r="AY130" s="17" t="s">
        <v>185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7" t="s">
        <v>81</v>
      </c>
      <c r="BK130" s="190">
        <f t="shared" si="19"/>
        <v>0</v>
      </c>
      <c r="BL130" s="17" t="s">
        <v>192</v>
      </c>
      <c r="BM130" s="189" t="s">
        <v>520</v>
      </c>
    </row>
    <row r="131" spans="1:65" s="2" customFormat="1" ht="16.5" customHeight="1">
      <c r="A131" s="34"/>
      <c r="B131" s="35"/>
      <c r="C131" s="178" t="s">
        <v>437</v>
      </c>
      <c r="D131" s="178" t="s">
        <v>187</v>
      </c>
      <c r="E131" s="179" t="s">
        <v>976</v>
      </c>
      <c r="F131" s="180" t="s">
        <v>977</v>
      </c>
      <c r="G131" s="181" t="s">
        <v>944</v>
      </c>
      <c r="H131" s="182">
        <v>2</v>
      </c>
      <c r="I131" s="183"/>
      <c r="J131" s="184">
        <f t="shared" si="10"/>
        <v>0</v>
      </c>
      <c r="K131" s="180" t="s">
        <v>19</v>
      </c>
      <c r="L131" s="39"/>
      <c r="M131" s="185" t="s">
        <v>19</v>
      </c>
      <c r="N131" s="186" t="s">
        <v>48</v>
      </c>
      <c r="O131" s="64"/>
      <c r="P131" s="187">
        <f t="shared" si="11"/>
        <v>0</v>
      </c>
      <c r="Q131" s="187">
        <v>0</v>
      </c>
      <c r="R131" s="187">
        <f t="shared" si="12"/>
        <v>0</v>
      </c>
      <c r="S131" s="187">
        <v>0</v>
      </c>
      <c r="T131" s="188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192</v>
      </c>
      <c r="AT131" s="189" t="s">
        <v>187</v>
      </c>
      <c r="AU131" s="189" t="s">
        <v>85</v>
      </c>
      <c r="AY131" s="17" t="s">
        <v>185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7" t="s">
        <v>81</v>
      </c>
      <c r="BK131" s="190">
        <f t="shared" si="19"/>
        <v>0</v>
      </c>
      <c r="BL131" s="17" t="s">
        <v>192</v>
      </c>
      <c r="BM131" s="189" t="s">
        <v>534</v>
      </c>
    </row>
    <row r="132" spans="1:65" s="2" customFormat="1" ht="16.5" customHeight="1">
      <c r="A132" s="34"/>
      <c r="B132" s="35"/>
      <c r="C132" s="178" t="s">
        <v>441</v>
      </c>
      <c r="D132" s="178" t="s">
        <v>187</v>
      </c>
      <c r="E132" s="179" t="s">
        <v>978</v>
      </c>
      <c r="F132" s="180" t="s">
        <v>979</v>
      </c>
      <c r="G132" s="181" t="s">
        <v>944</v>
      </c>
      <c r="H132" s="182">
        <v>1</v>
      </c>
      <c r="I132" s="183"/>
      <c r="J132" s="184">
        <f t="shared" si="10"/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 t="shared" si="11"/>
        <v>0</v>
      </c>
      <c r="Q132" s="187">
        <v>0</v>
      </c>
      <c r="R132" s="187">
        <f t="shared" si="12"/>
        <v>0</v>
      </c>
      <c r="S132" s="187">
        <v>0</v>
      </c>
      <c r="T132" s="188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85</v>
      </c>
      <c r="AY132" s="17" t="s">
        <v>185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7" t="s">
        <v>81</v>
      </c>
      <c r="BK132" s="190">
        <f t="shared" si="19"/>
        <v>0</v>
      </c>
      <c r="BL132" s="17" t="s">
        <v>192</v>
      </c>
      <c r="BM132" s="189" t="s">
        <v>544</v>
      </c>
    </row>
    <row r="133" spans="1:65" s="2" customFormat="1" ht="16.5" customHeight="1">
      <c r="A133" s="34"/>
      <c r="B133" s="35"/>
      <c r="C133" s="178" t="s">
        <v>448</v>
      </c>
      <c r="D133" s="178" t="s">
        <v>187</v>
      </c>
      <c r="E133" s="179" t="s">
        <v>980</v>
      </c>
      <c r="F133" s="180" t="s">
        <v>981</v>
      </c>
      <c r="G133" s="181" t="s">
        <v>944</v>
      </c>
      <c r="H133" s="182">
        <v>1</v>
      </c>
      <c r="I133" s="183"/>
      <c r="J133" s="184">
        <f t="shared" si="10"/>
        <v>0</v>
      </c>
      <c r="K133" s="180" t="s">
        <v>19</v>
      </c>
      <c r="L133" s="39"/>
      <c r="M133" s="185" t="s">
        <v>19</v>
      </c>
      <c r="N133" s="186" t="s">
        <v>48</v>
      </c>
      <c r="O133" s="64"/>
      <c r="P133" s="187">
        <f t="shared" si="11"/>
        <v>0</v>
      </c>
      <c r="Q133" s="187">
        <v>0</v>
      </c>
      <c r="R133" s="187">
        <f t="shared" si="12"/>
        <v>0</v>
      </c>
      <c r="S133" s="187">
        <v>0</v>
      </c>
      <c r="T133" s="188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85</v>
      </c>
      <c r="AY133" s="17" t="s">
        <v>185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7" t="s">
        <v>81</v>
      </c>
      <c r="BK133" s="190">
        <f t="shared" si="19"/>
        <v>0</v>
      </c>
      <c r="BL133" s="17" t="s">
        <v>192</v>
      </c>
      <c r="BM133" s="189" t="s">
        <v>553</v>
      </c>
    </row>
    <row r="134" spans="1:65" s="2" customFormat="1" ht="16.5" customHeight="1">
      <c r="A134" s="34"/>
      <c r="B134" s="35"/>
      <c r="C134" s="178" t="s">
        <v>452</v>
      </c>
      <c r="D134" s="178" t="s">
        <v>187</v>
      </c>
      <c r="E134" s="179" t="s">
        <v>982</v>
      </c>
      <c r="F134" s="180" t="s">
        <v>983</v>
      </c>
      <c r="G134" s="181" t="s">
        <v>944</v>
      </c>
      <c r="H134" s="182">
        <v>1</v>
      </c>
      <c r="I134" s="183"/>
      <c r="J134" s="184">
        <f t="shared" si="10"/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 t="shared" si="11"/>
        <v>0</v>
      </c>
      <c r="Q134" s="187">
        <v>0</v>
      </c>
      <c r="R134" s="187">
        <f t="shared" si="12"/>
        <v>0</v>
      </c>
      <c r="S134" s="187">
        <v>0</v>
      </c>
      <c r="T134" s="18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85</v>
      </c>
      <c r="AY134" s="17" t="s">
        <v>185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7" t="s">
        <v>81</v>
      </c>
      <c r="BK134" s="190">
        <f t="shared" si="19"/>
        <v>0</v>
      </c>
      <c r="BL134" s="17" t="s">
        <v>192</v>
      </c>
      <c r="BM134" s="189" t="s">
        <v>564</v>
      </c>
    </row>
    <row r="135" spans="1:65" s="2" customFormat="1" ht="16.5" customHeight="1">
      <c r="A135" s="34"/>
      <c r="B135" s="35"/>
      <c r="C135" s="178" t="s">
        <v>457</v>
      </c>
      <c r="D135" s="178" t="s">
        <v>187</v>
      </c>
      <c r="E135" s="179" t="s">
        <v>984</v>
      </c>
      <c r="F135" s="180" t="s">
        <v>985</v>
      </c>
      <c r="G135" s="181" t="s">
        <v>944</v>
      </c>
      <c r="H135" s="182">
        <v>1</v>
      </c>
      <c r="I135" s="183"/>
      <c r="J135" s="184">
        <f t="shared" si="10"/>
        <v>0</v>
      </c>
      <c r="K135" s="180" t="s">
        <v>19</v>
      </c>
      <c r="L135" s="39"/>
      <c r="M135" s="185" t="s">
        <v>19</v>
      </c>
      <c r="N135" s="186" t="s">
        <v>48</v>
      </c>
      <c r="O135" s="64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192</v>
      </c>
      <c r="AT135" s="189" t="s">
        <v>187</v>
      </c>
      <c r="AU135" s="189" t="s">
        <v>85</v>
      </c>
      <c r="AY135" s="17" t="s">
        <v>185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7" t="s">
        <v>81</v>
      </c>
      <c r="BK135" s="190">
        <f t="shared" si="19"/>
        <v>0</v>
      </c>
      <c r="BL135" s="17" t="s">
        <v>192</v>
      </c>
      <c r="BM135" s="189" t="s">
        <v>576</v>
      </c>
    </row>
    <row r="136" spans="1:65" s="2" customFormat="1" ht="16.5" customHeight="1">
      <c r="A136" s="34"/>
      <c r="B136" s="35"/>
      <c r="C136" s="178" t="s">
        <v>463</v>
      </c>
      <c r="D136" s="178" t="s">
        <v>187</v>
      </c>
      <c r="E136" s="179" t="s">
        <v>986</v>
      </c>
      <c r="F136" s="180" t="s">
        <v>987</v>
      </c>
      <c r="G136" s="181" t="s">
        <v>944</v>
      </c>
      <c r="H136" s="182">
        <v>1</v>
      </c>
      <c r="I136" s="183"/>
      <c r="J136" s="184">
        <f t="shared" si="10"/>
        <v>0</v>
      </c>
      <c r="K136" s="180" t="s">
        <v>19</v>
      </c>
      <c r="L136" s="39"/>
      <c r="M136" s="185" t="s">
        <v>19</v>
      </c>
      <c r="N136" s="186" t="s">
        <v>48</v>
      </c>
      <c r="O136" s="64"/>
      <c r="P136" s="187">
        <f t="shared" si="11"/>
        <v>0</v>
      </c>
      <c r="Q136" s="187">
        <v>0</v>
      </c>
      <c r="R136" s="187">
        <f t="shared" si="12"/>
        <v>0</v>
      </c>
      <c r="S136" s="187">
        <v>0</v>
      </c>
      <c r="T136" s="18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85</v>
      </c>
      <c r="AY136" s="17" t="s">
        <v>185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7" t="s">
        <v>81</v>
      </c>
      <c r="BK136" s="190">
        <f t="shared" si="19"/>
        <v>0</v>
      </c>
      <c r="BL136" s="17" t="s">
        <v>192</v>
      </c>
      <c r="BM136" s="189" t="s">
        <v>587</v>
      </c>
    </row>
    <row r="137" spans="1:65" s="2" customFormat="1" ht="16.5" customHeight="1">
      <c r="A137" s="34"/>
      <c r="B137" s="35"/>
      <c r="C137" s="178" t="s">
        <v>468</v>
      </c>
      <c r="D137" s="178" t="s">
        <v>187</v>
      </c>
      <c r="E137" s="179" t="s">
        <v>988</v>
      </c>
      <c r="F137" s="180" t="s">
        <v>989</v>
      </c>
      <c r="G137" s="181" t="s">
        <v>944</v>
      </c>
      <c r="H137" s="182">
        <v>1</v>
      </c>
      <c r="I137" s="183"/>
      <c r="J137" s="184">
        <f t="shared" si="10"/>
        <v>0</v>
      </c>
      <c r="K137" s="180" t="s">
        <v>19</v>
      </c>
      <c r="L137" s="39"/>
      <c r="M137" s="185" t="s">
        <v>19</v>
      </c>
      <c r="N137" s="186" t="s">
        <v>48</v>
      </c>
      <c r="O137" s="64"/>
      <c r="P137" s="187">
        <f t="shared" si="11"/>
        <v>0</v>
      </c>
      <c r="Q137" s="187">
        <v>0</v>
      </c>
      <c r="R137" s="187">
        <f t="shared" si="12"/>
        <v>0</v>
      </c>
      <c r="S137" s="187">
        <v>0</v>
      </c>
      <c r="T137" s="18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85</v>
      </c>
      <c r="AY137" s="17" t="s">
        <v>185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7" t="s">
        <v>81</v>
      </c>
      <c r="BK137" s="190">
        <f t="shared" si="19"/>
        <v>0</v>
      </c>
      <c r="BL137" s="17" t="s">
        <v>192</v>
      </c>
      <c r="BM137" s="189" t="s">
        <v>597</v>
      </c>
    </row>
    <row r="138" spans="1:65" s="2" customFormat="1" ht="16.5" customHeight="1">
      <c r="A138" s="34"/>
      <c r="B138" s="35"/>
      <c r="C138" s="178" t="s">
        <v>472</v>
      </c>
      <c r="D138" s="178" t="s">
        <v>187</v>
      </c>
      <c r="E138" s="179" t="s">
        <v>990</v>
      </c>
      <c r="F138" s="180" t="s">
        <v>991</v>
      </c>
      <c r="G138" s="181" t="s">
        <v>944</v>
      </c>
      <c r="H138" s="182">
        <v>1</v>
      </c>
      <c r="I138" s="183"/>
      <c r="J138" s="184">
        <f t="shared" si="10"/>
        <v>0</v>
      </c>
      <c r="K138" s="180" t="s">
        <v>19</v>
      </c>
      <c r="L138" s="39"/>
      <c r="M138" s="185" t="s">
        <v>19</v>
      </c>
      <c r="N138" s="186" t="s">
        <v>48</v>
      </c>
      <c r="O138" s="64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85</v>
      </c>
      <c r="AY138" s="17" t="s">
        <v>185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7" t="s">
        <v>81</v>
      </c>
      <c r="BK138" s="190">
        <f t="shared" si="19"/>
        <v>0</v>
      </c>
      <c r="BL138" s="17" t="s">
        <v>192</v>
      </c>
      <c r="BM138" s="189" t="s">
        <v>607</v>
      </c>
    </row>
    <row r="139" spans="1:65" s="2" customFormat="1" ht="16.5" customHeight="1">
      <c r="A139" s="34"/>
      <c r="B139" s="35"/>
      <c r="C139" s="178" t="s">
        <v>476</v>
      </c>
      <c r="D139" s="178" t="s">
        <v>187</v>
      </c>
      <c r="E139" s="179" t="s">
        <v>992</v>
      </c>
      <c r="F139" s="180" t="s">
        <v>993</v>
      </c>
      <c r="G139" s="181" t="s">
        <v>944</v>
      </c>
      <c r="H139" s="182">
        <v>1</v>
      </c>
      <c r="I139" s="183"/>
      <c r="J139" s="184">
        <f t="shared" si="10"/>
        <v>0</v>
      </c>
      <c r="K139" s="180" t="s">
        <v>19</v>
      </c>
      <c r="L139" s="39"/>
      <c r="M139" s="185" t="s">
        <v>19</v>
      </c>
      <c r="N139" s="186" t="s">
        <v>48</v>
      </c>
      <c r="O139" s="64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192</v>
      </c>
      <c r="AT139" s="189" t="s">
        <v>187</v>
      </c>
      <c r="AU139" s="189" t="s">
        <v>85</v>
      </c>
      <c r="AY139" s="17" t="s">
        <v>185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7" t="s">
        <v>81</v>
      </c>
      <c r="BK139" s="190">
        <f t="shared" si="19"/>
        <v>0</v>
      </c>
      <c r="BL139" s="17" t="s">
        <v>192</v>
      </c>
      <c r="BM139" s="189" t="s">
        <v>617</v>
      </c>
    </row>
    <row r="140" spans="1:65" s="2" customFormat="1" ht="16.5" customHeight="1">
      <c r="A140" s="34"/>
      <c r="B140" s="35"/>
      <c r="C140" s="178" t="s">
        <v>482</v>
      </c>
      <c r="D140" s="178" t="s">
        <v>187</v>
      </c>
      <c r="E140" s="179" t="s">
        <v>994</v>
      </c>
      <c r="F140" s="180" t="s">
        <v>995</v>
      </c>
      <c r="G140" s="181" t="s">
        <v>944</v>
      </c>
      <c r="H140" s="182">
        <v>1</v>
      </c>
      <c r="I140" s="183"/>
      <c r="J140" s="184">
        <f t="shared" si="10"/>
        <v>0</v>
      </c>
      <c r="K140" s="180" t="s">
        <v>19</v>
      </c>
      <c r="L140" s="39"/>
      <c r="M140" s="185" t="s">
        <v>19</v>
      </c>
      <c r="N140" s="186" t="s">
        <v>48</v>
      </c>
      <c r="O140" s="64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85</v>
      </c>
      <c r="AY140" s="17" t="s">
        <v>185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7" t="s">
        <v>81</v>
      </c>
      <c r="BK140" s="190">
        <f t="shared" si="19"/>
        <v>0</v>
      </c>
      <c r="BL140" s="17" t="s">
        <v>192</v>
      </c>
      <c r="BM140" s="189" t="s">
        <v>626</v>
      </c>
    </row>
    <row r="141" spans="1:65" s="2" customFormat="1" ht="16.5" customHeight="1">
      <c r="A141" s="34"/>
      <c r="B141" s="35"/>
      <c r="C141" s="178" t="s">
        <v>487</v>
      </c>
      <c r="D141" s="178" t="s">
        <v>187</v>
      </c>
      <c r="E141" s="179" t="s">
        <v>996</v>
      </c>
      <c r="F141" s="180" t="s">
        <v>997</v>
      </c>
      <c r="G141" s="181" t="s">
        <v>944</v>
      </c>
      <c r="H141" s="182">
        <v>1</v>
      </c>
      <c r="I141" s="183"/>
      <c r="J141" s="184">
        <f t="shared" si="10"/>
        <v>0</v>
      </c>
      <c r="K141" s="180" t="s">
        <v>19</v>
      </c>
      <c r="L141" s="39"/>
      <c r="M141" s="185" t="s">
        <v>19</v>
      </c>
      <c r="N141" s="186" t="s">
        <v>48</v>
      </c>
      <c r="O141" s="64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192</v>
      </c>
      <c r="AT141" s="189" t="s">
        <v>187</v>
      </c>
      <c r="AU141" s="189" t="s">
        <v>85</v>
      </c>
      <c r="AY141" s="17" t="s">
        <v>185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7" t="s">
        <v>81</v>
      </c>
      <c r="BK141" s="190">
        <f t="shared" si="19"/>
        <v>0</v>
      </c>
      <c r="BL141" s="17" t="s">
        <v>192</v>
      </c>
      <c r="BM141" s="189" t="s">
        <v>637</v>
      </c>
    </row>
    <row r="142" spans="1:65" s="2" customFormat="1" ht="24.15" customHeight="1">
      <c r="A142" s="34"/>
      <c r="B142" s="35"/>
      <c r="C142" s="178" t="s">
        <v>495</v>
      </c>
      <c r="D142" s="178" t="s">
        <v>187</v>
      </c>
      <c r="E142" s="179" t="s">
        <v>998</v>
      </c>
      <c r="F142" s="180" t="s">
        <v>999</v>
      </c>
      <c r="G142" s="181" t="s">
        <v>944</v>
      </c>
      <c r="H142" s="182">
        <v>1</v>
      </c>
      <c r="I142" s="183"/>
      <c r="J142" s="184">
        <f t="shared" si="10"/>
        <v>0</v>
      </c>
      <c r="K142" s="180" t="s">
        <v>19</v>
      </c>
      <c r="L142" s="39"/>
      <c r="M142" s="185" t="s">
        <v>19</v>
      </c>
      <c r="N142" s="186" t="s">
        <v>48</v>
      </c>
      <c r="O142" s="64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192</v>
      </c>
      <c r="AT142" s="189" t="s">
        <v>187</v>
      </c>
      <c r="AU142" s="189" t="s">
        <v>85</v>
      </c>
      <c r="AY142" s="17" t="s">
        <v>185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7" t="s">
        <v>81</v>
      </c>
      <c r="BK142" s="190">
        <f t="shared" si="19"/>
        <v>0</v>
      </c>
      <c r="BL142" s="17" t="s">
        <v>192</v>
      </c>
      <c r="BM142" s="189" t="s">
        <v>648</v>
      </c>
    </row>
    <row r="143" spans="1:65" s="2" customFormat="1" ht="16.5" customHeight="1">
      <c r="A143" s="34"/>
      <c r="B143" s="35"/>
      <c r="C143" s="178" t="s">
        <v>501</v>
      </c>
      <c r="D143" s="178" t="s">
        <v>187</v>
      </c>
      <c r="E143" s="179" t="s">
        <v>1000</v>
      </c>
      <c r="F143" s="180" t="s">
        <v>1001</v>
      </c>
      <c r="G143" s="181" t="s">
        <v>944</v>
      </c>
      <c r="H143" s="182">
        <v>1</v>
      </c>
      <c r="I143" s="183"/>
      <c r="J143" s="184">
        <f t="shared" si="10"/>
        <v>0</v>
      </c>
      <c r="K143" s="180" t="s">
        <v>19</v>
      </c>
      <c r="L143" s="39"/>
      <c r="M143" s="185" t="s">
        <v>19</v>
      </c>
      <c r="N143" s="186" t="s">
        <v>48</v>
      </c>
      <c r="O143" s="64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85</v>
      </c>
      <c r="AY143" s="17" t="s">
        <v>185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7" t="s">
        <v>81</v>
      </c>
      <c r="BK143" s="190">
        <f t="shared" si="19"/>
        <v>0</v>
      </c>
      <c r="BL143" s="17" t="s">
        <v>192</v>
      </c>
      <c r="BM143" s="189" t="s">
        <v>665</v>
      </c>
    </row>
    <row r="144" spans="1:65" s="2" customFormat="1" ht="16.5" customHeight="1">
      <c r="A144" s="34"/>
      <c r="B144" s="35"/>
      <c r="C144" s="178" t="s">
        <v>506</v>
      </c>
      <c r="D144" s="178" t="s">
        <v>187</v>
      </c>
      <c r="E144" s="179" t="s">
        <v>1002</v>
      </c>
      <c r="F144" s="180" t="s">
        <v>1003</v>
      </c>
      <c r="G144" s="181" t="s">
        <v>944</v>
      </c>
      <c r="H144" s="182">
        <v>1</v>
      </c>
      <c r="I144" s="183"/>
      <c r="J144" s="184">
        <f t="shared" si="10"/>
        <v>0</v>
      </c>
      <c r="K144" s="180" t="s">
        <v>19</v>
      </c>
      <c r="L144" s="39"/>
      <c r="M144" s="185" t="s">
        <v>19</v>
      </c>
      <c r="N144" s="186" t="s">
        <v>48</v>
      </c>
      <c r="O144" s="64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85</v>
      </c>
      <c r="AY144" s="17" t="s">
        <v>185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7" t="s">
        <v>81</v>
      </c>
      <c r="BK144" s="190">
        <f t="shared" si="19"/>
        <v>0</v>
      </c>
      <c r="BL144" s="17" t="s">
        <v>192</v>
      </c>
      <c r="BM144" s="189" t="s">
        <v>677</v>
      </c>
    </row>
    <row r="145" spans="1:65" s="2" customFormat="1" ht="16.5" customHeight="1">
      <c r="A145" s="34"/>
      <c r="B145" s="35"/>
      <c r="C145" s="178" t="s">
        <v>510</v>
      </c>
      <c r="D145" s="178" t="s">
        <v>187</v>
      </c>
      <c r="E145" s="179" t="s">
        <v>1004</v>
      </c>
      <c r="F145" s="180" t="s">
        <v>1005</v>
      </c>
      <c r="G145" s="181" t="s">
        <v>944</v>
      </c>
      <c r="H145" s="182">
        <v>1</v>
      </c>
      <c r="I145" s="183"/>
      <c r="J145" s="184">
        <f t="shared" si="10"/>
        <v>0</v>
      </c>
      <c r="K145" s="180" t="s">
        <v>19</v>
      </c>
      <c r="L145" s="39"/>
      <c r="M145" s="185" t="s">
        <v>19</v>
      </c>
      <c r="N145" s="186" t="s">
        <v>48</v>
      </c>
      <c r="O145" s="64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85</v>
      </c>
      <c r="AY145" s="17" t="s">
        <v>185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7" t="s">
        <v>81</v>
      </c>
      <c r="BK145" s="190">
        <f t="shared" si="19"/>
        <v>0</v>
      </c>
      <c r="BL145" s="17" t="s">
        <v>192</v>
      </c>
      <c r="BM145" s="189" t="s">
        <v>691</v>
      </c>
    </row>
    <row r="146" spans="1:65" s="2" customFormat="1" ht="16.5" customHeight="1">
      <c r="A146" s="34"/>
      <c r="B146" s="35"/>
      <c r="C146" s="178" t="s">
        <v>515</v>
      </c>
      <c r="D146" s="178" t="s">
        <v>187</v>
      </c>
      <c r="E146" s="179" t="s">
        <v>1006</v>
      </c>
      <c r="F146" s="180" t="s">
        <v>1007</v>
      </c>
      <c r="G146" s="181" t="s">
        <v>944</v>
      </c>
      <c r="H146" s="182">
        <v>1</v>
      </c>
      <c r="I146" s="183"/>
      <c r="J146" s="184">
        <f t="shared" si="10"/>
        <v>0</v>
      </c>
      <c r="K146" s="180" t="s">
        <v>19</v>
      </c>
      <c r="L146" s="39"/>
      <c r="M146" s="185" t="s">
        <v>19</v>
      </c>
      <c r="N146" s="186" t="s">
        <v>48</v>
      </c>
      <c r="O146" s="64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192</v>
      </c>
      <c r="AT146" s="189" t="s">
        <v>187</v>
      </c>
      <c r="AU146" s="189" t="s">
        <v>85</v>
      </c>
      <c r="AY146" s="17" t="s">
        <v>185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7" t="s">
        <v>81</v>
      </c>
      <c r="BK146" s="190">
        <f t="shared" si="19"/>
        <v>0</v>
      </c>
      <c r="BL146" s="17" t="s">
        <v>192</v>
      </c>
      <c r="BM146" s="189" t="s">
        <v>702</v>
      </c>
    </row>
    <row r="147" spans="2:63" s="12" customFormat="1" ht="25.95" customHeight="1">
      <c r="B147" s="162"/>
      <c r="C147" s="163"/>
      <c r="D147" s="164" t="s">
        <v>76</v>
      </c>
      <c r="E147" s="165" t="s">
        <v>139</v>
      </c>
      <c r="F147" s="165" t="s">
        <v>140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SUM(P148:P151)</f>
        <v>0</v>
      </c>
      <c r="Q147" s="170"/>
      <c r="R147" s="171">
        <f>SUM(R148:R151)</f>
        <v>0</v>
      </c>
      <c r="S147" s="170"/>
      <c r="T147" s="172">
        <f>SUM(T148:T151)</f>
        <v>0</v>
      </c>
      <c r="AR147" s="173" t="s">
        <v>221</v>
      </c>
      <c r="AT147" s="174" t="s">
        <v>76</v>
      </c>
      <c r="AU147" s="174" t="s">
        <v>77</v>
      </c>
      <c r="AY147" s="173" t="s">
        <v>185</v>
      </c>
      <c r="BK147" s="175">
        <f>SUM(BK148:BK151)</f>
        <v>0</v>
      </c>
    </row>
    <row r="148" spans="1:65" s="2" customFormat="1" ht="24.15" customHeight="1">
      <c r="A148" s="34"/>
      <c r="B148" s="35"/>
      <c r="C148" s="178" t="s">
        <v>520</v>
      </c>
      <c r="D148" s="178" t="s">
        <v>187</v>
      </c>
      <c r="E148" s="179" t="s">
        <v>1008</v>
      </c>
      <c r="F148" s="180" t="s">
        <v>1009</v>
      </c>
      <c r="G148" s="181" t="s">
        <v>1010</v>
      </c>
      <c r="H148" s="182">
        <v>1</v>
      </c>
      <c r="I148" s="183"/>
      <c r="J148" s="184">
        <f>ROUND(I148*H148,2)</f>
        <v>0</v>
      </c>
      <c r="K148" s="180" t="s">
        <v>19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192</v>
      </c>
      <c r="AT148" s="189" t="s">
        <v>187</v>
      </c>
      <c r="AU148" s="189" t="s">
        <v>81</v>
      </c>
      <c r="AY148" s="17" t="s">
        <v>185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81</v>
      </c>
      <c r="BK148" s="190">
        <f>ROUND(I148*H148,2)</f>
        <v>0</v>
      </c>
      <c r="BL148" s="17" t="s">
        <v>192</v>
      </c>
      <c r="BM148" s="189" t="s">
        <v>712</v>
      </c>
    </row>
    <row r="149" spans="1:65" s="2" customFormat="1" ht="16.5" customHeight="1">
      <c r="A149" s="34"/>
      <c r="B149" s="35"/>
      <c r="C149" s="178" t="s">
        <v>527</v>
      </c>
      <c r="D149" s="178" t="s">
        <v>187</v>
      </c>
      <c r="E149" s="179" t="s">
        <v>1011</v>
      </c>
      <c r="F149" s="180" t="s">
        <v>1012</v>
      </c>
      <c r="G149" s="181" t="s">
        <v>1013</v>
      </c>
      <c r="H149" s="182">
        <v>16</v>
      </c>
      <c r="I149" s="183"/>
      <c r="J149" s="184">
        <f>ROUND(I149*H149,2)</f>
        <v>0</v>
      </c>
      <c r="K149" s="180" t="s">
        <v>19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724</v>
      </c>
    </row>
    <row r="150" spans="1:65" s="2" customFormat="1" ht="16.5" customHeight="1">
      <c r="A150" s="34"/>
      <c r="B150" s="35"/>
      <c r="C150" s="178" t="s">
        <v>534</v>
      </c>
      <c r="D150" s="178" t="s">
        <v>187</v>
      </c>
      <c r="E150" s="179" t="s">
        <v>1014</v>
      </c>
      <c r="F150" s="180" t="s">
        <v>1015</v>
      </c>
      <c r="G150" s="181" t="s">
        <v>1013</v>
      </c>
      <c r="H150" s="182">
        <v>16</v>
      </c>
      <c r="I150" s="183"/>
      <c r="J150" s="184">
        <f>ROUND(I150*H150,2)</f>
        <v>0</v>
      </c>
      <c r="K150" s="180" t="s">
        <v>19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269</v>
      </c>
    </row>
    <row r="151" spans="1:65" s="2" customFormat="1" ht="16.5" customHeight="1">
      <c r="A151" s="34"/>
      <c r="B151" s="35"/>
      <c r="C151" s="178" t="s">
        <v>539</v>
      </c>
      <c r="D151" s="178" t="s">
        <v>187</v>
      </c>
      <c r="E151" s="179" t="s">
        <v>1016</v>
      </c>
      <c r="F151" s="180" t="s">
        <v>1017</v>
      </c>
      <c r="G151" s="181" t="s">
        <v>1010</v>
      </c>
      <c r="H151" s="182">
        <v>1</v>
      </c>
      <c r="I151" s="183"/>
      <c r="J151" s="184">
        <f>ROUND(I151*H151,2)</f>
        <v>0</v>
      </c>
      <c r="K151" s="180" t="s">
        <v>19</v>
      </c>
      <c r="L151" s="39"/>
      <c r="M151" s="237" t="s">
        <v>19</v>
      </c>
      <c r="N151" s="238" t="s">
        <v>48</v>
      </c>
      <c r="O151" s="232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283</v>
      </c>
    </row>
    <row r="152" spans="1:31" s="2" customFormat="1" ht="7" customHeight="1">
      <c r="A152" s="34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/n8HC7TSxiPrZGFUOZF42xwDLYm5jEat7GiAzc4eWnMoqZa30+UQXrYNvEErIw7USxFe1/w8Ij5IEXmDcYm1fA==" saltValue="6nV7m6E6bNa9TZVdqmWgX3XWSZc61xUchAxrH8g2wGUWEsy2/OQMKQ19RIBIeBFonO6CRcsk4axYeqr1BhaHCg==" spinCount="100000" sheet="1" objects="1" scenarios="1" formatColumns="0" formatRows="0" autoFilter="0"/>
  <autoFilter ref="C96:K15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126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810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1018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ROUND((SUM(BE96:BE118)),2)</f>
        <v>0</v>
      </c>
      <c r="G37" s="34"/>
      <c r="H37" s="34"/>
      <c r="I37" s="124">
        <v>0.21</v>
      </c>
      <c r="J37" s="123">
        <f>ROUND(((SUM(BE96:BE118))*I37),2)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ROUND((SUM(BF96:BF118)),2)</f>
        <v>0</v>
      </c>
      <c r="G38" s="34"/>
      <c r="H38" s="34"/>
      <c r="I38" s="124">
        <v>0.15</v>
      </c>
      <c r="J38" s="123">
        <f>ROUND(((SUM(BF96:BF118))*I38),2)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ROUND((SUM(BG96:BG118)),2)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ROUND((SUM(BH96:BH118)),2)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ROUND((SUM(BI96:BI118)),2)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810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002 - Kanalizace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J103</f>
        <v>0</v>
      </c>
      <c r="K70" s="141"/>
      <c r="L70" s="145"/>
    </row>
    <row r="71" spans="2:12" s="10" customFormat="1" ht="19.95" customHeight="1">
      <c r="B71" s="146"/>
      <c r="C71" s="97"/>
      <c r="D71" s="147" t="s">
        <v>1019</v>
      </c>
      <c r="E71" s="148"/>
      <c r="F71" s="148"/>
      <c r="G71" s="148"/>
      <c r="H71" s="148"/>
      <c r="I71" s="148"/>
      <c r="J71" s="149">
        <f>J104</f>
        <v>0</v>
      </c>
      <c r="K71" s="97"/>
      <c r="L71" s="150"/>
    </row>
    <row r="72" spans="2:12" s="9" customFormat="1" ht="25" customHeight="1">
      <c r="B72" s="140"/>
      <c r="C72" s="141"/>
      <c r="D72" s="142" t="s">
        <v>913</v>
      </c>
      <c r="E72" s="143"/>
      <c r="F72" s="143"/>
      <c r="G72" s="143"/>
      <c r="H72" s="143"/>
      <c r="I72" s="143"/>
      <c r="J72" s="144">
        <f>J115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810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002 - Kanalizace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P97+P103+P115</f>
        <v>0</v>
      </c>
      <c r="Q96" s="72"/>
      <c r="R96" s="159">
        <f>R97+R103+R115</f>
        <v>0</v>
      </c>
      <c r="S96" s="72"/>
      <c r="T96" s="160">
        <f>T97+T103+T115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BK97+BK103+BK115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183</v>
      </c>
      <c r="F97" s="165" t="s">
        <v>184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81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317</v>
      </c>
      <c r="F98" s="176" t="s">
        <v>318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SUM(P99:P102)</f>
        <v>0</v>
      </c>
      <c r="Q98" s="170"/>
      <c r="R98" s="171">
        <f>SUM(R99:R102)</f>
        <v>0</v>
      </c>
      <c r="S98" s="170"/>
      <c r="T98" s="172">
        <f>SUM(T99:T102)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SUM(BK99:BK102)</f>
        <v>0</v>
      </c>
    </row>
    <row r="99" spans="1:65" s="2" customFormat="1" ht="24.15" customHeight="1">
      <c r="A99" s="34"/>
      <c r="B99" s="35"/>
      <c r="C99" s="178" t="s">
        <v>81</v>
      </c>
      <c r="D99" s="178" t="s">
        <v>187</v>
      </c>
      <c r="E99" s="179" t="s">
        <v>914</v>
      </c>
      <c r="F99" s="180" t="s">
        <v>915</v>
      </c>
      <c r="G99" s="181" t="s">
        <v>322</v>
      </c>
      <c r="H99" s="182">
        <v>0.2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1:65" s="2" customFormat="1" ht="21.75" customHeight="1">
      <c r="A100" s="34"/>
      <c r="B100" s="35"/>
      <c r="C100" s="178" t="s">
        <v>85</v>
      </c>
      <c r="D100" s="178" t="s">
        <v>187</v>
      </c>
      <c r="E100" s="179" t="s">
        <v>916</v>
      </c>
      <c r="F100" s="180" t="s">
        <v>917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192</v>
      </c>
    </row>
    <row r="101" spans="1:65" s="2" customFormat="1" ht="24.15" customHeight="1">
      <c r="A101" s="34"/>
      <c r="B101" s="35"/>
      <c r="C101" s="178" t="s">
        <v>108</v>
      </c>
      <c r="D101" s="178" t="s">
        <v>187</v>
      </c>
      <c r="E101" s="179" t="s">
        <v>918</v>
      </c>
      <c r="F101" s="180" t="s">
        <v>919</v>
      </c>
      <c r="G101" s="181" t="s">
        <v>322</v>
      </c>
      <c r="H101" s="182">
        <v>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209</v>
      </c>
    </row>
    <row r="102" spans="1:65" s="2" customFormat="1" ht="24.15" customHeight="1">
      <c r="A102" s="34"/>
      <c r="B102" s="35"/>
      <c r="C102" s="178" t="s">
        <v>192</v>
      </c>
      <c r="D102" s="178" t="s">
        <v>187</v>
      </c>
      <c r="E102" s="179" t="s">
        <v>920</v>
      </c>
      <c r="F102" s="180" t="s">
        <v>921</v>
      </c>
      <c r="G102" s="181" t="s">
        <v>322</v>
      </c>
      <c r="H102" s="182">
        <v>0.2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235</v>
      </c>
    </row>
    <row r="103" spans="2:63" s="12" customFormat="1" ht="25.95" customHeight="1">
      <c r="B103" s="162"/>
      <c r="C103" s="163"/>
      <c r="D103" s="164" t="s">
        <v>76</v>
      </c>
      <c r="E103" s="165" t="s">
        <v>358</v>
      </c>
      <c r="F103" s="165" t="s">
        <v>359</v>
      </c>
      <c r="G103" s="163"/>
      <c r="H103" s="163"/>
      <c r="I103" s="166"/>
      <c r="J103" s="167">
        <f>BK103</f>
        <v>0</v>
      </c>
      <c r="K103" s="163"/>
      <c r="L103" s="168"/>
      <c r="M103" s="169"/>
      <c r="N103" s="170"/>
      <c r="O103" s="170"/>
      <c r="P103" s="171">
        <f>P104</f>
        <v>0</v>
      </c>
      <c r="Q103" s="170"/>
      <c r="R103" s="171">
        <f>R104</f>
        <v>0</v>
      </c>
      <c r="S103" s="170"/>
      <c r="T103" s="172">
        <f>T104</f>
        <v>0</v>
      </c>
      <c r="AR103" s="173" t="s">
        <v>85</v>
      </c>
      <c r="AT103" s="174" t="s">
        <v>76</v>
      </c>
      <c r="AU103" s="174" t="s">
        <v>77</v>
      </c>
      <c r="AY103" s="173" t="s">
        <v>185</v>
      </c>
      <c r="BK103" s="175">
        <f>BK104</f>
        <v>0</v>
      </c>
    </row>
    <row r="104" spans="2:63" s="12" customFormat="1" ht="22.85" customHeight="1">
      <c r="B104" s="162"/>
      <c r="C104" s="163"/>
      <c r="D104" s="164" t="s">
        <v>76</v>
      </c>
      <c r="E104" s="176" t="s">
        <v>1020</v>
      </c>
      <c r="F104" s="176" t="s">
        <v>1021</v>
      </c>
      <c r="G104" s="163"/>
      <c r="H104" s="163"/>
      <c r="I104" s="166"/>
      <c r="J104" s="177">
        <f>BK104</f>
        <v>0</v>
      </c>
      <c r="K104" s="163"/>
      <c r="L104" s="168"/>
      <c r="M104" s="169"/>
      <c r="N104" s="170"/>
      <c r="O104" s="170"/>
      <c r="P104" s="171">
        <f>SUM(P105:P114)</f>
        <v>0</v>
      </c>
      <c r="Q104" s="170"/>
      <c r="R104" s="171">
        <f>SUM(R105:R114)</f>
        <v>0</v>
      </c>
      <c r="S104" s="170"/>
      <c r="T104" s="172">
        <f>SUM(T105:T114)</f>
        <v>0</v>
      </c>
      <c r="AR104" s="173" t="s">
        <v>85</v>
      </c>
      <c r="AT104" s="174" t="s">
        <v>76</v>
      </c>
      <c r="AU104" s="174" t="s">
        <v>81</v>
      </c>
      <c r="AY104" s="173" t="s">
        <v>185</v>
      </c>
      <c r="BK104" s="175">
        <f>SUM(BK105:BK114)</f>
        <v>0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1022</v>
      </c>
      <c r="F105" s="180" t="s">
        <v>1023</v>
      </c>
      <c r="G105" s="181" t="s">
        <v>407</v>
      </c>
      <c r="H105" s="182">
        <v>8</v>
      </c>
      <c r="I105" s="183"/>
      <c r="J105" s="184">
        <f aca="true" t="shared" si="0" ref="J105:J114"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aca="true" t="shared" si="1" ref="P105:P114">O105*H105</f>
        <v>0</v>
      </c>
      <c r="Q105" s="187">
        <v>0</v>
      </c>
      <c r="R105" s="187">
        <f aca="true" t="shared" si="2" ref="R105:R114">Q105*H105</f>
        <v>0</v>
      </c>
      <c r="S105" s="187">
        <v>0</v>
      </c>
      <c r="T105" s="188">
        <f aca="true" t="shared" si="3" ref="T105:T114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aca="true" t="shared" si="4" ref="BE105:BE114">IF(N105="základní",J105,0)</f>
        <v>0</v>
      </c>
      <c r="BF105" s="190">
        <f aca="true" t="shared" si="5" ref="BF105:BF114">IF(N105="snížená",J105,0)</f>
        <v>0</v>
      </c>
      <c r="BG105" s="190">
        <f aca="true" t="shared" si="6" ref="BG105:BG114">IF(N105="zákl. přenesená",J105,0)</f>
        <v>0</v>
      </c>
      <c r="BH105" s="190">
        <f aca="true" t="shared" si="7" ref="BH105:BH114">IF(N105="sníž. přenesená",J105,0)</f>
        <v>0</v>
      </c>
      <c r="BI105" s="190">
        <f aca="true" t="shared" si="8" ref="BI105:BI114">IF(N105="nulová",J105,0)</f>
        <v>0</v>
      </c>
      <c r="BJ105" s="17" t="s">
        <v>81</v>
      </c>
      <c r="BK105" s="190">
        <f aca="true" t="shared" si="9" ref="BK105:BK114">ROUND(I105*H105,2)</f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1024</v>
      </c>
      <c r="F106" s="180" t="s">
        <v>1025</v>
      </c>
      <c r="G106" s="181" t="s">
        <v>407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21.75" customHeight="1">
      <c r="A107" s="34"/>
      <c r="B107" s="35"/>
      <c r="C107" s="178" t="s">
        <v>262</v>
      </c>
      <c r="D107" s="178" t="s">
        <v>187</v>
      </c>
      <c r="E107" s="179" t="s">
        <v>1026</v>
      </c>
      <c r="F107" s="180" t="s">
        <v>1027</v>
      </c>
      <c r="G107" s="181" t="s">
        <v>407</v>
      </c>
      <c r="H107" s="182">
        <v>6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21.75" customHeight="1">
      <c r="A108" s="34"/>
      <c r="B108" s="35"/>
      <c r="C108" s="178" t="s">
        <v>271</v>
      </c>
      <c r="D108" s="178" t="s">
        <v>187</v>
      </c>
      <c r="E108" s="179" t="s">
        <v>1028</v>
      </c>
      <c r="F108" s="180" t="s">
        <v>1029</v>
      </c>
      <c r="G108" s="181" t="s">
        <v>407</v>
      </c>
      <c r="H108" s="182">
        <v>1.5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8</v>
      </c>
      <c r="D109" s="178" t="s">
        <v>187</v>
      </c>
      <c r="E109" s="179" t="s">
        <v>1030</v>
      </c>
      <c r="F109" s="180" t="s">
        <v>1031</v>
      </c>
      <c r="G109" s="181" t="s">
        <v>407</v>
      </c>
      <c r="H109" s="182">
        <v>7.5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24.15" customHeight="1">
      <c r="A110" s="34"/>
      <c r="B110" s="35"/>
      <c r="C110" s="178" t="s">
        <v>285</v>
      </c>
      <c r="D110" s="178" t="s">
        <v>187</v>
      </c>
      <c r="E110" s="179" t="s">
        <v>1032</v>
      </c>
      <c r="F110" s="180" t="s">
        <v>1033</v>
      </c>
      <c r="G110" s="181" t="s">
        <v>479</v>
      </c>
      <c r="H110" s="229"/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301</v>
      </c>
      <c r="D111" s="178" t="s">
        <v>187</v>
      </c>
      <c r="E111" s="179" t="s">
        <v>1034</v>
      </c>
      <c r="F111" s="180" t="s">
        <v>1035</v>
      </c>
      <c r="G111" s="181" t="s">
        <v>944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340</v>
      </c>
      <c r="D112" s="178" t="s">
        <v>187</v>
      </c>
      <c r="E112" s="179" t="s">
        <v>1036</v>
      </c>
      <c r="F112" s="180" t="s">
        <v>1037</v>
      </c>
      <c r="G112" s="181" t="s">
        <v>944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16.5" customHeight="1">
      <c r="A113" s="34"/>
      <c r="B113" s="35"/>
      <c r="C113" s="178" t="s">
        <v>346</v>
      </c>
      <c r="D113" s="178" t="s">
        <v>187</v>
      </c>
      <c r="E113" s="179" t="s">
        <v>1038</v>
      </c>
      <c r="F113" s="180" t="s">
        <v>1039</v>
      </c>
      <c r="G113" s="181" t="s">
        <v>944</v>
      </c>
      <c r="H113" s="182">
        <v>1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1:65" s="2" customFormat="1" ht="16.5" customHeight="1">
      <c r="A114" s="34"/>
      <c r="B114" s="35"/>
      <c r="C114" s="178" t="s">
        <v>362</v>
      </c>
      <c r="D114" s="178" t="s">
        <v>187</v>
      </c>
      <c r="E114" s="179" t="s">
        <v>1040</v>
      </c>
      <c r="F114" s="180" t="s">
        <v>1041</v>
      </c>
      <c r="G114" s="181" t="s">
        <v>407</v>
      </c>
      <c r="H114" s="182">
        <v>7.5</v>
      </c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368</v>
      </c>
    </row>
    <row r="115" spans="2:63" s="12" customFormat="1" ht="25.95" customHeight="1">
      <c r="B115" s="162"/>
      <c r="C115" s="163"/>
      <c r="D115" s="164" t="s">
        <v>76</v>
      </c>
      <c r="E115" s="165" t="s">
        <v>139</v>
      </c>
      <c r="F115" s="165" t="s">
        <v>140</v>
      </c>
      <c r="G115" s="163"/>
      <c r="H115" s="163"/>
      <c r="I115" s="166"/>
      <c r="J115" s="167">
        <f>BK115</f>
        <v>0</v>
      </c>
      <c r="K115" s="163"/>
      <c r="L115" s="168"/>
      <c r="M115" s="169"/>
      <c r="N115" s="170"/>
      <c r="O115" s="170"/>
      <c r="P115" s="171">
        <f>SUM(P116:P118)</f>
        <v>0</v>
      </c>
      <c r="Q115" s="170"/>
      <c r="R115" s="171">
        <f>SUM(R116:R118)</f>
        <v>0</v>
      </c>
      <c r="S115" s="170"/>
      <c r="T115" s="172">
        <f>SUM(T116:T118)</f>
        <v>0</v>
      </c>
      <c r="AR115" s="173" t="s">
        <v>221</v>
      </c>
      <c r="AT115" s="174" t="s">
        <v>76</v>
      </c>
      <c r="AU115" s="174" t="s">
        <v>77</v>
      </c>
      <c r="AY115" s="173" t="s">
        <v>185</v>
      </c>
      <c r="BK115" s="175">
        <f>SUM(BK116:BK118)</f>
        <v>0</v>
      </c>
    </row>
    <row r="116" spans="1:65" s="2" customFormat="1" ht="24.15" customHeight="1">
      <c r="A116" s="34"/>
      <c r="B116" s="35"/>
      <c r="C116" s="178" t="s">
        <v>368</v>
      </c>
      <c r="D116" s="178" t="s">
        <v>187</v>
      </c>
      <c r="E116" s="179" t="s">
        <v>1042</v>
      </c>
      <c r="F116" s="180" t="s">
        <v>1009</v>
      </c>
      <c r="G116" s="181" t="s">
        <v>1010</v>
      </c>
      <c r="H116" s="182">
        <v>1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374</v>
      </c>
      <c r="D117" s="178" t="s">
        <v>187</v>
      </c>
      <c r="E117" s="179" t="s">
        <v>1043</v>
      </c>
      <c r="F117" s="180" t="s">
        <v>1012</v>
      </c>
      <c r="G117" s="181" t="s">
        <v>1013</v>
      </c>
      <c r="H117" s="182">
        <v>7.5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380</v>
      </c>
      <c r="D118" s="178" t="s">
        <v>187</v>
      </c>
      <c r="E118" s="179" t="s">
        <v>1044</v>
      </c>
      <c r="F118" s="180" t="s">
        <v>1045</v>
      </c>
      <c r="G118" s="181" t="s">
        <v>1010</v>
      </c>
      <c r="H118" s="182">
        <v>1</v>
      </c>
      <c r="I118" s="183"/>
      <c r="J118" s="184">
        <f>ROUND(I118*H118,2)</f>
        <v>0</v>
      </c>
      <c r="K118" s="180" t="s">
        <v>19</v>
      </c>
      <c r="L118" s="39"/>
      <c r="M118" s="237" t="s">
        <v>19</v>
      </c>
      <c r="N118" s="238" t="s">
        <v>48</v>
      </c>
      <c r="O118" s="232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31" s="2" customFormat="1" ht="7" customHeight="1">
      <c r="A119" s="34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9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</sheetData>
  <sheetProtection algorithmName="SHA-512" hashValue="OvWUAm3d6NpeGSp6sVdd9zItkloavkcIoc5JWjyghoWdJNplR0bRQAdapgOP65fUhDHaT9uHio2+GlkfRMAW5A==" saltValue="w9cQwMUEBj1QU35e93QonUeUZYUKs0Cc38LJZq0U9CIWiLVyCjsOFy5YYFoQzgFaILkv7vcDVZkZDWGy7dPYVg==" spinCount="100000" sheet="1" objects="1" scenarios="1" formatColumns="0" formatRows="0" autoFilter="0"/>
  <autoFilter ref="C95:K118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127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810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1046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ROUND((SUM(BE96:BE117)),2)</f>
        <v>0</v>
      </c>
      <c r="G37" s="34"/>
      <c r="H37" s="34"/>
      <c r="I37" s="124">
        <v>0.21</v>
      </c>
      <c r="J37" s="123">
        <f>ROUND(((SUM(BE96:BE117))*I37),2)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ROUND((SUM(BF96:BF117)),2)</f>
        <v>0</v>
      </c>
      <c r="G38" s="34"/>
      <c r="H38" s="34"/>
      <c r="I38" s="124">
        <v>0.15</v>
      </c>
      <c r="J38" s="123">
        <f>ROUND(((SUM(BF96:BF117))*I38),2)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ROUND((SUM(BG96:BG117)),2)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ROUND((SUM(BH96:BH117)),2)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ROUND((SUM(BI96:BI117)),2)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810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003 - Vzduchotechnika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162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1047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1048</v>
      </c>
      <c r="E70" s="143"/>
      <c r="F70" s="143"/>
      <c r="G70" s="143"/>
      <c r="H70" s="143"/>
      <c r="I70" s="143"/>
      <c r="J70" s="144">
        <f>J100</f>
        <v>0</v>
      </c>
      <c r="K70" s="141"/>
      <c r="L70" s="145"/>
    </row>
    <row r="71" spans="2:12" s="10" customFormat="1" ht="19.95" customHeight="1">
      <c r="B71" s="146"/>
      <c r="C71" s="97"/>
      <c r="D71" s="147" t="s">
        <v>1049</v>
      </c>
      <c r="E71" s="148"/>
      <c r="F71" s="148"/>
      <c r="G71" s="148"/>
      <c r="H71" s="148"/>
      <c r="I71" s="148"/>
      <c r="J71" s="149">
        <f>J101</f>
        <v>0</v>
      </c>
      <c r="K71" s="97"/>
      <c r="L71" s="150"/>
    </row>
    <row r="72" spans="2:12" s="9" customFormat="1" ht="25" customHeight="1">
      <c r="B72" s="140"/>
      <c r="C72" s="141"/>
      <c r="D72" s="142" t="s">
        <v>1050</v>
      </c>
      <c r="E72" s="143"/>
      <c r="F72" s="143"/>
      <c r="G72" s="143"/>
      <c r="H72" s="143"/>
      <c r="I72" s="143"/>
      <c r="J72" s="144">
        <f>J112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810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003 - Vzduchotechnika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P97+P100+P112</f>
        <v>0</v>
      </c>
      <c r="Q96" s="72"/>
      <c r="R96" s="159">
        <f>R97+R100+R112</f>
        <v>0</v>
      </c>
      <c r="S96" s="72"/>
      <c r="T96" s="160">
        <f>T97+T100+T112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BK97+BK100+BK112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358</v>
      </c>
      <c r="F97" s="165" t="s">
        <v>359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85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953</v>
      </c>
      <c r="F98" s="176" t="s">
        <v>1051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BK99</f>
        <v>0</v>
      </c>
    </row>
    <row r="99" spans="1:65" s="2" customFormat="1" ht="16.5" customHeight="1">
      <c r="A99" s="34"/>
      <c r="B99" s="35"/>
      <c r="C99" s="178" t="s">
        <v>81</v>
      </c>
      <c r="D99" s="178" t="s">
        <v>187</v>
      </c>
      <c r="E99" s="179" t="s">
        <v>1052</v>
      </c>
      <c r="F99" s="180" t="s">
        <v>1053</v>
      </c>
      <c r="G99" s="181" t="s">
        <v>1013</v>
      </c>
      <c r="H99" s="182">
        <v>4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63" s="12" customFormat="1" ht="25.95" customHeight="1">
      <c r="B100" s="162"/>
      <c r="C100" s="163"/>
      <c r="D100" s="164" t="s">
        <v>76</v>
      </c>
      <c r="E100" s="165" t="s">
        <v>1054</v>
      </c>
      <c r="F100" s="165" t="s">
        <v>19</v>
      </c>
      <c r="G100" s="163"/>
      <c r="H100" s="163"/>
      <c r="I100" s="166"/>
      <c r="J100" s="167">
        <f>BK100</f>
        <v>0</v>
      </c>
      <c r="K100" s="163"/>
      <c r="L100" s="168"/>
      <c r="M100" s="169"/>
      <c r="N100" s="170"/>
      <c r="O100" s="170"/>
      <c r="P100" s="171">
        <f>P101</f>
        <v>0</v>
      </c>
      <c r="Q100" s="170"/>
      <c r="R100" s="171">
        <f>R101</f>
        <v>0</v>
      </c>
      <c r="S100" s="170"/>
      <c r="T100" s="172">
        <f>T101</f>
        <v>0</v>
      </c>
      <c r="AR100" s="173" t="s">
        <v>81</v>
      </c>
      <c r="AT100" s="174" t="s">
        <v>76</v>
      </c>
      <c r="AU100" s="174" t="s">
        <v>77</v>
      </c>
      <c r="AY100" s="173" t="s">
        <v>185</v>
      </c>
      <c r="BK100" s="175">
        <f>BK101</f>
        <v>0</v>
      </c>
    </row>
    <row r="101" spans="2:63" s="12" customFormat="1" ht="22.85" customHeight="1">
      <c r="B101" s="162"/>
      <c r="C101" s="163"/>
      <c r="D101" s="164" t="s">
        <v>76</v>
      </c>
      <c r="E101" s="176" t="s">
        <v>1055</v>
      </c>
      <c r="F101" s="176" t="s">
        <v>1056</v>
      </c>
      <c r="G101" s="163"/>
      <c r="H101" s="163"/>
      <c r="I101" s="166"/>
      <c r="J101" s="177">
        <f>BK101</f>
        <v>0</v>
      </c>
      <c r="K101" s="163"/>
      <c r="L101" s="168"/>
      <c r="M101" s="169"/>
      <c r="N101" s="170"/>
      <c r="O101" s="170"/>
      <c r="P101" s="171">
        <f>SUM(P102:P111)</f>
        <v>0</v>
      </c>
      <c r="Q101" s="170"/>
      <c r="R101" s="171">
        <f>SUM(R102:R111)</f>
        <v>0</v>
      </c>
      <c r="S101" s="170"/>
      <c r="T101" s="172">
        <f>SUM(T102:T111)</f>
        <v>0</v>
      </c>
      <c r="AR101" s="173" t="s">
        <v>85</v>
      </c>
      <c r="AT101" s="174" t="s">
        <v>76</v>
      </c>
      <c r="AU101" s="174" t="s">
        <v>81</v>
      </c>
      <c r="AY101" s="173" t="s">
        <v>185</v>
      </c>
      <c r="BK101" s="175">
        <f>SUM(BK102:BK111)</f>
        <v>0</v>
      </c>
    </row>
    <row r="102" spans="1:65" s="2" customFormat="1" ht="24.15" customHeight="1">
      <c r="A102" s="34"/>
      <c r="B102" s="35"/>
      <c r="C102" s="178" t="s">
        <v>85</v>
      </c>
      <c r="D102" s="178" t="s">
        <v>187</v>
      </c>
      <c r="E102" s="179" t="s">
        <v>1057</v>
      </c>
      <c r="F102" s="180" t="s">
        <v>1058</v>
      </c>
      <c r="G102" s="181" t="s">
        <v>944</v>
      </c>
      <c r="H102" s="182">
        <v>1</v>
      </c>
      <c r="I102" s="183"/>
      <c r="J102" s="184">
        <f aca="true" t="shared" si="0" ref="J102:J111"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 aca="true" t="shared" si="1" ref="P102:P111">O102*H102</f>
        <v>0</v>
      </c>
      <c r="Q102" s="187">
        <v>0</v>
      </c>
      <c r="R102" s="187">
        <f aca="true" t="shared" si="2" ref="R102:R111">Q102*H102</f>
        <v>0</v>
      </c>
      <c r="S102" s="187">
        <v>0</v>
      </c>
      <c r="T102" s="188">
        <f aca="true" t="shared" si="3" ref="T102:T111"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285</v>
      </c>
      <c r="AT102" s="189" t="s">
        <v>187</v>
      </c>
      <c r="AU102" s="189" t="s">
        <v>85</v>
      </c>
      <c r="AY102" s="17" t="s">
        <v>185</v>
      </c>
      <c r="BE102" s="190">
        <f aca="true" t="shared" si="4" ref="BE102:BE111">IF(N102="základní",J102,0)</f>
        <v>0</v>
      </c>
      <c r="BF102" s="190">
        <f aca="true" t="shared" si="5" ref="BF102:BF111">IF(N102="snížená",J102,0)</f>
        <v>0</v>
      </c>
      <c r="BG102" s="190">
        <f aca="true" t="shared" si="6" ref="BG102:BG111">IF(N102="zákl. přenesená",J102,0)</f>
        <v>0</v>
      </c>
      <c r="BH102" s="190">
        <f aca="true" t="shared" si="7" ref="BH102:BH111">IF(N102="sníž. přenesená",J102,0)</f>
        <v>0</v>
      </c>
      <c r="BI102" s="190">
        <f aca="true" t="shared" si="8" ref="BI102:BI111">IF(N102="nulová",J102,0)</f>
        <v>0</v>
      </c>
      <c r="BJ102" s="17" t="s">
        <v>81</v>
      </c>
      <c r="BK102" s="190">
        <f aca="true" t="shared" si="9" ref="BK102:BK111">ROUND(I102*H102,2)</f>
        <v>0</v>
      </c>
      <c r="BL102" s="17" t="s">
        <v>285</v>
      </c>
      <c r="BM102" s="189" t="s">
        <v>192</v>
      </c>
    </row>
    <row r="103" spans="1:65" s="2" customFormat="1" ht="16.5" customHeight="1">
      <c r="A103" s="34"/>
      <c r="B103" s="35"/>
      <c r="C103" s="178" t="s">
        <v>108</v>
      </c>
      <c r="D103" s="178" t="s">
        <v>187</v>
      </c>
      <c r="E103" s="179" t="s">
        <v>1059</v>
      </c>
      <c r="F103" s="180" t="s">
        <v>1062</v>
      </c>
      <c r="G103" s="181" t="s">
        <v>407</v>
      </c>
      <c r="H103" s="182">
        <v>9</v>
      </c>
      <c r="I103" s="183"/>
      <c r="J103" s="184">
        <f t="shared" si="0"/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285</v>
      </c>
      <c r="AT103" s="189" t="s">
        <v>187</v>
      </c>
      <c r="AU103" s="189" t="s">
        <v>85</v>
      </c>
      <c r="AY103" s="17" t="s">
        <v>185</v>
      </c>
      <c r="BE103" s="190">
        <f t="shared" si="4"/>
        <v>0</v>
      </c>
      <c r="BF103" s="190">
        <f t="shared" si="5"/>
        <v>0</v>
      </c>
      <c r="BG103" s="190">
        <f t="shared" si="6"/>
        <v>0</v>
      </c>
      <c r="BH103" s="190">
        <f t="shared" si="7"/>
        <v>0</v>
      </c>
      <c r="BI103" s="190">
        <f t="shared" si="8"/>
        <v>0</v>
      </c>
      <c r="BJ103" s="17" t="s">
        <v>81</v>
      </c>
      <c r="BK103" s="190">
        <f t="shared" si="9"/>
        <v>0</v>
      </c>
      <c r="BL103" s="17" t="s">
        <v>285</v>
      </c>
      <c r="BM103" s="189" t="s">
        <v>209</v>
      </c>
    </row>
    <row r="104" spans="1:65" s="2" customFormat="1" ht="16.5" customHeight="1">
      <c r="A104" s="34"/>
      <c r="B104" s="35"/>
      <c r="C104" s="178" t="s">
        <v>192</v>
      </c>
      <c r="D104" s="178" t="s">
        <v>187</v>
      </c>
      <c r="E104" s="179" t="s">
        <v>1061</v>
      </c>
      <c r="F104" s="180" t="s">
        <v>1066</v>
      </c>
      <c r="G104" s="181" t="s">
        <v>407</v>
      </c>
      <c r="H104" s="182">
        <v>1</v>
      </c>
      <c r="I104" s="183"/>
      <c r="J104" s="184">
        <f t="shared" si="0"/>
        <v>0</v>
      </c>
      <c r="K104" s="180" t="s">
        <v>19</v>
      </c>
      <c r="L104" s="39"/>
      <c r="M104" s="185" t="s">
        <v>19</v>
      </c>
      <c r="N104" s="186" t="s">
        <v>48</v>
      </c>
      <c r="O104" s="64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285</v>
      </c>
      <c r="AT104" s="189" t="s">
        <v>187</v>
      </c>
      <c r="AU104" s="189" t="s">
        <v>85</v>
      </c>
      <c r="AY104" s="17" t="s">
        <v>185</v>
      </c>
      <c r="BE104" s="190">
        <f t="shared" si="4"/>
        <v>0</v>
      </c>
      <c r="BF104" s="190">
        <f t="shared" si="5"/>
        <v>0</v>
      </c>
      <c r="BG104" s="190">
        <f t="shared" si="6"/>
        <v>0</v>
      </c>
      <c r="BH104" s="190">
        <f t="shared" si="7"/>
        <v>0</v>
      </c>
      <c r="BI104" s="190">
        <f t="shared" si="8"/>
        <v>0</v>
      </c>
      <c r="BJ104" s="17" t="s">
        <v>81</v>
      </c>
      <c r="BK104" s="190">
        <f t="shared" si="9"/>
        <v>0</v>
      </c>
      <c r="BL104" s="17" t="s">
        <v>285</v>
      </c>
      <c r="BM104" s="189" t="s">
        <v>235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1063</v>
      </c>
      <c r="F105" s="180" t="s">
        <v>1068</v>
      </c>
      <c r="G105" s="181" t="s">
        <v>944</v>
      </c>
      <c r="H105" s="182">
        <v>2</v>
      </c>
      <c r="I105" s="183"/>
      <c r="J105" s="184">
        <f t="shared" si="0"/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t="shared" si="4"/>
        <v>0</v>
      </c>
      <c r="BF105" s="190">
        <f t="shared" si="5"/>
        <v>0</v>
      </c>
      <c r="BG105" s="190">
        <f t="shared" si="6"/>
        <v>0</v>
      </c>
      <c r="BH105" s="190">
        <f t="shared" si="7"/>
        <v>0</v>
      </c>
      <c r="BI105" s="190">
        <f t="shared" si="8"/>
        <v>0</v>
      </c>
      <c r="BJ105" s="17" t="s">
        <v>81</v>
      </c>
      <c r="BK105" s="190">
        <f t="shared" si="9"/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1065</v>
      </c>
      <c r="F106" s="180" t="s">
        <v>1070</v>
      </c>
      <c r="G106" s="181" t="s">
        <v>944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16.5" customHeight="1">
      <c r="A107" s="34"/>
      <c r="B107" s="35"/>
      <c r="C107" s="178" t="s">
        <v>230</v>
      </c>
      <c r="D107" s="178" t="s">
        <v>187</v>
      </c>
      <c r="E107" s="179" t="s">
        <v>1067</v>
      </c>
      <c r="F107" s="180" t="s">
        <v>1072</v>
      </c>
      <c r="G107" s="181" t="s">
        <v>944</v>
      </c>
      <c r="H107" s="182">
        <v>2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16.5" customHeight="1">
      <c r="A108" s="34"/>
      <c r="B108" s="35"/>
      <c r="C108" s="178" t="s">
        <v>235</v>
      </c>
      <c r="D108" s="178" t="s">
        <v>187</v>
      </c>
      <c r="E108" s="179" t="s">
        <v>1069</v>
      </c>
      <c r="F108" s="180" t="s">
        <v>1074</v>
      </c>
      <c r="G108" s="181" t="s">
        <v>944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240</v>
      </c>
      <c r="D109" s="178" t="s">
        <v>187</v>
      </c>
      <c r="E109" s="179" t="s">
        <v>1071</v>
      </c>
      <c r="F109" s="180" t="s">
        <v>1076</v>
      </c>
      <c r="G109" s="181" t="s">
        <v>944</v>
      </c>
      <c r="H109" s="182">
        <v>2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16.5" customHeight="1">
      <c r="A110" s="34"/>
      <c r="B110" s="35"/>
      <c r="C110" s="178" t="s">
        <v>247</v>
      </c>
      <c r="D110" s="178" t="s">
        <v>187</v>
      </c>
      <c r="E110" s="179" t="s">
        <v>1073</v>
      </c>
      <c r="F110" s="180" t="s">
        <v>1078</v>
      </c>
      <c r="G110" s="181" t="s">
        <v>944</v>
      </c>
      <c r="H110" s="182">
        <v>2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24.15" customHeight="1">
      <c r="A111" s="34"/>
      <c r="B111" s="35"/>
      <c r="C111" s="178" t="s">
        <v>252</v>
      </c>
      <c r="D111" s="178" t="s">
        <v>187</v>
      </c>
      <c r="E111" s="179" t="s">
        <v>1079</v>
      </c>
      <c r="F111" s="180" t="s">
        <v>1080</v>
      </c>
      <c r="G111" s="181" t="s">
        <v>479</v>
      </c>
      <c r="H111" s="229"/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2:63" s="12" customFormat="1" ht="25.95" customHeight="1">
      <c r="B112" s="162"/>
      <c r="C112" s="163"/>
      <c r="D112" s="164" t="s">
        <v>76</v>
      </c>
      <c r="E112" s="165" t="s">
        <v>139</v>
      </c>
      <c r="F112" s="165" t="s">
        <v>1081</v>
      </c>
      <c r="G112" s="163"/>
      <c r="H112" s="163"/>
      <c r="I112" s="166"/>
      <c r="J112" s="167">
        <f>BK112</f>
        <v>0</v>
      </c>
      <c r="K112" s="163"/>
      <c r="L112" s="168"/>
      <c r="M112" s="169"/>
      <c r="N112" s="170"/>
      <c r="O112" s="170"/>
      <c r="P112" s="171">
        <f>SUM(P113:P117)</f>
        <v>0</v>
      </c>
      <c r="Q112" s="170"/>
      <c r="R112" s="171">
        <f>SUM(R113:R117)</f>
        <v>0</v>
      </c>
      <c r="S112" s="170"/>
      <c r="T112" s="172">
        <f>SUM(T113:T117)</f>
        <v>0</v>
      </c>
      <c r="AR112" s="173" t="s">
        <v>221</v>
      </c>
      <c r="AT112" s="174" t="s">
        <v>76</v>
      </c>
      <c r="AU112" s="174" t="s">
        <v>77</v>
      </c>
      <c r="AY112" s="173" t="s">
        <v>185</v>
      </c>
      <c r="BK112" s="175">
        <f>SUM(BK113:BK117)</f>
        <v>0</v>
      </c>
    </row>
    <row r="113" spans="1:65" s="2" customFormat="1" ht="16.5" customHeight="1">
      <c r="A113" s="34"/>
      <c r="B113" s="35"/>
      <c r="C113" s="178" t="s">
        <v>252</v>
      </c>
      <c r="D113" s="178" t="s">
        <v>187</v>
      </c>
      <c r="E113" s="179" t="s">
        <v>1092</v>
      </c>
      <c r="F113" s="180" t="s">
        <v>1083</v>
      </c>
      <c r="G113" s="181" t="s">
        <v>1010</v>
      </c>
      <c r="H113" s="182">
        <v>1</v>
      </c>
      <c r="I113" s="183"/>
      <c r="J113" s="184">
        <f>ROUND(I113*H113,2)</f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192</v>
      </c>
      <c r="AT113" s="189" t="s">
        <v>187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340</v>
      </c>
    </row>
    <row r="114" spans="1:65" s="2" customFormat="1" ht="16.5" customHeight="1">
      <c r="A114" s="34"/>
      <c r="B114" s="35"/>
      <c r="C114" s="178" t="s">
        <v>257</v>
      </c>
      <c r="D114" s="178" t="s">
        <v>187</v>
      </c>
      <c r="E114" s="179" t="s">
        <v>1075</v>
      </c>
      <c r="F114" s="180" t="s">
        <v>1085</v>
      </c>
      <c r="G114" s="181" t="s">
        <v>1086</v>
      </c>
      <c r="H114" s="182">
        <v>2</v>
      </c>
      <c r="I114" s="183"/>
      <c r="J114" s="184">
        <f>ROUND(I114*H114,2)</f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192</v>
      </c>
      <c r="AT114" s="189" t="s">
        <v>187</v>
      </c>
      <c r="AU114" s="189" t="s">
        <v>81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192</v>
      </c>
      <c r="BM114" s="189" t="s">
        <v>353</v>
      </c>
    </row>
    <row r="115" spans="1:65" s="2" customFormat="1" ht="24.15" customHeight="1">
      <c r="A115" s="34"/>
      <c r="B115" s="35"/>
      <c r="C115" s="178" t="s">
        <v>262</v>
      </c>
      <c r="D115" s="178" t="s">
        <v>187</v>
      </c>
      <c r="E115" s="179" t="s">
        <v>1077</v>
      </c>
      <c r="F115" s="180" t="s">
        <v>1009</v>
      </c>
      <c r="G115" s="181" t="s">
        <v>1010</v>
      </c>
      <c r="H115" s="182">
        <v>1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192</v>
      </c>
      <c r="AT115" s="189" t="s">
        <v>187</v>
      </c>
      <c r="AU115" s="189" t="s">
        <v>81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192</v>
      </c>
      <c r="BM115" s="189" t="s">
        <v>368</v>
      </c>
    </row>
    <row r="116" spans="1:65" s="2" customFormat="1" ht="16.5" customHeight="1">
      <c r="A116" s="34"/>
      <c r="B116" s="35"/>
      <c r="C116" s="178" t="s">
        <v>448</v>
      </c>
      <c r="D116" s="178" t="s">
        <v>187</v>
      </c>
      <c r="E116" s="179" t="s">
        <v>1084</v>
      </c>
      <c r="F116" s="180" t="s">
        <v>1089</v>
      </c>
      <c r="G116" s="181" t="s">
        <v>1013</v>
      </c>
      <c r="H116" s="182">
        <v>10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452</v>
      </c>
      <c r="D117" s="178" t="s">
        <v>187</v>
      </c>
      <c r="E117" s="179" t="s">
        <v>1087</v>
      </c>
      <c r="F117" s="180" t="s">
        <v>1091</v>
      </c>
      <c r="G117" s="181" t="s">
        <v>944</v>
      </c>
      <c r="H117" s="182">
        <v>1</v>
      </c>
      <c r="I117" s="183"/>
      <c r="J117" s="184">
        <f>ROUND(I117*H117,2)</f>
        <v>0</v>
      </c>
      <c r="K117" s="180" t="s">
        <v>19</v>
      </c>
      <c r="L117" s="39"/>
      <c r="M117" s="237" t="s">
        <v>19</v>
      </c>
      <c r="N117" s="238" t="s">
        <v>48</v>
      </c>
      <c r="O117" s="232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31" s="2" customFormat="1" ht="7" customHeight="1">
      <c r="A118" s="34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9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sheetProtection algorithmName="SHA-512" hashValue="TuDYedwJT/ArX7kq2CNhd5n4oCqVvI6nAP7ADpzyK9aAZ1k+7d41bSEJoMKRzC/yHgZhrGIYXoOZoWJx5ouxCg==" saltValue="fMOTd076Gn6sre6jE0ET6TW1EL2avPJFMDXomD5CSSOezdrXXlKfC7LnK37UO1zBphg9j1YTPQPDLAvB6E45hg==" spinCount="100000" sheet="1" objects="1" scenarios="1" formatColumns="0" formatRows="0" autoFilter="0"/>
  <autoFilter ref="C95:K117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129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910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ROUND(J97,2)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ROUND((SUM(BE97:BE199)),2)</f>
        <v>0</v>
      </c>
      <c r="G37" s="34"/>
      <c r="H37" s="34"/>
      <c r="I37" s="124">
        <v>0.21</v>
      </c>
      <c r="J37" s="123">
        <f>ROUND(((SUM(BE97:BE199))*I37),2)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ROUND((SUM(BF97:BF199)),2)</f>
        <v>0</v>
      </c>
      <c r="G38" s="34"/>
      <c r="H38" s="34"/>
      <c r="I38" s="124">
        <v>0.15</v>
      </c>
      <c r="J38" s="123">
        <f>ROUND(((SUM(BF97:BF199))*I38),2)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ROUND((SUM(BG97:BG199)),2)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ROUND((SUM(BH97:BH199)),2)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ROUND((SUM(BI97:BI199)),2)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001 - Vodovod a zařizovací předměty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J97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J98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J99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J108</f>
        <v>0</v>
      </c>
      <c r="K70" s="141"/>
      <c r="L70" s="145"/>
    </row>
    <row r="71" spans="2:12" s="10" customFormat="1" ht="19.95" customHeight="1">
      <c r="B71" s="146"/>
      <c r="C71" s="97"/>
      <c r="D71" s="147" t="s">
        <v>911</v>
      </c>
      <c r="E71" s="148"/>
      <c r="F71" s="148"/>
      <c r="G71" s="148"/>
      <c r="H71" s="148"/>
      <c r="I71" s="148"/>
      <c r="J71" s="149">
        <f>J109</f>
        <v>0</v>
      </c>
      <c r="K71" s="97"/>
      <c r="L71" s="150"/>
    </row>
    <row r="72" spans="2:12" s="10" customFormat="1" ht="19.95" customHeight="1">
      <c r="B72" s="146"/>
      <c r="C72" s="97"/>
      <c r="D72" s="147" t="s">
        <v>912</v>
      </c>
      <c r="E72" s="148"/>
      <c r="F72" s="148"/>
      <c r="G72" s="148"/>
      <c r="H72" s="148"/>
      <c r="I72" s="148"/>
      <c r="J72" s="149">
        <f>J138</f>
        <v>0</v>
      </c>
      <c r="K72" s="97"/>
      <c r="L72" s="150"/>
    </row>
    <row r="73" spans="2:12" s="9" customFormat="1" ht="25" customHeight="1">
      <c r="B73" s="140"/>
      <c r="C73" s="141"/>
      <c r="D73" s="142" t="s">
        <v>913</v>
      </c>
      <c r="E73" s="143"/>
      <c r="F73" s="143"/>
      <c r="G73" s="143"/>
      <c r="H73" s="143"/>
      <c r="I73" s="143"/>
      <c r="J73" s="144">
        <f>J191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7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7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" customHeight="1">
      <c r="A80" s="34"/>
      <c r="B80" s="35"/>
      <c r="C80" s="23" t="s">
        <v>170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7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0" t="str">
        <f>E7</f>
        <v>Zvýšení kapacity koleje Blanice</v>
      </c>
      <c r="F83" s="371"/>
      <c r="G83" s="371"/>
      <c r="H83" s="371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143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2:12" s="1" customFormat="1" ht="16.5" customHeight="1">
      <c r="B85" s="21"/>
      <c r="C85" s="22"/>
      <c r="D85" s="22"/>
      <c r="E85" s="370" t="s">
        <v>908</v>
      </c>
      <c r="F85" s="361"/>
      <c r="G85" s="361"/>
      <c r="H85" s="361"/>
      <c r="I85" s="22"/>
      <c r="J85" s="22"/>
      <c r="K85" s="22"/>
      <c r="L85" s="20"/>
    </row>
    <row r="86" spans="2:12" s="1" customFormat="1" ht="12" customHeight="1">
      <c r="B86" s="21"/>
      <c r="C86" s="29" t="s">
        <v>145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9" t="s">
        <v>812</v>
      </c>
      <c r="F87" s="369"/>
      <c r="G87" s="369"/>
      <c r="H87" s="369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909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45" t="str">
        <f>E13</f>
        <v>001 - Vodovod a zařizovací předměty</v>
      </c>
      <c r="F89" s="369"/>
      <c r="G89" s="369"/>
      <c r="H89" s="369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F16</f>
        <v>Chemická 953, 148 00, Praha 4</v>
      </c>
      <c r="G91" s="36"/>
      <c r="H91" s="36"/>
      <c r="I91" s="29" t="s">
        <v>23</v>
      </c>
      <c r="J91" s="59" t="str">
        <f>IF(J16="","",J16)</f>
        <v>15. 5. 2023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25</v>
      </c>
      <c r="D93" s="36"/>
      <c r="E93" s="36"/>
      <c r="F93" s="27" t="str">
        <f>E19</f>
        <v>Vysoká škola ekonomická v Praze</v>
      </c>
      <c r="G93" s="36"/>
      <c r="H93" s="36"/>
      <c r="I93" s="29" t="s">
        <v>33</v>
      </c>
      <c r="J93" s="32" t="str">
        <f>E25</f>
        <v>Drobný Architects,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31</v>
      </c>
      <c r="D94" s="36"/>
      <c r="E94" s="36"/>
      <c r="F94" s="27" t="str">
        <f>IF(E22="","",E22)</f>
        <v>Vyplň údaj</v>
      </c>
      <c r="G94" s="36"/>
      <c r="H94" s="36"/>
      <c r="I94" s="29" t="s">
        <v>38</v>
      </c>
      <c r="J94" s="32" t="str">
        <f>E28</f>
        <v>Ing. Jaroslav Stolička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171</v>
      </c>
      <c r="D96" s="154" t="s">
        <v>62</v>
      </c>
      <c r="E96" s="154" t="s">
        <v>58</v>
      </c>
      <c r="F96" s="154" t="s">
        <v>59</v>
      </c>
      <c r="G96" s="154" t="s">
        <v>172</v>
      </c>
      <c r="H96" s="154" t="s">
        <v>173</v>
      </c>
      <c r="I96" s="154" t="s">
        <v>174</v>
      </c>
      <c r="J96" s="154" t="s">
        <v>149</v>
      </c>
      <c r="K96" s="155" t="s">
        <v>175</v>
      </c>
      <c r="L96" s="156"/>
      <c r="M96" s="68" t="s">
        <v>19</v>
      </c>
      <c r="N96" s="69" t="s">
        <v>47</v>
      </c>
      <c r="O96" s="69" t="s">
        <v>176</v>
      </c>
      <c r="P96" s="69" t="s">
        <v>177</v>
      </c>
      <c r="Q96" s="69" t="s">
        <v>178</v>
      </c>
      <c r="R96" s="69" t="s">
        <v>179</v>
      </c>
      <c r="S96" s="69" t="s">
        <v>180</v>
      </c>
      <c r="T96" s="70" t="s">
        <v>181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85" customHeight="1">
      <c r="A97" s="34"/>
      <c r="B97" s="35"/>
      <c r="C97" s="75" t="s">
        <v>182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P98+P108+P191</f>
        <v>0</v>
      </c>
      <c r="Q97" s="72"/>
      <c r="R97" s="159">
        <f>R98+R108+R191</f>
        <v>0</v>
      </c>
      <c r="S97" s="72"/>
      <c r="T97" s="160">
        <f>T98+T108+T191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150</v>
      </c>
      <c r="BK97" s="161">
        <f>BK98+BK108+BK191</f>
        <v>0</v>
      </c>
    </row>
    <row r="98" spans="2:63" s="12" customFormat="1" ht="25.95" customHeight="1">
      <c r="B98" s="162"/>
      <c r="C98" s="163"/>
      <c r="D98" s="164" t="s">
        <v>76</v>
      </c>
      <c r="E98" s="165" t="s">
        <v>183</v>
      </c>
      <c r="F98" s="165" t="s">
        <v>184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77</v>
      </c>
      <c r="AY98" s="173" t="s">
        <v>185</v>
      </c>
      <c r="BK98" s="175">
        <f>BK99</f>
        <v>0</v>
      </c>
    </row>
    <row r="99" spans="2:63" s="12" customFormat="1" ht="22.85" customHeight="1">
      <c r="B99" s="162"/>
      <c r="C99" s="163"/>
      <c r="D99" s="164" t="s">
        <v>76</v>
      </c>
      <c r="E99" s="176" t="s">
        <v>317</v>
      </c>
      <c r="F99" s="176" t="s">
        <v>318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SUM(P100:P107)</f>
        <v>0</v>
      </c>
      <c r="Q99" s="170"/>
      <c r="R99" s="171">
        <f>SUM(R100:R107)</f>
        <v>0</v>
      </c>
      <c r="S99" s="170"/>
      <c r="T99" s="172">
        <f>SUM(T100:T107)</f>
        <v>0</v>
      </c>
      <c r="AR99" s="173" t="s">
        <v>81</v>
      </c>
      <c r="AT99" s="174" t="s">
        <v>76</v>
      </c>
      <c r="AU99" s="174" t="s">
        <v>81</v>
      </c>
      <c r="AY99" s="173" t="s">
        <v>185</v>
      </c>
      <c r="BK99" s="175">
        <f>SUM(BK100:BK107)</f>
        <v>0</v>
      </c>
    </row>
    <row r="100" spans="1:65" s="2" customFormat="1" ht="24.15" customHeight="1">
      <c r="A100" s="34"/>
      <c r="B100" s="35"/>
      <c r="C100" s="178" t="s">
        <v>81</v>
      </c>
      <c r="D100" s="178" t="s">
        <v>187</v>
      </c>
      <c r="E100" s="179" t="s">
        <v>914</v>
      </c>
      <c r="F100" s="180" t="s">
        <v>915</v>
      </c>
      <c r="G100" s="181" t="s">
        <v>322</v>
      </c>
      <c r="H100" s="182">
        <v>0.8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85</v>
      </c>
    </row>
    <row r="101" spans="2:51" s="13" customFormat="1" ht="12">
      <c r="B101" s="196"/>
      <c r="C101" s="197"/>
      <c r="D101" s="198" t="s">
        <v>196</v>
      </c>
      <c r="E101" s="197"/>
      <c r="F101" s="200" t="s">
        <v>1093</v>
      </c>
      <c r="G101" s="197"/>
      <c r="H101" s="201">
        <v>0.8</v>
      </c>
      <c r="I101" s="202"/>
      <c r="J101" s="197"/>
      <c r="K101" s="197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196</v>
      </c>
      <c r="AU101" s="207" t="s">
        <v>85</v>
      </c>
      <c r="AV101" s="13" t="s">
        <v>85</v>
      </c>
      <c r="AW101" s="13" t="s">
        <v>4</v>
      </c>
      <c r="AX101" s="13" t="s">
        <v>81</v>
      </c>
      <c r="AY101" s="207" t="s">
        <v>185</v>
      </c>
    </row>
    <row r="102" spans="1:65" s="2" customFormat="1" ht="21.75" customHeight="1">
      <c r="A102" s="34"/>
      <c r="B102" s="35"/>
      <c r="C102" s="178" t="s">
        <v>85</v>
      </c>
      <c r="D102" s="178" t="s">
        <v>187</v>
      </c>
      <c r="E102" s="179" t="s">
        <v>916</v>
      </c>
      <c r="F102" s="180" t="s">
        <v>917</v>
      </c>
      <c r="G102" s="181" t="s">
        <v>322</v>
      </c>
      <c r="H102" s="182">
        <v>0.8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192</v>
      </c>
    </row>
    <row r="103" spans="2:51" s="13" customFormat="1" ht="12">
      <c r="B103" s="196"/>
      <c r="C103" s="197"/>
      <c r="D103" s="198" t="s">
        <v>196</v>
      </c>
      <c r="E103" s="197"/>
      <c r="F103" s="200" t="s">
        <v>1093</v>
      </c>
      <c r="G103" s="197"/>
      <c r="H103" s="201">
        <v>0.8</v>
      </c>
      <c r="I103" s="202"/>
      <c r="J103" s="197"/>
      <c r="K103" s="197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196</v>
      </c>
      <c r="AU103" s="207" t="s">
        <v>85</v>
      </c>
      <c r="AV103" s="13" t="s">
        <v>85</v>
      </c>
      <c r="AW103" s="13" t="s">
        <v>4</v>
      </c>
      <c r="AX103" s="13" t="s">
        <v>81</v>
      </c>
      <c r="AY103" s="207" t="s">
        <v>185</v>
      </c>
    </row>
    <row r="104" spans="1:65" s="2" customFormat="1" ht="24.15" customHeight="1">
      <c r="A104" s="34"/>
      <c r="B104" s="35"/>
      <c r="C104" s="178" t="s">
        <v>108</v>
      </c>
      <c r="D104" s="178" t="s">
        <v>187</v>
      </c>
      <c r="E104" s="179" t="s">
        <v>918</v>
      </c>
      <c r="F104" s="180" t="s">
        <v>919</v>
      </c>
      <c r="G104" s="181" t="s">
        <v>322</v>
      </c>
      <c r="H104" s="182">
        <v>8</v>
      </c>
      <c r="I104" s="183"/>
      <c r="J104" s="184">
        <f>ROUND(I104*H104,2)</f>
        <v>0</v>
      </c>
      <c r="K104" s="180" t="s">
        <v>19</v>
      </c>
      <c r="L104" s="39"/>
      <c r="M104" s="185" t="s">
        <v>19</v>
      </c>
      <c r="N104" s="186" t="s">
        <v>48</v>
      </c>
      <c r="O104" s="64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192</v>
      </c>
      <c r="AT104" s="189" t="s">
        <v>187</v>
      </c>
      <c r="AU104" s="189" t="s">
        <v>85</v>
      </c>
      <c r="AY104" s="17" t="s">
        <v>185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17" t="s">
        <v>81</v>
      </c>
      <c r="BK104" s="190">
        <f>ROUND(I104*H104,2)</f>
        <v>0</v>
      </c>
      <c r="BL104" s="17" t="s">
        <v>192</v>
      </c>
      <c r="BM104" s="189" t="s">
        <v>209</v>
      </c>
    </row>
    <row r="105" spans="2:51" s="13" customFormat="1" ht="12">
      <c r="B105" s="196"/>
      <c r="C105" s="197"/>
      <c r="D105" s="198" t="s">
        <v>196</v>
      </c>
      <c r="E105" s="197"/>
      <c r="F105" s="200" t="s">
        <v>817</v>
      </c>
      <c r="G105" s="197"/>
      <c r="H105" s="201">
        <v>8</v>
      </c>
      <c r="I105" s="202"/>
      <c r="J105" s="197"/>
      <c r="K105" s="197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196</v>
      </c>
      <c r="AU105" s="207" t="s">
        <v>85</v>
      </c>
      <c r="AV105" s="13" t="s">
        <v>85</v>
      </c>
      <c r="AW105" s="13" t="s">
        <v>4</v>
      </c>
      <c r="AX105" s="13" t="s">
        <v>81</v>
      </c>
      <c r="AY105" s="207" t="s">
        <v>185</v>
      </c>
    </row>
    <row r="106" spans="1:65" s="2" customFormat="1" ht="24.15" customHeight="1">
      <c r="A106" s="34"/>
      <c r="B106" s="35"/>
      <c r="C106" s="178" t="s">
        <v>192</v>
      </c>
      <c r="D106" s="178" t="s">
        <v>187</v>
      </c>
      <c r="E106" s="179" t="s">
        <v>920</v>
      </c>
      <c r="F106" s="180" t="s">
        <v>921</v>
      </c>
      <c r="G106" s="181" t="s">
        <v>322</v>
      </c>
      <c r="H106" s="182">
        <v>0.8</v>
      </c>
      <c r="I106" s="183"/>
      <c r="J106" s="184">
        <f>ROUND(I106*H106,2)</f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192</v>
      </c>
      <c r="AT106" s="189" t="s">
        <v>187</v>
      </c>
      <c r="AU106" s="189" t="s">
        <v>85</v>
      </c>
      <c r="AY106" s="17" t="s">
        <v>185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81</v>
      </c>
      <c r="BK106" s="190">
        <f>ROUND(I106*H106,2)</f>
        <v>0</v>
      </c>
      <c r="BL106" s="17" t="s">
        <v>192</v>
      </c>
      <c r="BM106" s="189" t="s">
        <v>235</v>
      </c>
    </row>
    <row r="107" spans="2:51" s="13" customFormat="1" ht="12">
      <c r="B107" s="196"/>
      <c r="C107" s="197"/>
      <c r="D107" s="198" t="s">
        <v>196</v>
      </c>
      <c r="E107" s="197"/>
      <c r="F107" s="200" t="s">
        <v>1093</v>
      </c>
      <c r="G107" s="197"/>
      <c r="H107" s="201">
        <v>0.8</v>
      </c>
      <c r="I107" s="202"/>
      <c r="J107" s="197"/>
      <c r="K107" s="197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196</v>
      </c>
      <c r="AU107" s="207" t="s">
        <v>85</v>
      </c>
      <c r="AV107" s="13" t="s">
        <v>85</v>
      </c>
      <c r="AW107" s="13" t="s">
        <v>4</v>
      </c>
      <c r="AX107" s="13" t="s">
        <v>81</v>
      </c>
      <c r="AY107" s="207" t="s">
        <v>185</v>
      </c>
    </row>
    <row r="108" spans="2:63" s="12" customFormat="1" ht="25.95" customHeight="1">
      <c r="B108" s="162"/>
      <c r="C108" s="163"/>
      <c r="D108" s="164" t="s">
        <v>76</v>
      </c>
      <c r="E108" s="165" t="s">
        <v>358</v>
      </c>
      <c r="F108" s="165" t="s">
        <v>359</v>
      </c>
      <c r="G108" s="163"/>
      <c r="H108" s="163"/>
      <c r="I108" s="166"/>
      <c r="J108" s="167">
        <f>BK108</f>
        <v>0</v>
      </c>
      <c r="K108" s="163"/>
      <c r="L108" s="168"/>
      <c r="M108" s="169"/>
      <c r="N108" s="170"/>
      <c r="O108" s="170"/>
      <c r="P108" s="171">
        <f>P109+P138</f>
        <v>0</v>
      </c>
      <c r="Q108" s="170"/>
      <c r="R108" s="171">
        <f>R109+R138</f>
        <v>0</v>
      </c>
      <c r="S108" s="170"/>
      <c r="T108" s="172">
        <f>T109+T138</f>
        <v>0</v>
      </c>
      <c r="AR108" s="173" t="s">
        <v>85</v>
      </c>
      <c r="AT108" s="174" t="s">
        <v>76</v>
      </c>
      <c r="AU108" s="174" t="s">
        <v>77</v>
      </c>
      <c r="AY108" s="173" t="s">
        <v>185</v>
      </c>
      <c r="BK108" s="175">
        <f>BK109+BK138</f>
        <v>0</v>
      </c>
    </row>
    <row r="109" spans="2:63" s="12" customFormat="1" ht="22.85" customHeight="1">
      <c r="B109" s="162"/>
      <c r="C109" s="163"/>
      <c r="D109" s="164" t="s">
        <v>76</v>
      </c>
      <c r="E109" s="176" t="s">
        <v>922</v>
      </c>
      <c r="F109" s="176" t="s">
        <v>923</v>
      </c>
      <c r="G109" s="163"/>
      <c r="H109" s="163"/>
      <c r="I109" s="166"/>
      <c r="J109" s="177">
        <f>BK109</f>
        <v>0</v>
      </c>
      <c r="K109" s="163"/>
      <c r="L109" s="168"/>
      <c r="M109" s="169"/>
      <c r="N109" s="170"/>
      <c r="O109" s="170"/>
      <c r="P109" s="171">
        <f>SUM(P110:P137)</f>
        <v>0</v>
      </c>
      <c r="Q109" s="170"/>
      <c r="R109" s="171">
        <f>SUM(R110:R137)</f>
        <v>0</v>
      </c>
      <c r="S109" s="170"/>
      <c r="T109" s="172">
        <f>SUM(T110:T137)</f>
        <v>0</v>
      </c>
      <c r="AR109" s="173" t="s">
        <v>85</v>
      </c>
      <c r="AT109" s="174" t="s">
        <v>76</v>
      </c>
      <c r="AU109" s="174" t="s">
        <v>81</v>
      </c>
      <c r="AY109" s="173" t="s">
        <v>185</v>
      </c>
      <c r="BK109" s="175">
        <f>SUM(BK110:BK137)</f>
        <v>0</v>
      </c>
    </row>
    <row r="110" spans="1:65" s="2" customFormat="1" ht="16.5" customHeight="1">
      <c r="A110" s="34"/>
      <c r="B110" s="35"/>
      <c r="C110" s="178" t="s">
        <v>221</v>
      </c>
      <c r="D110" s="178" t="s">
        <v>187</v>
      </c>
      <c r="E110" s="179" t="s">
        <v>924</v>
      </c>
      <c r="F110" s="180" t="s">
        <v>925</v>
      </c>
      <c r="G110" s="181" t="s">
        <v>407</v>
      </c>
      <c r="H110" s="182">
        <v>44</v>
      </c>
      <c r="I110" s="183"/>
      <c r="J110" s="184">
        <f>ROUND(I110*H110,2)</f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81</v>
      </c>
      <c r="BK110" s="190">
        <f>ROUND(I110*H110,2)</f>
        <v>0</v>
      </c>
      <c r="BL110" s="17" t="s">
        <v>285</v>
      </c>
      <c r="BM110" s="189" t="s">
        <v>247</v>
      </c>
    </row>
    <row r="111" spans="2:51" s="13" customFormat="1" ht="12">
      <c r="B111" s="196"/>
      <c r="C111" s="197"/>
      <c r="D111" s="198" t="s">
        <v>196</v>
      </c>
      <c r="E111" s="197"/>
      <c r="F111" s="200" t="s">
        <v>1094</v>
      </c>
      <c r="G111" s="197"/>
      <c r="H111" s="201">
        <v>44</v>
      </c>
      <c r="I111" s="202"/>
      <c r="J111" s="197"/>
      <c r="K111" s="197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196</v>
      </c>
      <c r="AU111" s="207" t="s">
        <v>85</v>
      </c>
      <c r="AV111" s="13" t="s">
        <v>85</v>
      </c>
      <c r="AW111" s="13" t="s">
        <v>4</v>
      </c>
      <c r="AX111" s="13" t="s">
        <v>81</v>
      </c>
      <c r="AY111" s="207" t="s">
        <v>185</v>
      </c>
    </row>
    <row r="112" spans="1:65" s="2" customFormat="1" ht="24.15" customHeight="1">
      <c r="A112" s="34"/>
      <c r="B112" s="35"/>
      <c r="C112" s="178" t="s">
        <v>209</v>
      </c>
      <c r="D112" s="178" t="s">
        <v>187</v>
      </c>
      <c r="E112" s="179" t="s">
        <v>926</v>
      </c>
      <c r="F112" s="180" t="s">
        <v>927</v>
      </c>
      <c r="G112" s="181" t="s">
        <v>407</v>
      </c>
      <c r="H112" s="182">
        <v>56</v>
      </c>
      <c r="I112" s="183"/>
      <c r="J112" s="184">
        <f>ROUND(I112*H112,2)</f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>O112*H112</f>
        <v>0</v>
      </c>
      <c r="Q112" s="187">
        <v>0</v>
      </c>
      <c r="R112" s="187">
        <f>Q112*H112</f>
        <v>0</v>
      </c>
      <c r="S112" s="187">
        <v>0</v>
      </c>
      <c r="T112" s="18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7" t="s">
        <v>81</v>
      </c>
      <c r="BK112" s="190">
        <f>ROUND(I112*H112,2)</f>
        <v>0</v>
      </c>
      <c r="BL112" s="17" t="s">
        <v>285</v>
      </c>
      <c r="BM112" s="189" t="s">
        <v>257</v>
      </c>
    </row>
    <row r="113" spans="2:51" s="13" customFormat="1" ht="12">
      <c r="B113" s="196"/>
      <c r="C113" s="197"/>
      <c r="D113" s="198" t="s">
        <v>196</v>
      </c>
      <c r="E113" s="197"/>
      <c r="F113" s="200" t="s">
        <v>1095</v>
      </c>
      <c r="G113" s="197"/>
      <c r="H113" s="201">
        <v>56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196</v>
      </c>
      <c r="AU113" s="207" t="s">
        <v>85</v>
      </c>
      <c r="AV113" s="13" t="s">
        <v>85</v>
      </c>
      <c r="AW113" s="13" t="s">
        <v>4</v>
      </c>
      <c r="AX113" s="13" t="s">
        <v>81</v>
      </c>
      <c r="AY113" s="207" t="s">
        <v>185</v>
      </c>
    </row>
    <row r="114" spans="1:65" s="2" customFormat="1" ht="24.15" customHeight="1">
      <c r="A114" s="34"/>
      <c r="B114" s="35"/>
      <c r="C114" s="178" t="s">
        <v>230</v>
      </c>
      <c r="D114" s="178" t="s">
        <v>187</v>
      </c>
      <c r="E114" s="179" t="s">
        <v>928</v>
      </c>
      <c r="F114" s="180" t="s">
        <v>929</v>
      </c>
      <c r="G114" s="181" t="s">
        <v>407</v>
      </c>
      <c r="H114" s="182">
        <v>8</v>
      </c>
      <c r="I114" s="183"/>
      <c r="J114" s="184">
        <f>ROUND(I114*H114,2)</f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285</v>
      </c>
      <c r="BM114" s="189" t="s">
        <v>271</v>
      </c>
    </row>
    <row r="115" spans="2:51" s="13" customFormat="1" ht="12">
      <c r="B115" s="196"/>
      <c r="C115" s="197"/>
      <c r="D115" s="198" t="s">
        <v>196</v>
      </c>
      <c r="E115" s="197"/>
      <c r="F115" s="200" t="s">
        <v>817</v>
      </c>
      <c r="G115" s="197"/>
      <c r="H115" s="201">
        <v>8</v>
      </c>
      <c r="I115" s="202"/>
      <c r="J115" s="197"/>
      <c r="K115" s="197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196</v>
      </c>
      <c r="AU115" s="207" t="s">
        <v>85</v>
      </c>
      <c r="AV115" s="13" t="s">
        <v>85</v>
      </c>
      <c r="AW115" s="13" t="s">
        <v>4</v>
      </c>
      <c r="AX115" s="13" t="s">
        <v>81</v>
      </c>
      <c r="AY115" s="207" t="s">
        <v>185</v>
      </c>
    </row>
    <row r="116" spans="1:65" s="2" customFormat="1" ht="21.75" customHeight="1">
      <c r="A116" s="34"/>
      <c r="B116" s="35"/>
      <c r="C116" s="178" t="s">
        <v>252</v>
      </c>
      <c r="D116" s="178" t="s">
        <v>187</v>
      </c>
      <c r="E116" s="179" t="s">
        <v>930</v>
      </c>
      <c r="F116" s="180" t="s">
        <v>931</v>
      </c>
      <c r="G116" s="181" t="s">
        <v>407</v>
      </c>
      <c r="H116" s="182">
        <v>26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285</v>
      </c>
      <c r="AT116" s="189" t="s">
        <v>187</v>
      </c>
      <c r="AU116" s="189" t="s">
        <v>85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285</v>
      </c>
      <c r="BM116" s="189" t="s">
        <v>285</v>
      </c>
    </row>
    <row r="117" spans="2:51" s="13" customFormat="1" ht="12">
      <c r="B117" s="196"/>
      <c r="C117" s="197"/>
      <c r="D117" s="198" t="s">
        <v>196</v>
      </c>
      <c r="E117" s="197"/>
      <c r="F117" s="200" t="s">
        <v>1096</v>
      </c>
      <c r="G117" s="197"/>
      <c r="H117" s="201">
        <v>26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196</v>
      </c>
      <c r="AU117" s="207" t="s">
        <v>85</v>
      </c>
      <c r="AV117" s="13" t="s">
        <v>85</v>
      </c>
      <c r="AW117" s="13" t="s">
        <v>4</v>
      </c>
      <c r="AX117" s="13" t="s">
        <v>81</v>
      </c>
      <c r="AY117" s="207" t="s">
        <v>185</v>
      </c>
    </row>
    <row r="118" spans="1:65" s="2" customFormat="1" ht="21.75" customHeight="1">
      <c r="A118" s="34"/>
      <c r="B118" s="35"/>
      <c r="C118" s="178" t="s">
        <v>257</v>
      </c>
      <c r="D118" s="178" t="s">
        <v>187</v>
      </c>
      <c r="E118" s="179" t="s">
        <v>932</v>
      </c>
      <c r="F118" s="180" t="s">
        <v>933</v>
      </c>
      <c r="G118" s="181" t="s">
        <v>407</v>
      </c>
      <c r="H118" s="182">
        <v>30</v>
      </c>
      <c r="I118" s="183"/>
      <c r="J118" s="184">
        <f>ROUND(I118*H118,2)</f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285</v>
      </c>
      <c r="AT118" s="189" t="s">
        <v>187</v>
      </c>
      <c r="AU118" s="189" t="s">
        <v>85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285</v>
      </c>
      <c r="BM118" s="189" t="s">
        <v>301</v>
      </c>
    </row>
    <row r="119" spans="2:51" s="13" customFormat="1" ht="12">
      <c r="B119" s="196"/>
      <c r="C119" s="197"/>
      <c r="D119" s="198" t="s">
        <v>196</v>
      </c>
      <c r="E119" s="197"/>
      <c r="F119" s="200" t="s">
        <v>1097</v>
      </c>
      <c r="G119" s="197"/>
      <c r="H119" s="201">
        <v>30</v>
      </c>
      <c r="I119" s="202"/>
      <c r="J119" s="197"/>
      <c r="K119" s="197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196</v>
      </c>
      <c r="AU119" s="207" t="s">
        <v>85</v>
      </c>
      <c r="AV119" s="13" t="s">
        <v>85</v>
      </c>
      <c r="AW119" s="13" t="s">
        <v>4</v>
      </c>
      <c r="AX119" s="13" t="s">
        <v>81</v>
      </c>
      <c r="AY119" s="207" t="s">
        <v>185</v>
      </c>
    </row>
    <row r="120" spans="1:65" s="2" customFormat="1" ht="21.75" customHeight="1">
      <c r="A120" s="34"/>
      <c r="B120" s="35"/>
      <c r="C120" s="178" t="s">
        <v>262</v>
      </c>
      <c r="D120" s="178" t="s">
        <v>187</v>
      </c>
      <c r="E120" s="179" t="s">
        <v>934</v>
      </c>
      <c r="F120" s="180" t="s">
        <v>935</v>
      </c>
      <c r="G120" s="181" t="s">
        <v>407</v>
      </c>
      <c r="H120" s="182">
        <v>4</v>
      </c>
      <c r="I120" s="183"/>
      <c r="J120" s="184">
        <f>ROUND(I120*H120,2)</f>
        <v>0</v>
      </c>
      <c r="K120" s="180" t="s">
        <v>19</v>
      </c>
      <c r="L120" s="39"/>
      <c r="M120" s="185" t="s">
        <v>19</v>
      </c>
      <c r="N120" s="186" t="s">
        <v>48</v>
      </c>
      <c r="O120" s="64"/>
      <c r="P120" s="187">
        <f>O120*H120</f>
        <v>0</v>
      </c>
      <c r="Q120" s="187">
        <v>0</v>
      </c>
      <c r="R120" s="187">
        <f>Q120*H120</f>
        <v>0</v>
      </c>
      <c r="S120" s="187">
        <v>0</v>
      </c>
      <c r="T120" s="18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9" t="s">
        <v>285</v>
      </c>
      <c r="AT120" s="189" t="s">
        <v>187</v>
      </c>
      <c r="AU120" s="189" t="s">
        <v>85</v>
      </c>
      <c r="AY120" s="17" t="s">
        <v>185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7" t="s">
        <v>81</v>
      </c>
      <c r="BK120" s="190">
        <f>ROUND(I120*H120,2)</f>
        <v>0</v>
      </c>
      <c r="BL120" s="17" t="s">
        <v>285</v>
      </c>
      <c r="BM120" s="189" t="s">
        <v>319</v>
      </c>
    </row>
    <row r="121" spans="2:51" s="13" customFormat="1" ht="12">
      <c r="B121" s="196"/>
      <c r="C121" s="197"/>
      <c r="D121" s="198" t="s">
        <v>196</v>
      </c>
      <c r="E121" s="197"/>
      <c r="F121" s="200" t="s">
        <v>816</v>
      </c>
      <c r="G121" s="197"/>
      <c r="H121" s="201">
        <v>4</v>
      </c>
      <c r="I121" s="202"/>
      <c r="J121" s="197"/>
      <c r="K121" s="197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196</v>
      </c>
      <c r="AU121" s="207" t="s">
        <v>85</v>
      </c>
      <c r="AV121" s="13" t="s">
        <v>85</v>
      </c>
      <c r="AW121" s="13" t="s">
        <v>4</v>
      </c>
      <c r="AX121" s="13" t="s">
        <v>81</v>
      </c>
      <c r="AY121" s="207" t="s">
        <v>185</v>
      </c>
    </row>
    <row r="122" spans="1:65" s="2" customFormat="1" ht="21.75" customHeight="1">
      <c r="A122" s="34"/>
      <c r="B122" s="35"/>
      <c r="C122" s="178" t="s">
        <v>271</v>
      </c>
      <c r="D122" s="178" t="s">
        <v>187</v>
      </c>
      <c r="E122" s="179" t="s">
        <v>936</v>
      </c>
      <c r="F122" s="180" t="s">
        <v>937</v>
      </c>
      <c r="G122" s="181" t="s">
        <v>407</v>
      </c>
      <c r="H122" s="182">
        <v>4</v>
      </c>
      <c r="I122" s="183"/>
      <c r="J122" s="184">
        <f>ROUND(I122*H122,2)</f>
        <v>0</v>
      </c>
      <c r="K122" s="180" t="s">
        <v>19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285</v>
      </c>
      <c r="AT122" s="189" t="s">
        <v>187</v>
      </c>
      <c r="AU122" s="189" t="s">
        <v>85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285</v>
      </c>
      <c r="BM122" s="189" t="s">
        <v>330</v>
      </c>
    </row>
    <row r="123" spans="2:51" s="13" customFormat="1" ht="12">
      <c r="B123" s="196"/>
      <c r="C123" s="197"/>
      <c r="D123" s="198" t="s">
        <v>196</v>
      </c>
      <c r="E123" s="197"/>
      <c r="F123" s="200" t="s">
        <v>816</v>
      </c>
      <c r="G123" s="197"/>
      <c r="H123" s="201">
        <v>4</v>
      </c>
      <c r="I123" s="202"/>
      <c r="J123" s="197"/>
      <c r="K123" s="197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196</v>
      </c>
      <c r="AU123" s="207" t="s">
        <v>85</v>
      </c>
      <c r="AV123" s="13" t="s">
        <v>85</v>
      </c>
      <c r="AW123" s="13" t="s">
        <v>4</v>
      </c>
      <c r="AX123" s="13" t="s">
        <v>81</v>
      </c>
      <c r="AY123" s="207" t="s">
        <v>185</v>
      </c>
    </row>
    <row r="124" spans="1:65" s="2" customFormat="1" ht="21.75" customHeight="1">
      <c r="A124" s="34"/>
      <c r="B124" s="35"/>
      <c r="C124" s="178" t="s">
        <v>8</v>
      </c>
      <c r="D124" s="178" t="s">
        <v>187</v>
      </c>
      <c r="E124" s="179" t="s">
        <v>938</v>
      </c>
      <c r="F124" s="180" t="s">
        <v>939</v>
      </c>
      <c r="G124" s="181" t="s">
        <v>407</v>
      </c>
      <c r="H124" s="182">
        <v>64</v>
      </c>
      <c r="I124" s="183"/>
      <c r="J124" s="184">
        <f>ROUND(I124*H124,2)</f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285</v>
      </c>
      <c r="AT124" s="189" t="s">
        <v>187</v>
      </c>
      <c r="AU124" s="189" t="s">
        <v>85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285</v>
      </c>
      <c r="BM124" s="189" t="s">
        <v>340</v>
      </c>
    </row>
    <row r="125" spans="2:51" s="13" customFormat="1" ht="12">
      <c r="B125" s="196"/>
      <c r="C125" s="197"/>
      <c r="D125" s="198" t="s">
        <v>196</v>
      </c>
      <c r="E125" s="197"/>
      <c r="F125" s="200" t="s">
        <v>1098</v>
      </c>
      <c r="G125" s="197"/>
      <c r="H125" s="201">
        <v>64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196</v>
      </c>
      <c r="AU125" s="207" t="s">
        <v>85</v>
      </c>
      <c r="AV125" s="13" t="s">
        <v>85</v>
      </c>
      <c r="AW125" s="13" t="s">
        <v>4</v>
      </c>
      <c r="AX125" s="13" t="s">
        <v>81</v>
      </c>
      <c r="AY125" s="207" t="s">
        <v>185</v>
      </c>
    </row>
    <row r="126" spans="1:65" s="2" customFormat="1" ht="24.15" customHeight="1">
      <c r="A126" s="34"/>
      <c r="B126" s="35"/>
      <c r="C126" s="178" t="s">
        <v>285</v>
      </c>
      <c r="D126" s="178" t="s">
        <v>187</v>
      </c>
      <c r="E126" s="179" t="s">
        <v>940</v>
      </c>
      <c r="F126" s="180" t="s">
        <v>941</v>
      </c>
      <c r="G126" s="181" t="s">
        <v>479</v>
      </c>
      <c r="H126" s="229"/>
      <c r="I126" s="183"/>
      <c r="J126" s="184">
        <f>ROUND(I126*H126,2)</f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285</v>
      </c>
      <c r="AT126" s="189" t="s">
        <v>187</v>
      </c>
      <c r="AU126" s="189" t="s">
        <v>85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285</v>
      </c>
      <c r="BM126" s="189" t="s">
        <v>353</v>
      </c>
    </row>
    <row r="127" spans="2:51" s="13" customFormat="1" ht="12">
      <c r="B127" s="196"/>
      <c r="C127" s="197"/>
      <c r="D127" s="198" t="s">
        <v>196</v>
      </c>
      <c r="E127" s="197"/>
      <c r="F127" s="200" t="s">
        <v>1099</v>
      </c>
      <c r="G127" s="197"/>
      <c r="H127" s="201">
        <v>4800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196</v>
      </c>
      <c r="AU127" s="207" t="s">
        <v>85</v>
      </c>
      <c r="AV127" s="13" t="s">
        <v>85</v>
      </c>
      <c r="AW127" s="13" t="s">
        <v>4</v>
      </c>
      <c r="AX127" s="13" t="s">
        <v>81</v>
      </c>
      <c r="AY127" s="207" t="s">
        <v>185</v>
      </c>
    </row>
    <row r="128" spans="1:65" s="2" customFormat="1" ht="16.5" customHeight="1">
      <c r="A128" s="34"/>
      <c r="B128" s="35"/>
      <c r="C128" s="178" t="s">
        <v>292</v>
      </c>
      <c r="D128" s="178" t="s">
        <v>187</v>
      </c>
      <c r="E128" s="179" t="s">
        <v>942</v>
      </c>
      <c r="F128" s="180" t="s">
        <v>943</v>
      </c>
      <c r="G128" s="181" t="s">
        <v>944</v>
      </c>
      <c r="H128" s="182">
        <v>16</v>
      </c>
      <c r="I128" s="183"/>
      <c r="J128" s="184">
        <f>ROUND(I128*H128,2)</f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285</v>
      </c>
      <c r="AT128" s="189" t="s">
        <v>187</v>
      </c>
      <c r="AU128" s="189" t="s">
        <v>85</v>
      </c>
      <c r="AY128" s="17" t="s">
        <v>185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7" t="s">
        <v>81</v>
      </c>
      <c r="BK128" s="190">
        <f>ROUND(I128*H128,2)</f>
        <v>0</v>
      </c>
      <c r="BL128" s="17" t="s">
        <v>285</v>
      </c>
      <c r="BM128" s="189" t="s">
        <v>368</v>
      </c>
    </row>
    <row r="129" spans="2:51" s="13" customFormat="1" ht="12">
      <c r="B129" s="196"/>
      <c r="C129" s="197"/>
      <c r="D129" s="198" t="s">
        <v>196</v>
      </c>
      <c r="E129" s="197"/>
      <c r="F129" s="200" t="s">
        <v>860</v>
      </c>
      <c r="G129" s="197"/>
      <c r="H129" s="201">
        <v>16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196</v>
      </c>
      <c r="AU129" s="207" t="s">
        <v>85</v>
      </c>
      <c r="AV129" s="13" t="s">
        <v>85</v>
      </c>
      <c r="AW129" s="13" t="s">
        <v>4</v>
      </c>
      <c r="AX129" s="13" t="s">
        <v>81</v>
      </c>
      <c r="AY129" s="207" t="s">
        <v>185</v>
      </c>
    </row>
    <row r="130" spans="1:65" s="2" customFormat="1" ht="16.5" customHeight="1">
      <c r="A130" s="34"/>
      <c r="B130" s="35"/>
      <c r="C130" s="178" t="s">
        <v>340</v>
      </c>
      <c r="D130" s="178" t="s">
        <v>187</v>
      </c>
      <c r="E130" s="179" t="s">
        <v>945</v>
      </c>
      <c r="F130" s="180" t="s">
        <v>946</v>
      </c>
      <c r="G130" s="181" t="s">
        <v>944</v>
      </c>
      <c r="H130" s="182">
        <v>16</v>
      </c>
      <c r="I130" s="183"/>
      <c r="J130" s="184">
        <f>ROUND(I130*H130,2)</f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285</v>
      </c>
      <c r="AT130" s="189" t="s">
        <v>187</v>
      </c>
      <c r="AU130" s="189" t="s">
        <v>85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285</v>
      </c>
      <c r="BM130" s="189" t="s">
        <v>380</v>
      </c>
    </row>
    <row r="131" spans="2:51" s="13" customFormat="1" ht="12">
      <c r="B131" s="196"/>
      <c r="C131" s="197"/>
      <c r="D131" s="198" t="s">
        <v>196</v>
      </c>
      <c r="E131" s="197"/>
      <c r="F131" s="200" t="s">
        <v>860</v>
      </c>
      <c r="G131" s="197"/>
      <c r="H131" s="201">
        <v>16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196</v>
      </c>
      <c r="AU131" s="207" t="s">
        <v>85</v>
      </c>
      <c r="AV131" s="13" t="s">
        <v>85</v>
      </c>
      <c r="AW131" s="13" t="s">
        <v>4</v>
      </c>
      <c r="AX131" s="13" t="s">
        <v>81</v>
      </c>
      <c r="AY131" s="207" t="s">
        <v>185</v>
      </c>
    </row>
    <row r="132" spans="1:65" s="2" customFormat="1" ht="24.15" customHeight="1">
      <c r="A132" s="34"/>
      <c r="B132" s="35"/>
      <c r="C132" s="178" t="s">
        <v>346</v>
      </c>
      <c r="D132" s="178" t="s">
        <v>187</v>
      </c>
      <c r="E132" s="179" t="s">
        <v>947</v>
      </c>
      <c r="F132" s="180" t="s">
        <v>948</v>
      </c>
      <c r="G132" s="181" t="s">
        <v>944</v>
      </c>
      <c r="H132" s="182">
        <v>4</v>
      </c>
      <c r="I132" s="183"/>
      <c r="J132" s="184">
        <f>ROUND(I132*H132,2)</f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285</v>
      </c>
      <c r="AT132" s="189" t="s">
        <v>187</v>
      </c>
      <c r="AU132" s="189" t="s">
        <v>85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285</v>
      </c>
      <c r="BM132" s="189" t="s">
        <v>392</v>
      </c>
    </row>
    <row r="133" spans="2:51" s="13" customFormat="1" ht="12">
      <c r="B133" s="196"/>
      <c r="C133" s="197"/>
      <c r="D133" s="198" t="s">
        <v>196</v>
      </c>
      <c r="E133" s="197"/>
      <c r="F133" s="200" t="s">
        <v>816</v>
      </c>
      <c r="G133" s="197"/>
      <c r="H133" s="201">
        <v>4</v>
      </c>
      <c r="I133" s="202"/>
      <c r="J133" s="197"/>
      <c r="K133" s="197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196</v>
      </c>
      <c r="AU133" s="207" t="s">
        <v>85</v>
      </c>
      <c r="AV133" s="13" t="s">
        <v>85</v>
      </c>
      <c r="AW133" s="13" t="s">
        <v>4</v>
      </c>
      <c r="AX133" s="13" t="s">
        <v>81</v>
      </c>
      <c r="AY133" s="207" t="s">
        <v>185</v>
      </c>
    </row>
    <row r="134" spans="1:65" s="2" customFormat="1" ht="16.5" customHeight="1">
      <c r="A134" s="34"/>
      <c r="B134" s="35"/>
      <c r="C134" s="178" t="s">
        <v>353</v>
      </c>
      <c r="D134" s="178" t="s">
        <v>187</v>
      </c>
      <c r="E134" s="179" t="s">
        <v>949</v>
      </c>
      <c r="F134" s="180" t="s">
        <v>950</v>
      </c>
      <c r="G134" s="181" t="s">
        <v>944</v>
      </c>
      <c r="H134" s="182">
        <v>16</v>
      </c>
      <c r="I134" s="183"/>
      <c r="J134" s="184">
        <f>ROUND(I134*H134,2)</f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285</v>
      </c>
      <c r="AT134" s="189" t="s">
        <v>187</v>
      </c>
      <c r="AU134" s="189" t="s">
        <v>85</v>
      </c>
      <c r="AY134" s="17" t="s">
        <v>185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81</v>
      </c>
      <c r="BK134" s="190">
        <f>ROUND(I134*H134,2)</f>
        <v>0</v>
      </c>
      <c r="BL134" s="17" t="s">
        <v>285</v>
      </c>
      <c r="BM134" s="189" t="s">
        <v>403</v>
      </c>
    </row>
    <row r="135" spans="2:51" s="13" customFormat="1" ht="12">
      <c r="B135" s="196"/>
      <c r="C135" s="197"/>
      <c r="D135" s="198" t="s">
        <v>196</v>
      </c>
      <c r="E135" s="197"/>
      <c r="F135" s="200" t="s">
        <v>860</v>
      </c>
      <c r="G135" s="197"/>
      <c r="H135" s="201">
        <v>16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196</v>
      </c>
      <c r="AU135" s="207" t="s">
        <v>85</v>
      </c>
      <c r="AV135" s="13" t="s">
        <v>85</v>
      </c>
      <c r="AW135" s="13" t="s">
        <v>4</v>
      </c>
      <c r="AX135" s="13" t="s">
        <v>81</v>
      </c>
      <c r="AY135" s="207" t="s">
        <v>185</v>
      </c>
    </row>
    <row r="136" spans="1:65" s="2" customFormat="1" ht="16.5" customHeight="1">
      <c r="A136" s="34"/>
      <c r="B136" s="35"/>
      <c r="C136" s="178" t="s">
        <v>368</v>
      </c>
      <c r="D136" s="178" t="s">
        <v>187</v>
      </c>
      <c r="E136" s="179" t="s">
        <v>951</v>
      </c>
      <c r="F136" s="180" t="s">
        <v>952</v>
      </c>
      <c r="G136" s="181" t="s">
        <v>407</v>
      </c>
      <c r="H136" s="182">
        <v>64</v>
      </c>
      <c r="I136" s="183"/>
      <c r="J136" s="184">
        <f>ROUND(I136*H136,2)</f>
        <v>0</v>
      </c>
      <c r="K136" s="180" t="s">
        <v>19</v>
      </c>
      <c r="L136" s="39"/>
      <c r="M136" s="185" t="s">
        <v>19</v>
      </c>
      <c r="N136" s="186" t="s">
        <v>48</v>
      </c>
      <c r="O136" s="64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285</v>
      </c>
      <c r="AT136" s="189" t="s">
        <v>187</v>
      </c>
      <c r="AU136" s="189" t="s">
        <v>85</v>
      </c>
      <c r="AY136" s="17" t="s">
        <v>185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7" t="s">
        <v>81</v>
      </c>
      <c r="BK136" s="190">
        <f>ROUND(I136*H136,2)</f>
        <v>0</v>
      </c>
      <c r="BL136" s="17" t="s">
        <v>285</v>
      </c>
      <c r="BM136" s="189" t="s">
        <v>416</v>
      </c>
    </row>
    <row r="137" spans="2:51" s="13" customFormat="1" ht="12">
      <c r="B137" s="196"/>
      <c r="C137" s="197"/>
      <c r="D137" s="198" t="s">
        <v>196</v>
      </c>
      <c r="E137" s="197"/>
      <c r="F137" s="200" t="s">
        <v>1098</v>
      </c>
      <c r="G137" s="197"/>
      <c r="H137" s="201">
        <v>64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196</v>
      </c>
      <c r="AU137" s="207" t="s">
        <v>85</v>
      </c>
      <c r="AV137" s="13" t="s">
        <v>85</v>
      </c>
      <c r="AW137" s="13" t="s">
        <v>4</v>
      </c>
      <c r="AX137" s="13" t="s">
        <v>81</v>
      </c>
      <c r="AY137" s="207" t="s">
        <v>185</v>
      </c>
    </row>
    <row r="138" spans="2:63" s="12" customFormat="1" ht="22.85" customHeight="1">
      <c r="B138" s="162"/>
      <c r="C138" s="163"/>
      <c r="D138" s="164" t="s">
        <v>76</v>
      </c>
      <c r="E138" s="176" t="s">
        <v>953</v>
      </c>
      <c r="F138" s="176" t="s">
        <v>954</v>
      </c>
      <c r="G138" s="163"/>
      <c r="H138" s="163"/>
      <c r="I138" s="166"/>
      <c r="J138" s="177">
        <f>BK138</f>
        <v>0</v>
      </c>
      <c r="K138" s="163"/>
      <c r="L138" s="168"/>
      <c r="M138" s="169"/>
      <c r="N138" s="170"/>
      <c r="O138" s="170"/>
      <c r="P138" s="171">
        <f>SUM(P139:P190)</f>
        <v>0</v>
      </c>
      <c r="Q138" s="170"/>
      <c r="R138" s="171">
        <f>SUM(R139:R190)</f>
        <v>0</v>
      </c>
      <c r="S138" s="170"/>
      <c r="T138" s="172">
        <f>SUM(T139:T190)</f>
        <v>0</v>
      </c>
      <c r="AR138" s="173" t="s">
        <v>81</v>
      </c>
      <c r="AT138" s="174" t="s">
        <v>76</v>
      </c>
      <c r="AU138" s="174" t="s">
        <v>81</v>
      </c>
      <c r="AY138" s="173" t="s">
        <v>185</v>
      </c>
      <c r="BK138" s="175">
        <f>SUM(BK139:BK190)</f>
        <v>0</v>
      </c>
    </row>
    <row r="139" spans="1:65" s="2" customFormat="1" ht="16.5" customHeight="1">
      <c r="A139" s="34"/>
      <c r="B139" s="35"/>
      <c r="C139" s="178" t="s">
        <v>380</v>
      </c>
      <c r="D139" s="178" t="s">
        <v>187</v>
      </c>
      <c r="E139" s="179" t="s">
        <v>955</v>
      </c>
      <c r="F139" s="180" t="s">
        <v>956</v>
      </c>
      <c r="G139" s="181" t="s">
        <v>957</v>
      </c>
      <c r="H139" s="182">
        <v>4</v>
      </c>
      <c r="I139" s="183"/>
      <c r="J139" s="184">
        <f>ROUND(I139*H139,2)</f>
        <v>0</v>
      </c>
      <c r="K139" s="180" t="s">
        <v>19</v>
      </c>
      <c r="L139" s="39"/>
      <c r="M139" s="185" t="s">
        <v>19</v>
      </c>
      <c r="N139" s="186" t="s">
        <v>48</v>
      </c>
      <c r="O139" s="64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192</v>
      </c>
      <c r="AT139" s="189" t="s">
        <v>187</v>
      </c>
      <c r="AU139" s="189" t="s">
        <v>85</v>
      </c>
      <c r="AY139" s="17" t="s">
        <v>185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7" t="s">
        <v>81</v>
      </c>
      <c r="BK139" s="190">
        <f>ROUND(I139*H139,2)</f>
        <v>0</v>
      </c>
      <c r="BL139" s="17" t="s">
        <v>192</v>
      </c>
      <c r="BM139" s="189" t="s">
        <v>426</v>
      </c>
    </row>
    <row r="140" spans="2:51" s="13" customFormat="1" ht="12">
      <c r="B140" s="196"/>
      <c r="C140" s="197"/>
      <c r="D140" s="198" t="s">
        <v>196</v>
      </c>
      <c r="E140" s="197"/>
      <c r="F140" s="200" t="s">
        <v>816</v>
      </c>
      <c r="G140" s="197"/>
      <c r="H140" s="201">
        <v>4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196</v>
      </c>
      <c r="AU140" s="207" t="s">
        <v>85</v>
      </c>
      <c r="AV140" s="13" t="s">
        <v>85</v>
      </c>
      <c r="AW140" s="13" t="s">
        <v>4</v>
      </c>
      <c r="AX140" s="13" t="s">
        <v>81</v>
      </c>
      <c r="AY140" s="207" t="s">
        <v>185</v>
      </c>
    </row>
    <row r="141" spans="1:65" s="2" customFormat="1" ht="16.5" customHeight="1">
      <c r="A141" s="34"/>
      <c r="B141" s="35"/>
      <c r="C141" s="178" t="s">
        <v>387</v>
      </c>
      <c r="D141" s="178" t="s">
        <v>187</v>
      </c>
      <c r="E141" s="179" t="s">
        <v>958</v>
      </c>
      <c r="F141" s="180" t="s">
        <v>959</v>
      </c>
      <c r="G141" s="181" t="s">
        <v>957</v>
      </c>
      <c r="H141" s="182">
        <v>4</v>
      </c>
      <c r="I141" s="183"/>
      <c r="J141" s="184">
        <f>ROUND(I141*H141,2)</f>
        <v>0</v>
      </c>
      <c r="K141" s="180" t="s">
        <v>19</v>
      </c>
      <c r="L141" s="39"/>
      <c r="M141" s="185" t="s">
        <v>19</v>
      </c>
      <c r="N141" s="186" t="s">
        <v>48</v>
      </c>
      <c r="O141" s="64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192</v>
      </c>
      <c r="AT141" s="189" t="s">
        <v>187</v>
      </c>
      <c r="AU141" s="189" t="s">
        <v>85</v>
      </c>
      <c r="AY141" s="17" t="s">
        <v>185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7" t="s">
        <v>81</v>
      </c>
      <c r="BK141" s="190">
        <f>ROUND(I141*H141,2)</f>
        <v>0</v>
      </c>
      <c r="BL141" s="17" t="s">
        <v>192</v>
      </c>
      <c r="BM141" s="189" t="s">
        <v>437</v>
      </c>
    </row>
    <row r="142" spans="2:51" s="13" customFormat="1" ht="12">
      <c r="B142" s="196"/>
      <c r="C142" s="197"/>
      <c r="D142" s="198" t="s">
        <v>196</v>
      </c>
      <c r="E142" s="197"/>
      <c r="F142" s="200" t="s">
        <v>816</v>
      </c>
      <c r="G142" s="197"/>
      <c r="H142" s="201">
        <v>4</v>
      </c>
      <c r="I142" s="202"/>
      <c r="J142" s="197"/>
      <c r="K142" s="197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196</v>
      </c>
      <c r="AU142" s="207" t="s">
        <v>85</v>
      </c>
      <c r="AV142" s="13" t="s">
        <v>85</v>
      </c>
      <c r="AW142" s="13" t="s">
        <v>4</v>
      </c>
      <c r="AX142" s="13" t="s">
        <v>81</v>
      </c>
      <c r="AY142" s="207" t="s">
        <v>185</v>
      </c>
    </row>
    <row r="143" spans="1:65" s="2" customFormat="1" ht="16.5" customHeight="1">
      <c r="A143" s="34"/>
      <c r="B143" s="35"/>
      <c r="C143" s="178" t="s">
        <v>392</v>
      </c>
      <c r="D143" s="178" t="s">
        <v>187</v>
      </c>
      <c r="E143" s="179" t="s">
        <v>960</v>
      </c>
      <c r="F143" s="180" t="s">
        <v>961</v>
      </c>
      <c r="G143" s="181" t="s">
        <v>957</v>
      </c>
      <c r="H143" s="182">
        <v>4</v>
      </c>
      <c r="I143" s="183"/>
      <c r="J143" s="184">
        <f>ROUND(I143*H143,2)</f>
        <v>0</v>
      </c>
      <c r="K143" s="180" t="s">
        <v>19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85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448</v>
      </c>
    </row>
    <row r="144" spans="2:51" s="13" customFormat="1" ht="12">
      <c r="B144" s="196"/>
      <c r="C144" s="197"/>
      <c r="D144" s="198" t="s">
        <v>196</v>
      </c>
      <c r="E144" s="197"/>
      <c r="F144" s="200" t="s">
        <v>816</v>
      </c>
      <c r="G144" s="197"/>
      <c r="H144" s="201">
        <v>4</v>
      </c>
      <c r="I144" s="202"/>
      <c r="J144" s="197"/>
      <c r="K144" s="197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196</v>
      </c>
      <c r="AU144" s="207" t="s">
        <v>85</v>
      </c>
      <c r="AV144" s="13" t="s">
        <v>85</v>
      </c>
      <c r="AW144" s="13" t="s">
        <v>4</v>
      </c>
      <c r="AX144" s="13" t="s">
        <v>81</v>
      </c>
      <c r="AY144" s="207" t="s">
        <v>185</v>
      </c>
    </row>
    <row r="145" spans="1:65" s="2" customFormat="1" ht="16.5" customHeight="1">
      <c r="A145" s="34"/>
      <c r="B145" s="35"/>
      <c r="C145" s="178" t="s">
        <v>398</v>
      </c>
      <c r="D145" s="178" t="s">
        <v>187</v>
      </c>
      <c r="E145" s="179" t="s">
        <v>962</v>
      </c>
      <c r="F145" s="180" t="s">
        <v>963</v>
      </c>
      <c r="G145" s="181" t="s">
        <v>957</v>
      </c>
      <c r="H145" s="182">
        <v>4</v>
      </c>
      <c r="I145" s="183"/>
      <c r="J145" s="184">
        <f>ROUND(I145*H145,2)</f>
        <v>0</v>
      </c>
      <c r="K145" s="180" t="s">
        <v>19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85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457</v>
      </c>
    </row>
    <row r="146" spans="2:51" s="13" customFormat="1" ht="12">
      <c r="B146" s="196"/>
      <c r="C146" s="197"/>
      <c r="D146" s="198" t="s">
        <v>196</v>
      </c>
      <c r="E146" s="197"/>
      <c r="F146" s="200" t="s">
        <v>816</v>
      </c>
      <c r="G146" s="197"/>
      <c r="H146" s="201">
        <v>4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196</v>
      </c>
      <c r="AU146" s="207" t="s">
        <v>85</v>
      </c>
      <c r="AV146" s="13" t="s">
        <v>85</v>
      </c>
      <c r="AW146" s="13" t="s">
        <v>4</v>
      </c>
      <c r="AX146" s="13" t="s">
        <v>81</v>
      </c>
      <c r="AY146" s="207" t="s">
        <v>185</v>
      </c>
    </row>
    <row r="147" spans="1:65" s="2" customFormat="1" ht="16.5" customHeight="1">
      <c r="A147" s="34"/>
      <c r="B147" s="35"/>
      <c r="C147" s="178" t="s">
        <v>403</v>
      </c>
      <c r="D147" s="178" t="s">
        <v>187</v>
      </c>
      <c r="E147" s="179" t="s">
        <v>964</v>
      </c>
      <c r="F147" s="180" t="s">
        <v>965</v>
      </c>
      <c r="G147" s="181" t="s">
        <v>957</v>
      </c>
      <c r="H147" s="182">
        <v>16</v>
      </c>
      <c r="I147" s="183"/>
      <c r="J147" s="184">
        <f>ROUND(I147*H147,2)</f>
        <v>0</v>
      </c>
      <c r="K147" s="180" t="s">
        <v>19</v>
      </c>
      <c r="L147" s="39"/>
      <c r="M147" s="185" t="s">
        <v>19</v>
      </c>
      <c r="N147" s="186" t="s">
        <v>48</v>
      </c>
      <c r="O147" s="64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192</v>
      </c>
      <c r="AT147" s="189" t="s">
        <v>187</v>
      </c>
      <c r="AU147" s="189" t="s">
        <v>85</v>
      </c>
      <c r="AY147" s="17" t="s">
        <v>185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81</v>
      </c>
      <c r="BK147" s="190">
        <f>ROUND(I147*H147,2)</f>
        <v>0</v>
      </c>
      <c r="BL147" s="17" t="s">
        <v>192</v>
      </c>
      <c r="BM147" s="189" t="s">
        <v>468</v>
      </c>
    </row>
    <row r="148" spans="2:51" s="13" customFormat="1" ht="12">
      <c r="B148" s="196"/>
      <c r="C148" s="197"/>
      <c r="D148" s="198" t="s">
        <v>196</v>
      </c>
      <c r="E148" s="197"/>
      <c r="F148" s="200" t="s">
        <v>860</v>
      </c>
      <c r="G148" s="197"/>
      <c r="H148" s="201">
        <v>16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85</v>
      </c>
      <c r="AV148" s="13" t="s">
        <v>85</v>
      </c>
      <c r="AW148" s="13" t="s">
        <v>4</v>
      </c>
      <c r="AX148" s="13" t="s">
        <v>81</v>
      </c>
      <c r="AY148" s="207" t="s">
        <v>185</v>
      </c>
    </row>
    <row r="149" spans="1:65" s="2" customFormat="1" ht="16.5" customHeight="1">
      <c r="A149" s="34"/>
      <c r="B149" s="35"/>
      <c r="C149" s="178" t="s">
        <v>411</v>
      </c>
      <c r="D149" s="178" t="s">
        <v>187</v>
      </c>
      <c r="E149" s="179" t="s">
        <v>966</v>
      </c>
      <c r="F149" s="180" t="s">
        <v>967</v>
      </c>
      <c r="G149" s="181" t="s">
        <v>957</v>
      </c>
      <c r="H149" s="182">
        <v>4</v>
      </c>
      <c r="I149" s="183"/>
      <c r="J149" s="184">
        <f>ROUND(I149*H149,2)</f>
        <v>0</v>
      </c>
      <c r="K149" s="180" t="s">
        <v>19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85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476</v>
      </c>
    </row>
    <row r="150" spans="2:51" s="13" customFormat="1" ht="12">
      <c r="B150" s="196"/>
      <c r="C150" s="197"/>
      <c r="D150" s="198" t="s">
        <v>196</v>
      </c>
      <c r="E150" s="197"/>
      <c r="F150" s="200" t="s">
        <v>816</v>
      </c>
      <c r="G150" s="197"/>
      <c r="H150" s="201">
        <v>4</v>
      </c>
      <c r="I150" s="202"/>
      <c r="J150" s="197"/>
      <c r="K150" s="197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196</v>
      </c>
      <c r="AU150" s="207" t="s">
        <v>85</v>
      </c>
      <c r="AV150" s="13" t="s">
        <v>85</v>
      </c>
      <c r="AW150" s="13" t="s">
        <v>4</v>
      </c>
      <c r="AX150" s="13" t="s">
        <v>81</v>
      </c>
      <c r="AY150" s="207" t="s">
        <v>185</v>
      </c>
    </row>
    <row r="151" spans="1:65" s="2" customFormat="1" ht="16.5" customHeight="1">
      <c r="A151" s="34"/>
      <c r="B151" s="35"/>
      <c r="C151" s="178" t="s">
        <v>416</v>
      </c>
      <c r="D151" s="178" t="s">
        <v>187</v>
      </c>
      <c r="E151" s="179" t="s">
        <v>968</v>
      </c>
      <c r="F151" s="180" t="s">
        <v>969</v>
      </c>
      <c r="G151" s="181" t="s">
        <v>202</v>
      </c>
      <c r="H151" s="182">
        <v>4</v>
      </c>
      <c r="I151" s="183"/>
      <c r="J151" s="184">
        <f>ROUND(I151*H151,2)</f>
        <v>0</v>
      </c>
      <c r="K151" s="180" t="s">
        <v>19</v>
      </c>
      <c r="L151" s="39"/>
      <c r="M151" s="185" t="s">
        <v>19</v>
      </c>
      <c r="N151" s="186" t="s">
        <v>48</v>
      </c>
      <c r="O151" s="64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85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487</v>
      </c>
    </row>
    <row r="152" spans="2:51" s="13" customFormat="1" ht="12">
      <c r="B152" s="196"/>
      <c r="C152" s="197"/>
      <c r="D152" s="198" t="s">
        <v>196</v>
      </c>
      <c r="E152" s="197"/>
      <c r="F152" s="200" t="s">
        <v>816</v>
      </c>
      <c r="G152" s="197"/>
      <c r="H152" s="201">
        <v>4</v>
      </c>
      <c r="I152" s="202"/>
      <c r="J152" s="197"/>
      <c r="K152" s="197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196</v>
      </c>
      <c r="AU152" s="207" t="s">
        <v>85</v>
      </c>
      <c r="AV152" s="13" t="s">
        <v>85</v>
      </c>
      <c r="AW152" s="13" t="s">
        <v>4</v>
      </c>
      <c r="AX152" s="13" t="s">
        <v>81</v>
      </c>
      <c r="AY152" s="207" t="s">
        <v>185</v>
      </c>
    </row>
    <row r="153" spans="1:65" s="2" customFormat="1" ht="24.15" customHeight="1">
      <c r="A153" s="34"/>
      <c r="B153" s="35"/>
      <c r="C153" s="178" t="s">
        <v>421</v>
      </c>
      <c r="D153" s="178" t="s">
        <v>187</v>
      </c>
      <c r="E153" s="179" t="s">
        <v>970</v>
      </c>
      <c r="F153" s="180" t="s">
        <v>971</v>
      </c>
      <c r="G153" s="181" t="s">
        <v>479</v>
      </c>
      <c r="H153" s="229"/>
      <c r="I153" s="183"/>
      <c r="J153" s="184">
        <f>ROUND(I153*H153,2)</f>
        <v>0</v>
      </c>
      <c r="K153" s="180" t="s">
        <v>19</v>
      </c>
      <c r="L153" s="39"/>
      <c r="M153" s="185" t="s">
        <v>19</v>
      </c>
      <c r="N153" s="186" t="s">
        <v>48</v>
      </c>
      <c r="O153" s="64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192</v>
      </c>
      <c r="AT153" s="189" t="s">
        <v>187</v>
      </c>
      <c r="AU153" s="189" t="s">
        <v>85</v>
      </c>
      <c r="AY153" s="17" t="s">
        <v>185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7" t="s">
        <v>81</v>
      </c>
      <c r="BK153" s="190">
        <f>ROUND(I153*H153,2)</f>
        <v>0</v>
      </c>
      <c r="BL153" s="17" t="s">
        <v>192</v>
      </c>
      <c r="BM153" s="189" t="s">
        <v>501</v>
      </c>
    </row>
    <row r="154" spans="2:51" s="13" customFormat="1" ht="12">
      <c r="B154" s="196"/>
      <c r="C154" s="197"/>
      <c r="D154" s="198" t="s">
        <v>196</v>
      </c>
      <c r="E154" s="197"/>
      <c r="F154" s="200" t="s">
        <v>1100</v>
      </c>
      <c r="G154" s="197"/>
      <c r="H154" s="201">
        <v>40000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196</v>
      </c>
      <c r="AU154" s="207" t="s">
        <v>85</v>
      </c>
      <c r="AV154" s="13" t="s">
        <v>85</v>
      </c>
      <c r="AW154" s="13" t="s">
        <v>4</v>
      </c>
      <c r="AX154" s="13" t="s">
        <v>81</v>
      </c>
      <c r="AY154" s="207" t="s">
        <v>185</v>
      </c>
    </row>
    <row r="155" spans="1:65" s="2" customFormat="1" ht="24.15" customHeight="1">
      <c r="A155" s="34"/>
      <c r="B155" s="35"/>
      <c r="C155" s="178" t="s">
        <v>426</v>
      </c>
      <c r="D155" s="178" t="s">
        <v>187</v>
      </c>
      <c r="E155" s="179" t="s">
        <v>972</v>
      </c>
      <c r="F155" s="180" t="s">
        <v>973</v>
      </c>
      <c r="G155" s="181" t="s">
        <v>944</v>
      </c>
      <c r="H155" s="182">
        <v>24</v>
      </c>
      <c r="I155" s="183"/>
      <c r="J155" s="184">
        <f>ROUND(I155*H155,2)</f>
        <v>0</v>
      </c>
      <c r="K155" s="180" t="s">
        <v>19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192</v>
      </c>
      <c r="AT155" s="189" t="s">
        <v>187</v>
      </c>
      <c r="AU155" s="189" t="s">
        <v>85</v>
      </c>
      <c r="AY155" s="17" t="s">
        <v>185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81</v>
      </c>
      <c r="BK155" s="190">
        <f>ROUND(I155*H155,2)</f>
        <v>0</v>
      </c>
      <c r="BL155" s="17" t="s">
        <v>192</v>
      </c>
      <c r="BM155" s="189" t="s">
        <v>510</v>
      </c>
    </row>
    <row r="156" spans="2:51" s="13" customFormat="1" ht="12">
      <c r="B156" s="196"/>
      <c r="C156" s="197"/>
      <c r="D156" s="198" t="s">
        <v>196</v>
      </c>
      <c r="E156" s="197"/>
      <c r="F156" s="200" t="s">
        <v>1101</v>
      </c>
      <c r="G156" s="197"/>
      <c r="H156" s="201">
        <v>24</v>
      </c>
      <c r="I156" s="202"/>
      <c r="J156" s="197"/>
      <c r="K156" s="197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196</v>
      </c>
      <c r="AU156" s="207" t="s">
        <v>85</v>
      </c>
      <c r="AV156" s="13" t="s">
        <v>85</v>
      </c>
      <c r="AW156" s="13" t="s">
        <v>4</v>
      </c>
      <c r="AX156" s="13" t="s">
        <v>81</v>
      </c>
      <c r="AY156" s="207" t="s">
        <v>185</v>
      </c>
    </row>
    <row r="157" spans="1:65" s="2" customFormat="1" ht="16.5" customHeight="1">
      <c r="A157" s="34"/>
      <c r="B157" s="35"/>
      <c r="C157" s="178" t="s">
        <v>431</v>
      </c>
      <c r="D157" s="178" t="s">
        <v>187</v>
      </c>
      <c r="E157" s="179" t="s">
        <v>974</v>
      </c>
      <c r="F157" s="180" t="s">
        <v>975</v>
      </c>
      <c r="G157" s="181" t="s">
        <v>944</v>
      </c>
      <c r="H157" s="182">
        <v>8</v>
      </c>
      <c r="I157" s="183"/>
      <c r="J157" s="184">
        <f>ROUND(I157*H157,2)</f>
        <v>0</v>
      </c>
      <c r="K157" s="180" t="s">
        <v>19</v>
      </c>
      <c r="L157" s="39"/>
      <c r="M157" s="185" t="s">
        <v>19</v>
      </c>
      <c r="N157" s="186" t="s">
        <v>48</v>
      </c>
      <c r="O157" s="64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192</v>
      </c>
      <c r="AT157" s="189" t="s">
        <v>187</v>
      </c>
      <c r="AU157" s="189" t="s">
        <v>85</v>
      </c>
      <c r="AY157" s="17" t="s">
        <v>185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7" t="s">
        <v>81</v>
      </c>
      <c r="BK157" s="190">
        <f>ROUND(I157*H157,2)</f>
        <v>0</v>
      </c>
      <c r="BL157" s="17" t="s">
        <v>192</v>
      </c>
      <c r="BM157" s="189" t="s">
        <v>520</v>
      </c>
    </row>
    <row r="158" spans="2:51" s="13" customFormat="1" ht="12">
      <c r="B158" s="196"/>
      <c r="C158" s="197"/>
      <c r="D158" s="198" t="s">
        <v>196</v>
      </c>
      <c r="E158" s="197"/>
      <c r="F158" s="200" t="s">
        <v>817</v>
      </c>
      <c r="G158" s="197"/>
      <c r="H158" s="201">
        <v>8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196</v>
      </c>
      <c r="AU158" s="207" t="s">
        <v>85</v>
      </c>
      <c r="AV158" s="13" t="s">
        <v>85</v>
      </c>
      <c r="AW158" s="13" t="s">
        <v>4</v>
      </c>
      <c r="AX158" s="13" t="s">
        <v>81</v>
      </c>
      <c r="AY158" s="207" t="s">
        <v>185</v>
      </c>
    </row>
    <row r="159" spans="1:65" s="2" customFormat="1" ht="16.5" customHeight="1">
      <c r="A159" s="34"/>
      <c r="B159" s="35"/>
      <c r="C159" s="178" t="s">
        <v>437</v>
      </c>
      <c r="D159" s="178" t="s">
        <v>187</v>
      </c>
      <c r="E159" s="179" t="s">
        <v>976</v>
      </c>
      <c r="F159" s="180" t="s">
        <v>977</v>
      </c>
      <c r="G159" s="181" t="s">
        <v>944</v>
      </c>
      <c r="H159" s="182">
        <v>8</v>
      </c>
      <c r="I159" s="183"/>
      <c r="J159" s="184">
        <f>ROUND(I159*H159,2)</f>
        <v>0</v>
      </c>
      <c r="K159" s="180" t="s">
        <v>19</v>
      </c>
      <c r="L159" s="39"/>
      <c r="M159" s="185" t="s">
        <v>19</v>
      </c>
      <c r="N159" s="186" t="s">
        <v>48</v>
      </c>
      <c r="O159" s="64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192</v>
      </c>
      <c r="AT159" s="189" t="s">
        <v>187</v>
      </c>
      <c r="AU159" s="189" t="s">
        <v>85</v>
      </c>
      <c r="AY159" s="17" t="s">
        <v>185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17" t="s">
        <v>81</v>
      </c>
      <c r="BK159" s="190">
        <f>ROUND(I159*H159,2)</f>
        <v>0</v>
      </c>
      <c r="BL159" s="17" t="s">
        <v>192</v>
      </c>
      <c r="BM159" s="189" t="s">
        <v>534</v>
      </c>
    </row>
    <row r="160" spans="2:51" s="13" customFormat="1" ht="12">
      <c r="B160" s="196"/>
      <c r="C160" s="197"/>
      <c r="D160" s="198" t="s">
        <v>196</v>
      </c>
      <c r="E160" s="197"/>
      <c r="F160" s="200" t="s">
        <v>817</v>
      </c>
      <c r="G160" s="197"/>
      <c r="H160" s="201">
        <v>8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196</v>
      </c>
      <c r="AU160" s="207" t="s">
        <v>85</v>
      </c>
      <c r="AV160" s="13" t="s">
        <v>85</v>
      </c>
      <c r="AW160" s="13" t="s">
        <v>4</v>
      </c>
      <c r="AX160" s="13" t="s">
        <v>81</v>
      </c>
      <c r="AY160" s="207" t="s">
        <v>185</v>
      </c>
    </row>
    <row r="161" spans="1:65" s="2" customFormat="1" ht="16.5" customHeight="1">
      <c r="A161" s="34"/>
      <c r="B161" s="35"/>
      <c r="C161" s="178" t="s">
        <v>441</v>
      </c>
      <c r="D161" s="178" t="s">
        <v>187</v>
      </c>
      <c r="E161" s="179" t="s">
        <v>978</v>
      </c>
      <c r="F161" s="180" t="s">
        <v>979</v>
      </c>
      <c r="G161" s="181" t="s">
        <v>944</v>
      </c>
      <c r="H161" s="182">
        <v>4</v>
      </c>
      <c r="I161" s="183"/>
      <c r="J161" s="184">
        <f>ROUND(I161*H161,2)</f>
        <v>0</v>
      </c>
      <c r="K161" s="180" t="s">
        <v>19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192</v>
      </c>
      <c r="AT161" s="189" t="s">
        <v>187</v>
      </c>
      <c r="AU161" s="189" t="s">
        <v>85</v>
      </c>
      <c r="AY161" s="17" t="s">
        <v>185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81</v>
      </c>
      <c r="BK161" s="190">
        <f>ROUND(I161*H161,2)</f>
        <v>0</v>
      </c>
      <c r="BL161" s="17" t="s">
        <v>192</v>
      </c>
      <c r="BM161" s="189" t="s">
        <v>544</v>
      </c>
    </row>
    <row r="162" spans="2:51" s="13" customFormat="1" ht="12">
      <c r="B162" s="196"/>
      <c r="C162" s="197"/>
      <c r="D162" s="198" t="s">
        <v>196</v>
      </c>
      <c r="E162" s="197"/>
      <c r="F162" s="200" t="s">
        <v>816</v>
      </c>
      <c r="G162" s="197"/>
      <c r="H162" s="201">
        <v>4</v>
      </c>
      <c r="I162" s="202"/>
      <c r="J162" s="197"/>
      <c r="K162" s="197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196</v>
      </c>
      <c r="AU162" s="207" t="s">
        <v>85</v>
      </c>
      <c r="AV162" s="13" t="s">
        <v>85</v>
      </c>
      <c r="AW162" s="13" t="s">
        <v>4</v>
      </c>
      <c r="AX162" s="13" t="s">
        <v>81</v>
      </c>
      <c r="AY162" s="207" t="s">
        <v>185</v>
      </c>
    </row>
    <row r="163" spans="1:65" s="2" customFormat="1" ht="16.5" customHeight="1">
      <c r="A163" s="34"/>
      <c r="B163" s="35"/>
      <c r="C163" s="178" t="s">
        <v>448</v>
      </c>
      <c r="D163" s="178" t="s">
        <v>187</v>
      </c>
      <c r="E163" s="179" t="s">
        <v>980</v>
      </c>
      <c r="F163" s="180" t="s">
        <v>981</v>
      </c>
      <c r="G163" s="181" t="s">
        <v>944</v>
      </c>
      <c r="H163" s="182">
        <v>4</v>
      </c>
      <c r="I163" s="183"/>
      <c r="J163" s="184">
        <f>ROUND(I163*H163,2)</f>
        <v>0</v>
      </c>
      <c r="K163" s="180" t="s">
        <v>19</v>
      </c>
      <c r="L163" s="39"/>
      <c r="M163" s="185" t="s">
        <v>19</v>
      </c>
      <c r="N163" s="186" t="s">
        <v>48</v>
      </c>
      <c r="O163" s="64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192</v>
      </c>
      <c r="AT163" s="189" t="s">
        <v>187</v>
      </c>
      <c r="AU163" s="189" t="s">
        <v>85</v>
      </c>
      <c r="AY163" s="17" t="s">
        <v>185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17" t="s">
        <v>81</v>
      </c>
      <c r="BK163" s="190">
        <f>ROUND(I163*H163,2)</f>
        <v>0</v>
      </c>
      <c r="BL163" s="17" t="s">
        <v>192</v>
      </c>
      <c r="BM163" s="189" t="s">
        <v>553</v>
      </c>
    </row>
    <row r="164" spans="2:51" s="13" customFormat="1" ht="12">
      <c r="B164" s="196"/>
      <c r="C164" s="197"/>
      <c r="D164" s="198" t="s">
        <v>196</v>
      </c>
      <c r="E164" s="197"/>
      <c r="F164" s="200" t="s">
        <v>816</v>
      </c>
      <c r="G164" s="197"/>
      <c r="H164" s="201">
        <v>4</v>
      </c>
      <c r="I164" s="202"/>
      <c r="J164" s="197"/>
      <c r="K164" s="197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196</v>
      </c>
      <c r="AU164" s="207" t="s">
        <v>85</v>
      </c>
      <c r="AV164" s="13" t="s">
        <v>85</v>
      </c>
      <c r="AW164" s="13" t="s">
        <v>4</v>
      </c>
      <c r="AX164" s="13" t="s">
        <v>81</v>
      </c>
      <c r="AY164" s="207" t="s">
        <v>185</v>
      </c>
    </row>
    <row r="165" spans="1:65" s="2" customFormat="1" ht="16.5" customHeight="1">
      <c r="A165" s="34"/>
      <c r="B165" s="35"/>
      <c r="C165" s="178" t="s">
        <v>452</v>
      </c>
      <c r="D165" s="178" t="s">
        <v>187</v>
      </c>
      <c r="E165" s="179" t="s">
        <v>982</v>
      </c>
      <c r="F165" s="180" t="s">
        <v>983</v>
      </c>
      <c r="G165" s="181" t="s">
        <v>944</v>
      </c>
      <c r="H165" s="182">
        <v>4</v>
      </c>
      <c r="I165" s="183"/>
      <c r="J165" s="184">
        <f>ROUND(I165*H165,2)</f>
        <v>0</v>
      </c>
      <c r="K165" s="180" t="s">
        <v>19</v>
      </c>
      <c r="L165" s="39"/>
      <c r="M165" s="185" t="s">
        <v>19</v>
      </c>
      <c r="N165" s="186" t="s">
        <v>48</v>
      </c>
      <c r="O165" s="64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192</v>
      </c>
      <c r="AT165" s="189" t="s">
        <v>187</v>
      </c>
      <c r="AU165" s="189" t="s">
        <v>85</v>
      </c>
      <c r="AY165" s="17" t="s">
        <v>185</v>
      </c>
      <c r="BE165" s="190">
        <f>IF(N165="základní",J165,0)</f>
        <v>0</v>
      </c>
      <c r="BF165" s="190">
        <f>IF(N165="snížená",J165,0)</f>
        <v>0</v>
      </c>
      <c r="BG165" s="190">
        <f>IF(N165="zákl. přenesená",J165,0)</f>
        <v>0</v>
      </c>
      <c r="BH165" s="190">
        <f>IF(N165="sníž. přenesená",J165,0)</f>
        <v>0</v>
      </c>
      <c r="BI165" s="190">
        <f>IF(N165="nulová",J165,0)</f>
        <v>0</v>
      </c>
      <c r="BJ165" s="17" t="s">
        <v>81</v>
      </c>
      <c r="BK165" s="190">
        <f>ROUND(I165*H165,2)</f>
        <v>0</v>
      </c>
      <c r="BL165" s="17" t="s">
        <v>192</v>
      </c>
      <c r="BM165" s="189" t="s">
        <v>564</v>
      </c>
    </row>
    <row r="166" spans="2:51" s="13" customFormat="1" ht="12">
      <c r="B166" s="196"/>
      <c r="C166" s="197"/>
      <c r="D166" s="198" t="s">
        <v>196</v>
      </c>
      <c r="E166" s="197"/>
      <c r="F166" s="200" t="s">
        <v>816</v>
      </c>
      <c r="G166" s="197"/>
      <c r="H166" s="201">
        <v>4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196</v>
      </c>
      <c r="AU166" s="207" t="s">
        <v>85</v>
      </c>
      <c r="AV166" s="13" t="s">
        <v>85</v>
      </c>
      <c r="AW166" s="13" t="s">
        <v>4</v>
      </c>
      <c r="AX166" s="13" t="s">
        <v>81</v>
      </c>
      <c r="AY166" s="207" t="s">
        <v>185</v>
      </c>
    </row>
    <row r="167" spans="1:65" s="2" customFormat="1" ht="16.5" customHeight="1">
      <c r="A167" s="34"/>
      <c r="B167" s="35"/>
      <c r="C167" s="178" t="s">
        <v>457</v>
      </c>
      <c r="D167" s="178" t="s">
        <v>187</v>
      </c>
      <c r="E167" s="179" t="s">
        <v>984</v>
      </c>
      <c r="F167" s="180" t="s">
        <v>985</v>
      </c>
      <c r="G167" s="181" t="s">
        <v>944</v>
      </c>
      <c r="H167" s="182">
        <v>4</v>
      </c>
      <c r="I167" s="183"/>
      <c r="J167" s="184">
        <f>ROUND(I167*H167,2)</f>
        <v>0</v>
      </c>
      <c r="K167" s="180" t="s">
        <v>19</v>
      </c>
      <c r="L167" s="39"/>
      <c r="M167" s="185" t="s">
        <v>19</v>
      </c>
      <c r="N167" s="186" t="s">
        <v>48</v>
      </c>
      <c r="O167" s="64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192</v>
      </c>
      <c r="AT167" s="189" t="s">
        <v>187</v>
      </c>
      <c r="AU167" s="189" t="s">
        <v>85</v>
      </c>
      <c r="AY167" s="17" t="s">
        <v>185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17" t="s">
        <v>81</v>
      </c>
      <c r="BK167" s="190">
        <f>ROUND(I167*H167,2)</f>
        <v>0</v>
      </c>
      <c r="BL167" s="17" t="s">
        <v>192</v>
      </c>
      <c r="BM167" s="189" t="s">
        <v>576</v>
      </c>
    </row>
    <row r="168" spans="2:51" s="13" customFormat="1" ht="12">
      <c r="B168" s="196"/>
      <c r="C168" s="197"/>
      <c r="D168" s="198" t="s">
        <v>196</v>
      </c>
      <c r="E168" s="197"/>
      <c r="F168" s="200" t="s">
        <v>816</v>
      </c>
      <c r="G168" s="197"/>
      <c r="H168" s="201">
        <v>4</v>
      </c>
      <c r="I168" s="202"/>
      <c r="J168" s="197"/>
      <c r="K168" s="197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196</v>
      </c>
      <c r="AU168" s="207" t="s">
        <v>85</v>
      </c>
      <c r="AV168" s="13" t="s">
        <v>85</v>
      </c>
      <c r="AW168" s="13" t="s">
        <v>4</v>
      </c>
      <c r="AX168" s="13" t="s">
        <v>81</v>
      </c>
      <c r="AY168" s="207" t="s">
        <v>185</v>
      </c>
    </row>
    <row r="169" spans="1:65" s="2" customFormat="1" ht="16.5" customHeight="1">
      <c r="A169" s="34"/>
      <c r="B169" s="35"/>
      <c r="C169" s="178" t="s">
        <v>463</v>
      </c>
      <c r="D169" s="178" t="s">
        <v>187</v>
      </c>
      <c r="E169" s="179" t="s">
        <v>986</v>
      </c>
      <c r="F169" s="180" t="s">
        <v>987</v>
      </c>
      <c r="G169" s="181" t="s">
        <v>944</v>
      </c>
      <c r="H169" s="182">
        <v>4</v>
      </c>
      <c r="I169" s="183"/>
      <c r="J169" s="184">
        <f>ROUND(I169*H169,2)</f>
        <v>0</v>
      </c>
      <c r="K169" s="180" t="s">
        <v>19</v>
      </c>
      <c r="L169" s="39"/>
      <c r="M169" s="185" t="s">
        <v>19</v>
      </c>
      <c r="N169" s="186" t="s">
        <v>48</v>
      </c>
      <c r="O169" s="64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192</v>
      </c>
      <c r="AT169" s="189" t="s">
        <v>187</v>
      </c>
      <c r="AU169" s="189" t="s">
        <v>85</v>
      </c>
      <c r="AY169" s="17" t="s">
        <v>185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7" t="s">
        <v>81</v>
      </c>
      <c r="BK169" s="190">
        <f>ROUND(I169*H169,2)</f>
        <v>0</v>
      </c>
      <c r="BL169" s="17" t="s">
        <v>192</v>
      </c>
      <c r="BM169" s="189" t="s">
        <v>587</v>
      </c>
    </row>
    <row r="170" spans="2:51" s="13" customFormat="1" ht="12">
      <c r="B170" s="196"/>
      <c r="C170" s="197"/>
      <c r="D170" s="198" t="s">
        <v>196</v>
      </c>
      <c r="E170" s="197"/>
      <c r="F170" s="200" t="s">
        <v>816</v>
      </c>
      <c r="G170" s="197"/>
      <c r="H170" s="201">
        <v>4</v>
      </c>
      <c r="I170" s="202"/>
      <c r="J170" s="197"/>
      <c r="K170" s="197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196</v>
      </c>
      <c r="AU170" s="207" t="s">
        <v>85</v>
      </c>
      <c r="AV170" s="13" t="s">
        <v>85</v>
      </c>
      <c r="AW170" s="13" t="s">
        <v>4</v>
      </c>
      <c r="AX170" s="13" t="s">
        <v>81</v>
      </c>
      <c r="AY170" s="207" t="s">
        <v>185</v>
      </c>
    </row>
    <row r="171" spans="1:65" s="2" customFormat="1" ht="16.5" customHeight="1">
      <c r="A171" s="34"/>
      <c r="B171" s="35"/>
      <c r="C171" s="178" t="s">
        <v>468</v>
      </c>
      <c r="D171" s="178" t="s">
        <v>187</v>
      </c>
      <c r="E171" s="179" t="s">
        <v>988</v>
      </c>
      <c r="F171" s="180" t="s">
        <v>989</v>
      </c>
      <c r="G171" s="181" t="s">
        <v>944</v>
      </c>
      <c r="H171" s="182">
        <v>4</v>
      </c>
      <c r="I171" s="183"/>
      <c r="J171" s="184">
        <f>ROUND(I171*H171,2)</f>
        <v>0</v>
      </c>
      <c r="K171" s="180" t="s">
        <v>19</v>
      </c>
      <c r="L171" s="39"/>
      <c r="M171" s="185" t="s">
        <v>19</v>
      </c>
      <c r="N171" s="186" t="s">
        <v>48</v>
      </c>
      <c r="O171" s="64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192</v>
      </c>
      <c r="AT171" s="189" t="s">
        <v>187</v>
      </c>
      <c r="AU171" s="189" t="s">
        <v>85</v>
      </c>
      <c r="AY171" s="17" t="s">
        <v>185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17" t="s">
        <v>81</v>
      </c>
      <c r="BK171" s="190">
        <f>ROUND(I171*H171,2)</f>
        <v>0</v>
      </c>
      <c r="BL171" s="17" t="s">
        <v>192</v>
      </c>
      <c r="BM171" s="189" t="s">
        <v>597</v>
      </c>
    </row>
    <row r="172" spans="2:51" s="13" customFormat="1" ht="12">
      <c r="B172" s="196"/>
      <c r="C172" s="197"/>
      <c r="D172" s="198" t="s">
        <v>196</v>
      </c>
      <c r="E172" s="197"/>
      <c r="F172" s="200" t="s">
        <v>816</v>
      </c>
      <c r="G172" s="197"/>
      <c r="H172" s="201">
        <v>4</v>
      </c>
      <c r="I172" s="202"/>
      <c r="J172" s="197"/>
      <c r="K172" s="197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196</v>
      </c>
      <c r="AU172" s="207" t="s">
        <v>85</v>
      </c>
      <c r="AV172" s="13" t="s">
        <v>85</v>
      </c>
      <c r="AW172" s="13" t="s">
        <v>4</v>
      </c>
      <c r="AX172" s="13" t="s">
        <v>81</v>
      </c>
      <c r="AY172" s="207" t="s">
        <v>185</v>
      </c>
    </row>
    <row r="173" spans="1:65" s="2" customFormat="1" ht="16.5" customHeight="1">
      <c r="A173" s="34"/>
      <c r="B173" s="35"/>
      <c r="C173" s="178" t="s">
        <v>472</v>
      </c>
      <c r="D173" s="178" t="s">
        <v>187</v>
      </c>
      <c r="E173" s="179" t="s">
        <v>990</v>
      </c>
      <c r="F173" s="180" t="s">
        <v>991</v>
      </c>
      <c r="G173" s="181" t="s">
        <v>944</v>
      </c>
      <c r="H173" s="182">
        <v>4</v>
      </c>
      <c r="I173" s="183"/>
      <c r="J173" s="184">
        <f>ROUND(I173*H173,2)</f>
        <v>0</v>
      </c>
      <c r="K173" s="180" t="s">
        <v>19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192</v>
      </c>
      <c r="AT173" s="189" t="s">
        <v>187</v>
      </c>
      <c r="AU173" s="189" t="s">
        <v>85</v>
      </c>
      <c r="AY173" s="17" t="s">
        <v>185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81</v>
      </c>
      <c r="BK173" s="190">
        <f>ROUND(I173*H173,2)</f>
        <v>0</v>
      </c>
      <c r="BL173" s="17" t="s">
        <v>192</v>
      </c>
      <c r="BM173" s="189" t="s">
        <v>607</v>
      </c>
    </row>
    <row r="174" spans="2:51" s="13" customFormat="1" ht="12">
      <c r="B174" s="196"/>
      <c r="C174" s="197"/>
      <c r="D174" s="198" t="s">
        <v>196</v>
      </c>
      <c r="E174" s="197"/>
      <c r="F174" s="200" t="s">
        <v>816</v>
      </c>
      <c r="G174" s="197"/>
      <c r="H174" s="201">
        <v>4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196</v>
      </c>
      <c r="AU174" s="207" t="s">
        <v>85</v>
      </c>
      <c r="AV174" s="13" t="s">
        <v>85</v>
      </c>
      <c r="AW174" s="13" t="s">
        <v>4</v>
      </c>
      <c r="AX174" s="13" t="s">
        <v>81</v>
      </c>
      <c r="AY174" s="207" t="s">
        <v>185</v>
      </c>
    </row>
    <row r="175" spans="1:65" s="2" customFormat="1" ht="16.5" customHeight="1">
      <c r="A175" s="34"/>
      <c r="B175" s="35"/>
      <c r="C175" s="178" t="s">
        <v>476</v>
      </c>
      <c r="D175" s="178" t="s">
        <v>187</v>
      </c>
      <c r="E175" s="179" t="s">
        <v>992</v>
      </c>
      <c r="F175" s="180" t="s">
        <v>993</v>
      </c>
      <c r="G175" s="181" t="s">
        <v>944</v>
      </c>
      <c r="H175" s="182">
        <v>4</v>
      </c>
      <c r="I175" s="183"/>
      <c r="J175" s="184">
        <f>ROUND(I175*H175,2)</f>
        <v>0</v>
      </c>
      <c r="K175" s="180" t="s">
        <v>19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192</v>
      </c>
      <c r="AT175" s="189" t="s">
        <v>187</v>
      </c>
      <c r="AU175" s="189" t="s">
        <v>85</v>
      </c>
      <c r="AY175" s="17" t="s">
        <v>185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81</v>
      </c>
      <c r="BK175" s="190">
        <f>ROUND(I175*H175,2)</f>
        <v>0</v>
      </c>
      <c r="BL175" s="17" t="s">
        <v>192</v>
      </c>
      <c r="BM175" s="189" t="s">
        <v>617</v>
      </c>
    </row>
    <row r="176" spans="2:51" s="13" customFormat="1" ht="12">
      <c r="B176" s="196"/>
      <c r="C176" s="197"/>
      <c r="D176" s="198" t="s">
        <v>196</v>
      </c>
      <c r="E176" s="197"/>
      <c r="F176" s="200" t="s">
        <v>816</v>
      </c>
      <c r="G176" s="197"/>
      <c r="H176" s="201">
        <v>4</v>
      </c>
      <c r="I176" s="202"/>
      <c r="J176" s="197"/>
      <c r="K176" s="197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196</v>
      </c>
      <c r="AU176" s="207" t="s">
        <v>85</v>
      </c>
      <c r="AV176" s="13" t="s">
        <v>85</v>
      </c>
      <c r="AW176" s="13" t="s">
        <v>4</v>
      </c>
      <c r="AX176" s="13" t="s">
        <v>81</v>
      </c>
      <c r="AY176" s="207" t="s">
        <v>185</v>
      </c>
    </row>
    <row r="177" spans="1:65" s="2" customFormat="1" ht="16.5" customHeight="1">
      <c r="A177" s="34"/>
      <c r="B177" s="35"/>
      <c r="C177" s="178" t="s">
        <v>482</v>
      </c>
      <c r="D177" s="178" t="s">
        <v>187</v>
      </c>
      <c r="E177" s="179" t="s">
        <v>994</v>
      </c>
      <c r="F177" s="180" t="s">
        <v>995</v>
      </c>
      <c r="G177" s="181" t="s">
        <v>944</v>
      </c>
      <c r="H177" s="182">
        <v>4</v>
      </c>
      <c r="I177" s="183"/>
      <c r="J177" s="184">
        <f>ROUND(I177*H177,2)</f>
        <v>0</v>
      </c>
      <c r="K177" s="180" t="s">
        <v>19</v>
      </c>
      <c r="L177" s="39"/>
      <c r="M177" s="185" t="s">
        <v>19</v>
      </c>
      <c r="N177" s="186" t="s">
        <v>48</v>
      </c>
      <c r="O177" s="64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192</v>
      </c>
      <c r="AT177" s="189" t="s">
        <v>187</v>
      </c>
      <c r="AU177" s="189" t="s">
        <v>85</v>
      </c>
      <c r="AY177" s="17" t="s">
        <v>185</v>
      </c>
      <c r="BE177" s="190">
        <f>IF(N177="základní",J177,0)</f>
        <v>0</v>
      </c>
      <c r="BF177" s="190">
        <f>IF(N177="snížená",J177,0)</f>
        <v>0</v>
      </c>
      <c r="BG177" s="190">
        <f>IF(N177="zákl. přenesená",J177,0)</f>
        <v>0</v>
      </c>
      <c r="BH177" s="190">
        <f>IF(N177="sníž. přenesená",J177,0)</f>
        <v>0</v>
      </c>
      <c r="BI177" s="190">
        <f>IF(N177="nulová",J177,0)</f>
        <v>0</v>
      </c>
      <c r="BJ177" s="17" t="s">
        <v>81</v>
      </c>
      <c r="BK177" s="190">
        <f>ROUND(I177*H177,2)</f>
        <v>0</v>
      </c>
      <c r="BL177" s="17" t="s">
        <v>192</v>
      </c>
      <c r="BM177" s="189" t="s">
        <v>626</v>
      </c>
    </row>
    <row r="178" spans="2:51" s="13" customFormat="1" ht="12">
      <c r="B178" s="196"/>
      <c r="C178" s="197"/>
      <c r="D178" s="198" t="s">
        <v>196</v>
      </c>
      <c r="E178" s="197"/>
      <c r="F178" s="200" t="s">
        <v>816</v>
      </c>
      <c r="G178" s="197"/>
      <c r="H178" s="201">
        <v>4</v>
      </c>
      <c r="I178" s="202"/>
      <c r="J178" s="197"/>
      <c r="K178" s="197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196</v>
      </c>
      <c r="AU178" s="207" t="s">
        <v>85</v>
      </c>
      <c r="AV178" s="13" t="s">
        <v>85</v>
      </c>
      <c r="AW178" s="13" t="s">
        <v>4</v>
      </c>
      <c r="AX178" s="13" t="s">
        <v>81</v>
      </c>
      <c r="AY178" s="207" t="s">
        <v>185</v>
      </c>
    </row>
    <row r="179" spans="1:65" s="2" customFormat="1" ht="16.5" customHeight="1">
      <c r="A179" s="34"/>
      <c r="B179" s="35"/>
      <c r="C179" s="178" t="s">
        <v>487</v>
      </c>
      <c r="D179" s="178" t="s">
        <v>187</v>
      </c>
      <c r="E179" s="179" t="s">
        <v>996</v>
      </c>
      <c r="F179" s="180" t="s">
        <v>997</v>
      </c>
      <c r="G179" s="181" t="s">
        <v>944</v>
      </c>
      <c r="H179" s="182">
        <v>4</v>
      </c>
      <c r="I179" s="183"/>
      <c r="J179" s="184">
        <f>ROUND(I179*H179,2)</f>
        <v>0</v>
      </c>
      <c r="K179" s="180" t="s">
        <v>19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192</v>
      </c>
      <c r="AT179" s="189" t="s">
        <v>187</v>
      </c>
      <c r="AU179" s="189" t="s">
        <v>85</v>
      </c>
      <c r="AY179" s="17" t="s">
        <v>185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81</v>
      </c>
      <c r="BK179" s="190">
        <f>ROUND(I179*H179,2)</f>
        <v>0</v>
      </c>
      <c r="BL179" s="17" t="s">
        <v>192</v>
      </c>
      <c r="BM179" s="189" t="s">
        <v>637</v>
      </c>
    </row>
    <row r="180" spans="2:51" s="13" customFormat="1" ht="12">
      <c r="B180" s="196"/>
      <c r="C180" s="197"/>
      <c r="D180" s="198" t="s">
        <v>196</v>
      </c>
      <c r="E180" s="197"/>
      <c r="F180" s="200" t="s">
        <v>816</v>
      </c>
      <c r="G180" s="197"/>
      <c r="H180" s="201">
        <v>4</v>
      </c>
      <c r="I180" s="202"/>
      <c r="J180" s="197"/>
      <c r="K180" s="197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196</v>
      </c>
      <c r="AU180" s="207" t="s">
        <v>85</v>
      </c>
      <c r="AV180" s="13" t="s">
        <v>85</v>
      </c>
      <c r="AW180" s="13" t="s">
        <v>4</v>
      </c>
      <c r="AX180" s="13" t="s">
        <v>81</v>
      </c>
      <c r="AY180" s="207" t="s">
        <v>185</v>
      </c>
    </row>
    <row r="181" spans="1:65" s="2" customFormat="1" ht="24.15" customHeight="1">
      <c r="A181" s="34"/>
      <c r="B181" s="35"/>
      <c r="C181" s="178" t="s">
        <v>495</v>
      </c>
      <c r="D181" s="178" t="s">
        <v>187</v>
      </c>
      <c r="E181" s="179" t="s">
        <v>998</v>
      </c>
      <c r="F181" s="180" t="s">
        <v>999</v>
      </c>
      <c r="G181" s="181" t="s">
        <v>944</v>
      </c>
      <c r="H181" s="182">
        <v>4</v>
      </c>
      <c r="I181" s="183"/>
      <c r="J181" s="184">
        <f>ROUND(I181*H181,2)</f>
        <v>0</v>
      </c>
      <c r="K181" s="180" t="s">
        <v>19</v>
      </c>
      <c r="L181" s="39"/>
      <c r="M181" s="185" t="s">
        <v>19</v>
      </c>
      <c r="N181" s="186" t="s">
        <v>48</v>
      </c>
      <c r="O181" s="64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192</v>
      </c>
      <c r="AT181" s="189" t="s">
        <v>187</v>
      </c>
      <c r="AU181" s="189" t="s">
        <v>85</v>
      </c>
      <c r="AY181" s="17" t="s">
        <v>185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17" t="s">
        <v>81</v>
      </c>
      <c r="BK181" s="190">
        <f>ROUND(I181*H181,2)</f>
        <v>0</v>
      </c>
      <c r="BL181" s="17" t="s">
        <v>192</v>
      </c>
      <c r="BM181" s="189" t="s">
        <v>648</v>
      </c>
    </row>
    <row r="182" spans="2:51" s="13" customFormat="1" ht="12">
      <c r="B182" s="196"/>
      <c r="C182" s="197"/>
      <c r="D182" s="198" t="s">
        <v>196</v>
      </c>
      <c r="E182" s="197"/>
      <c r="F182" s="200" t="s">
        <v>816</v>
      </c>
      <c r="G182" s="197"/>
      <c r="H182" s="201">
        <v>4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196</v>
      </c>
      <c r="AU182" s="207" t="s">
        <v>85</v>
      </c>
      <c r="AV182" s="13" t="s">
        <v>85</v>
      </c>
      <c r="AW182" s="13" t="s">
        <v>4</v>
      </c>
      <c r="AX182" s="13" t="s">
        <v>81</v>
      </c>
      <c r="AY182" s="207" t="s">
        <v>185</v>
      </c>
    </row>
    <row r="183" spans="1:65" s="2" customFormat="1" ht="16.5" customHeight="1">
      <c r="A183" s="34"/>
      <c r="B183" s="35"/>
      <c r="C183" s="178" t="s">
        <v>501</v>
      </c>
      <c r="D183" s="178" t="s">
        <v>187</v>
      </c>
      <c r="E183" s="179" t="s">
        <v>1000</v>
      </c>
      <c r="F183" s="180" t="s">
        <v>1001</v>
      </c>
      <c r="G183" s="181" t="s">
        <v>944</v>
      </c>
      <c r="H183" s="182">
        <v>4</v>
      </c>
      <c r="I183" s="183"/>
      <c r="J183" s="184">
        <f>ROUND(I183*H183,2)</f>
        <v>0</v>
      </c>
      <c r="K183" s="180" t="s">
        <v>19</v>
      </c>
      <c r="L183" s="39"/>
      <c r="M183" s="185" t="s">
        <v>19</v>
      </c>
      <c r="N183" s="186" t="s">
        <v>48</v>
      </c>
      <c r="O183" s="64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192</v>
      </c>
      <c r="AT183" s="189" t="s">
        <v>187</v>
      </c>
      <c r="AU183" s="189" t="s">
        <v>85</v>
      </c>
      <c r="AY183" s="17" t="s">
        <v>185</v>
      </c>
      <c r="BE183" s="190">
        <f>IF(N183="základní",J183,0)</f>
        <v>0</v>
      </c>
      <c r="BF183" s="190">
        <f>IF(N183="snížená",J183,0)</f>
        <v>0</v>
      </c>
      <c r="BG183" s="190">
        <f>IF(N183="zákl. přenesená",J183,0)</f>
        <v>0</v>
      </c>
      <c r="BH183" s="190">
        <f>IF(N183="sníž. přenesená",J183,0)</f>
        <v>0</v>
      </c>
      <c r="BI183" s="190">
        <f>IF(N183="nulová",J183,0)</f>
        <v>0</v>
      </c>
      <c r="BJ183" s="17" t="s">
        <v>81</v>
      </c>
      <c r="BK183" s="190">
        <f>ROUND(I183*H183,2)</f>
        <v>0</v>
      </c>
      <c r="BL183" s="17" t="s">
        <v>192</v>
      </c>
      <c r="BM183" s="189" t="s">
        <v>665</v>
      </c>
    </row>
    <row r="184" spans="2:51" s="13" customFormat="1" ht="12">
      <c r="B184" s="196"/>
      <c r="C184" s="197"/>
      <c r="D184" s="198" t="s">
        <v>196</v>
      </c>
      <c r="E184" s="197"/>
      <c r="F184" s="200" t="s">
        <v>816</v>
      </c>
      <c r="G184" s="197"/>
      <c r="H184" s="201">
        <v>4</v>
      </c>
      <c r="I184" s="202"/>
      <c r="J184" s="197"/>
      <c r="K184" s="197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196</v>
      </c>
      <c r="AU184" s="207" t="s">
        <v>85</v>
      </c>
      <c r="AV184" s="13" t="s">
        <v>85</v>
      </c>
      <c r="AW184" s="13" t="s">
        <v>4</v>
      </c>
      <c r="AX184" s="13" t="s">
        <v>81</v>
      </c>
      <c r="AY184" s="207" t="s">
        <v>185</v>
      </c>
    </row>
    <row r="185" spans="1:65" s="2" customFormat="1" ht="16.5" customHeight="1">
      <c r="A185" s="34"/>
      <c r="B185" s="35"/>
      <c r="C185" s="178" t="s">
        <v>506</v>
      </c>
      <c r="D185" s="178" t="s">
        <v>187</v>
      </c>
      <c r="E185" s="179" t="s">
        <v>1002</v>
      </c>
      <c r="F185" s="180" t="s">
        <v>1003</v>
      </c>
      <c r="G185" s="181" t="s">
        <v>944</v>
      </c>
      <c r="H185" s="182">
        <v>4</v>
      </c>
      <c r="I185" s="183"/>
      <c r="J185" s="184">
        <f>ROUND(I185*H185,2)</f>
        <v>0</v>
      </c>
      <c r="K185" s="180" t="s">
        <v>19</v>
      </c>
      <c r="L185" s="39"/>
      <c r="M185" s="185" t="s">
        <v>19</v>
      </c>
      <c r="N185" s="186" t="s">
        <v>48</v>
      </c>
      <c r="O185" s="64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192</v>
      </c>
      <c r="AT185" s="189" t="s">
        <v>187</v>
      </c>
      <c r="AU185" s="189" t="s">
        <v>85</v>
      </c>
      <c r="AY185" s="17" t="s">
        <v>185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7" t="s">
        <v>81</v>
      </c>
      <c r="BK185" s="190">
        <f>ROUND(I185*H185,2)</f>
        <v>0</v>
      </c>
      <c r="BL185" s="17" t="s">
        <v>192</v>
      </c>
      <c r="BM185" s="189" t="s">
        <v>677</v>
      </c>
    </row>
    <row r="186" spans="2:51" s="13" customFormat="1" ht="12">
      <c r="B186" s="196"/>
      <c r="C186" s="197"/>
      <c r="D186" s="198" t="s">
        <v>196</v>
      </c>
      <c r="E186" s="197"/>
      <c r="F186" s="200" t="s">
        <v>816</v>
      </c>
      <c r="G186" s="197"/>
      <c r="H186" s="201">
        <v>4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196</v>
      </c>
      <c r="AU186" s="207" t="s">
        <v>85</v>
      </c>
      <c r="AV186" s="13" t="s">
        <v>85</v>
      </c>
      <c r="AW186" s="13" t="s">
        <v>4</v>
      </c>
      <c r="AX186" s="13" t="s">
        <v>81</v>
      </c>
      <c r="AY186" s="207" t="s">
        <v>185</v>
      </c>
    </row>
    <row r="187" spans="1:65" s="2" customFormat="1" ht="16.5" customHeight="1">
      <c r="A187" s="34"/>
      <c r="B187" s="35"/>
      <c r="C187" s="178" t="s">
        <v>510</v>
      </c>
      <c r="D187" s="178" t="s">
        <v>187</v>
      </c>
      <c r="E187" s="179" t="s">
        <v>1004</v>
      </c>
      <c r="F187" s="180" t="s">
        <v>1005</v>
      </c>
      <c r="G187" s="181" t="s">
        <v>944</v>
      </c>
      <c r="H187" s="182">
        <v>4</v>
      </c>
      <c r="I187" s="183"/>
      <c r="J187" s="184">
        <f>ROUND(I187*H187,2)</f>
        <v>0</v>
      </c>
      <c r="K187" s="180" t="s">
        <v>19</v>
      </c>
      <c r="L187" s="39"/>
      <c r="M187" s="185" t="s">
        <v>19</v>
      </c>
      <c r="N187" s="186" t="s">
        <v>48</v>
      </c>
      <c r="O187" s="64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192</v>
      </c>
      <c r="AT187" s="189" t="s">
        <v>187</v>
      </c>
      <c r="AU187" s="189" t="s">
        <v>85</v>
      </c>
      <c r="AY187" s="17" t="s">
        <v>185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17" t="s">
        <v>81</v>
      </c>
      <c r="BK187" s="190">
        <f>ROUND(I187*H187,2)</f>
        <v>0</v>
      </c>
      <c r="BL187" s="17" t="s">
        <v>192</v>
      </c>
      <c r="BM187" s="189" t="s">
        <v>691</v>
      </c>
    </row>
    <row r="188" spans="2:51" s="13" customFormat="1" ht="12">
      <c r="B188" s="196"/>
      <c r="C188" s="197"/>
      <c r="D188" s="198" t="s">
        <v>196</v>
      </c>
      <c r="E188" s="197"/>
      <c r="F188" s="200" t="s">
        <v>816</v>
      </c>
      <c r="G188" s="197"/>
      <c r="H188" s="201">
        <v>4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196</v>
      </c>
      <c r="AU188" s="207" t="s">
        <v>85</v>
      </c>
      <c r="AV188" s="13" t="s">
        <v>85</v>
      </c>
      <c r="AW188" s="13" t="s">
        <v>4</v>
      </c>
      <c r="AX188" s="13" t="s">
        <v>81</v>
      </c>
      <c r="AY188" s="207" t="s">
        <v>185</v>
      </c>
    </row>
    <row r="189" spans="1:65" s="2" customFormat="1" ht="16.5" customHeight="1">
      <c r="A189" s="34"/>
      <c r="B189" s="35"/>
      <c r="C189" s="178" t="s">
        <v>515</v>
      </c>
      <c r="D189" s="178" t="s">
        <v>187</v>
      </c>
      <c r="E189" s="179" t="s">
        <v>1006</v>
      </c>
      <c r="F189" s="180" t="s">
        <v>1007</v>
      </c>
      <c r="G189" s="181" t="s">
        <v>944</v>
      </c>
      <c r="H189" s="182">
        <v>4</v>
      </c>
      <c r="I189" s="183"/>
      <c r="J189" s="184">
        <f>ROUND(I189*H189,2)</f>
        <v>0</v>
      </c>
      <c r="K189" s="180" t="s">
        <v>19</v>
      </c>
      <c r="L189" s="39"/>
      <c r="M189" s="185" t="s">
        <v>19</v>
      </c>
      <c r="N189" s="186" t="s">
        <v>48</v>
      </c>
      <c r="O189" s="64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192</v>
      </c>
      <c r="AT189" s="189" t="s">
        <v>187</v>
      </c>
      <c r="AU189" s="189" t="s">
        <v>85</v>
      </c>
      <c r="AY189" s="17" t="s">
        <v>185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7" t="s">
        <v>81</v>
      </c>
      <c r="BK189" s="190">
        <f>ROUND(I189*H189,2)</f>
        <v>0</v>
      </c>
      <c r="BL189" s="17" t="s">
        <v>192</v>
      </c>
      <c r="BM189" s="189" t="s">
        <v>702</v>
      </c>
    </row>
    <row r="190" spans="2:51" s="13" customFormat="1" ht="12">
      <c r="B190" s="196"/>
      <c r="C190" s="197"/>
      <c r="D190" s="198" t="s">
        <v>196</v>
      </c>
      <c r="E190" s="197"/>
      <c r="F190" s="200" t="s">
        <v>816</v>
      </c>
      <c r="G190" s="197"/>
      <c r="H190" s="201">
        <v>4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196</v>
      </c>
      <c r="AU190" s="207" t="s">
        <v>85</v>
      </c>
      <c r="AV190" s="13" t="s">
        <v>85</v>
      </c>
      <c r="AW190" s="13" t="s">
        <v>4</v>
      </c>
      <c r="AX190" s="13" t="s">
        <v>81</v>
      </c>
      <c r="AY190" s="207" t="s">
        <v>185</v>
      </c>
    </row>
    <row r="191" spans="2:63" s="12" customFormat="1" ht="25.95" customHeight="1">
      <c r="B191" s="162"/>
      <c r="C191" s="163"/>
      <c r="D191" s="164" t="s">
        <v>76</v>
      </c>
      <c r="E191" s="165" t="s">
        <v>139</v>
      </c>
      <c r="F191" s="165" t="s">
        <v>140</v>
      </c>
      <c r="G191" s="163"/>
      <c r="H191" s="163"/>
      <c r="I191" s="166"/>
      <c r="J191" s="167">
        <f>BK191</f>
        <v>0</v>
      </c>
      <c r="K191" s="163"/>
      <c r="L191" s="168"/>
      <c r="M191" s="169"/>
      <c r="N191" s="170"/>
      <c r="O191" s="170"/>
      <c r="P191" s="171">
        <f>SUM(P192:P199)</f>
        <v>0</v>
      </c>
      <c r="Q191" s="170"/>
      <c r="R191" s="171">
        <f>SUM(R192:R199)</f>
        <v>0</v>
      </c>
      <c r="S191" s="170"/>
      <c r="T191" s="172">
        <f>SUM(T192:T199)</f>
        <v>0</v>
      </c>
      <c r="AR191" s="173" t="s">
        <v>221</v>
      </c>
      <c r="AT191" s="174" t="s">
        <v>76</v>
      </c>
      <c r="AU191" s="174" t="s">
        <v>77</v>
      </c>
      <c r="AY191" s="173" t="s">
        <v>185</v>
      </c>
      <c r="BK191" s="175">
        <f>SUM(BK192:BK199)</f>
        <v>0</v>
      </c>
    </row>
    <row r="192" spans="1:65" s="2" customFormat="1" ht="24.15" customHeight="1">
      <c r="A192" s="34"/>
      <c r="B192" s="35"/>
      <c r="C192" s="178" t="s">
        <v>520</v>
      </c>
      <c r="D192" s="178" t="s">
        <v>187</v>
      </c>
      <c r="E192" s="179" t="s">
        <v>1008</v>
      </c>
      <c r="F192" s="180" t="s">
        <v>1009</v>
      </c>
      <c r="G192" s="181" t="s">
        <v>1010</v>
      </c>
      <c r="H192" s="182">
        <v>4</v>
      </c>
      <c r="I192" s="183"/>
      <c r="J192" s="184">
        <f>ROUND(I192*H192,2)</f>
        <v>0</v>
      </c>
      <c r="K192" s="180" t="s">
        <v>19</v>
      </c>
      <c r="L192" s="39"/>
      <c r="M192" s="185" t="s">
        <v>19</v>
      </c>
      <c r="N192" s="186" t="s">
        <v>48</v>
      </c>
      <c r="O192" s="64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192</v>
      </c>
      <c r="AT192" s="189" t="s">
        <v>187</v>
      </c>
      <c r="AU192" s="189" t="s">
        <v>81</v>
      </c>
      <c r="AY192" s="17" t="s">
        <v>185</v>
      </c>
      <c r="BE192" s="190">
        <f>IF(N192="základní",J192,0)</f>
        <v>0</v>
      </c>
      <c r="BF192" s="190">
        <f>IF(N192="snížená",J192,0)</f>
        <v>0</v>
      </c>
      <c r="BG192" s="190">
        <f>IF(N192="zákl. přenesená",J192,0)</f>
        <v>0</v>
      </c>
      <c r="BH192" s="190">
        <f>IF(N192="sníž. přenesená",J192,0)</f>
        <v>0</v>
      </c>
      <c r="BI192" s="190">
        <f>IF(N192="nulová",J192,0)</f>
        <v>0</v>
      </c>
      <c r="BJ192" s="17" t="s">
        <v>81</v>
      </c>
      <c r="BK192" s="190">
        <f>ROUND(I192*H192,2)</f>
        <v>0</v>
      </c>
      <c r="BL192" s="17" t="s">
        <v>192</v>
      </c>
      <c r="BM192" s="189" t="s">
        <v>712</v>
      </c>
    </row>
    <row r="193" spans="2:51" s="13" customFormat="1" ht="12">
      <c r="B193" s="196"/>
      <c r="C193" s="197"/>
      <c r="D193" s="198" t="s">
        <v>196</v>
      </c>
      <c r="E193" s="197"/>
      <c r="F193" s="200" t="s">
        <v>816</v>
      </c>
      <c r="G193" s="197"/>
      <c r="H193" s="201">
        <v>4</v>
      </c>
      <c r="I193" s="202"/>
      <c r="J193" s="197"/>
      <c r="K193" s="197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196</v>
      </c>
      <c r="AU193" s="207" t="s">
        <v>81</v>
      </c>
      <c r="AV193" s="13" t="s">
        <v>85</v>
      </c>
      <c r="AW193" s="13" t="s">
        <v>4</v>
      </c>
      <c r="AX193" s="13" t="s">
        <v>81</v>
      </c>
      <c r="AY193" s="207" t="s">
        <v>185</v>
      </c>
    </row>
    <row r="194" spans="1:65" s="2" customFormat="1" ht="16.5" customHeight="1">
      <c r="A194" s="34"/>
      <c r="B194" s="35"/>
      <c r="C194" s="178" t="s">
        <v>527</v>
      </c>
      <c r="D194" s="178" t="s">
        <v>187</v>
      </c>
      <c r="E194" s="179" t="s">
        <v>1011</v>
      </c>
      <c r="F194" s="180" t="s">
        <v>1012</v>
      </c>
      <c r="G194" s="181" t="s">
        <v>1013</v>
      </c>
      <c r="H194" s="182">
        <v>64</v>
      </c>
      <c r="I194" s="183"/>
      <c r="J194" s="184">
        <f>ROUND(I194*H194,2)</f>
        <v>0</v>
      </c>
      <c r="K194" s="180" t="s">
        <v>19</v>
      </c>
      <c r="L194" s="39"/>
      <c r="M194" s="185" t="s">
        <v>19</v>
      </c>
      <c r="N194" s="186" t="s">
        <v>48</v>
      </c>
      <c r="O194" s="64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192</v>
      </c>
      <c r="AT194" s="189" t="s">
        <v>187</v>
      </c>
      <c r="AU194" s="189" t="s">
        <v>81</v>
      </c>
      <c r="AY194" s="17" t="s">
        <v>185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17" t="s">
        <v>81</v>
      </c>
      <c r="BK194" s="190">
        <f>ROUND(I194*H194,2)</f>
        <v>0</v>
      </c>
      <c r="BL194" s="17" t="s">
        <v>192</v>
      </c>
      <c r="BM194" s="189" t="s">
        <v>724</v>
      </c>
    </row>
    <row r="195" spans="2:51" s="13" customFormat="1" ht="12">
      <c r="B195" s="196"/>
      <c r="C195" s="197"/>
      <c r="D195" s="198" t="s">
        <v>196</v>
      </c>
      <c r="E195" s="197"/>
      <c r="F195" s="200" t="s">
        <v>1098</v>
      </c>
      <c r="G195" s="197"/>
      <c r="H195" s="201">
        <v>64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196</v>
      </c>
      <c r="AU195" s="207" t="s">
        <v>81</v>
      </c>
      <c r="AV195" s="13" t="s">
        <v>85</v>
      </c>
      <c r="AW195" s="13" t="s">
        <v>4</v>
      </c>
      <c r="AX195" s="13" t="s">
        <v>81</v>
      </c>
      <c r="AY195" s="207" t="s">
        <v>185</v>
      </c>
    </row>
    <row r="196" spans="1:65" s="2" customFormat="1" ht="16.5" customHeight="1">
      <c r="A196" s="34"/>
      <c r="B196" s="35"/>
      <c r="C196" s="178" t="s">
        <v>534</v>
      </c>
      <c r="D196" s="178" t="s">
        <v>187</v>
      </c>
      <c r="E196" s="179" t="s">
        <v>1014</v>
      </c>
      <c r="F196" s="180" t="s">
        <v>1015</v>
      </c>
      <c r="G196" s="181" t="s">
        <v>1013</v>
      </c>
      <c r="H196" s="182">
        <v>64</v>
      </c>
      <c r="I196" s="183"/>
      <c r="J196" s="184">
        <f>ROUND(I196*H196,2)</f>
        <v>0</v>
      </c>
      <c r="K196" s="180" t="s">
        <v>19</v>
      </c>
      <c r="L196" s="39"/>
      <c r="M196" s="185" t="s">
        <v>19</v>
      </c>
      <c r="N196" s="186" t="s">
        <v>48</v>
      </c>
      <c r="O196" s="64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192</v>
      </c>
      <c r="AT196" s="189" t="s">
        <v>187</v>
      </c>
      <c r="AU196" s="189" t="s">
        <v>81</v>
      </c>
      <c r="AY196" s="17" t="s">
        <v>185</v>
      </c>
      <c r="BE196" s="190">
        <f>IF(N196="základní",J196,0)</f>
        <v>0</v>
      </c>
      <c r="BF196" s="190">
        <f>IF(N196="snížená",J196,0)</f>
        <v>0</v>
      </c>
      <c r="BG196" s="190">
        <f>IF(N196="zákl. přenesená",J196,0)</f>
        <v>0</v>
      </c>
      <c r="BH196" s="190">
        <f>IF(N196="sníž. přenesená",J196,0)</f>
        <v>0</v>
      </c>
      <c r="BI196" s="190">
        <f>IF(N196="nulová",J196,0)</f>
        <v>0</v>
      </c>
      <c r="BJ196" s="17" t="s">
        <v>81</v>
      </c>
      <c r="BK196" s="190">
        <f>ROUND(I196*H196,2)</f>
        <v>0</v>
      </c>
      <c r="BL196" s="17" t="s">
        <v>192</v>
      </c>
      <c r="BM196" s="189" t="s">
        <v>269</v>
      </c>
    </row>
    <row r="197" spans="2:51" s="13" customFormat="1" ht="12">
      <c r="B197" s="196"/>
      <c r="C197" s="197"/>
      <c r="D197" s="198" t="s">
        <v>196</v>
      </c>
      <c r="E197" s="197"/>
      <c r="F197" s="200" t="s">
        <v>1098</v>
      </c>
      <c r="G197" s="197"/>
      <c r="H197" s="201">
        <v>64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196</v>
      </c>
      <c r="AU197" s="207" t="s">
        <v>81</v>
      </c>
      <c r="AV197" s="13" t="s">
        <v>85</v>
      </c>
      <c r="AW197" s="13" t="s">
        <v>4</v>
      </c>
      <c r="AX197" s="13" t="s">
        <v>81</v>
      </c>
      <c r="AY197" s="207" t="s">
        <v>185</v>
      </c>
    </row>
    <row r="198" spans="1:65" s="2" customFormat="1" ht="16.5" customHeight="1">
      <c r="A198" s="34"/>
      <c r="B198" s="35"/>
      <c r="C198" s="178" t="s">
        <v>539</v>
      </c>
      <c r="D198" s="178" t="s">
        <v>187</v>
      </c>
      <c r="E198" s="179" t="s">
        <v>1016</v>
      </c>
      <c r="F198" s="180" t="s">
        <v>1017</v>
      </c>
      <c r="G198" s="181" t="s">
        <v>1010</v>
      </c>
      <c r="H198" s="182">
        <v>4</v>
      </c>
      <c r="I198" s="183"/>
      <c r="J198" s="184">
        <f>ROUND(I198*H198,2)</f>
        <v>0</v>
      </c>
      <c r="K198" s="180" t="s">
        <v>19</v>
      </c>
      <c r="L198" s="39"/>
      <c r="M198" s="185" t="s">
        <v>19</v>
      </c>
      <c r="N198" s="186" t="s">
        <v>48</v>
      </c>
      <c r="O198" s="64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192</v>
      </c>
      <c r="AT198" s="189" t="s">
        <v>187</v>
      </c>
      <c r="AU198" s="189" t="s">
        <v>81</v>
      </c>
      <c r="AY198" s="17" t="s">
        <v>185</v>
      </c>
      <c r="BE198" s="190">
        <f>IF(N198="základní",J198,0)</f>
        <v>0</v>
      </c>
      <c r="BF198" s="190">
        <f>IF(N198="snížená",J198,0)</f>
        <v>0</v>
      </c>
      <c r="BG198" s="190">
        <f>IF(N198="zákl. přenesená",J198,0)</f>
        <v>0</v>
      </c>
      <c r="BH198" s="190">
        <f>IF(N198="sníž. přenesená",J198,0)</f>
        <v>0</v>
      </c>
      <c r="BI198" s="190">
        <f>IF(N198="nulová",J198,0)</f>
        <v>0</v>
      </c>
      <c r="BJ198" s="17" t="s">
        <v>81</v>
      </c>
      <c r="BK198" s="190">
        <f>ROUND(I198*H198,2)</f>
        <v>0</v>
      </c>
      <c r="BL198" s="17" t="s">
        <v>192</v>
      </c>
      <c r="BM198" s="189" t="s">
        <v>283</v>
      </c>
    </row>
    <row r="199" spans="2:51" s="13" customFormat="1" ht="12">
      <c r="B199" s="196"/>
      <c r="C199" s="197"/>
      <c r="D199" s="198" t="s">
        <v>196</v>
      </c>
      <c r="E199" s="197"/>
      <c r="F199" s="200" t="s">
        <v>816</v>
      </c>
      <c r="G199" s="197"/>
      <c r="H199" s="201">
        <v>4</v>
      </c>
      <c r="I199" s="202"/>
      <c r="J199" s="197"/>
      <c r="K199" s="197"/>
      <c r="L199" s="203"/>
      <c r="M199" s="234"/>
      <c r="N199" s="235"/>
      <c r="O199" s="235"/>
      <c r="P199" s="235"/>
      <c r="Q199" s="235"/>
      <c r="R199" s="235"/>
      <c r="S199" s="235"/>
      <c r="T199" s="236"/>
      <c r="AT199" s="207" t="s">
        <v>196</v>
      </c>
      <c r="AU199" s="207" t="s">
        <v>81</v>
      </c>
      <c r="AV199" s="13" t="s">
        <v>85</v>
      </c>
      <c r="AW199" s="13" t="s">
        <v>4</v>
      </c>
      <c r="AX199" s="13" t="s">
        <v>81</v>
      </c>
      <c r="AY199" s="207" t="s">
        <v>185</v>
      </c>
    </row>
    <row r="200" spans="1:31" s="2" customFormat="1" ht="7" customHeight="1">
      <c r="A200" s="34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5VugEyfbea65W8oWvRqctgYe88b06AQsrZvvjzZzkitimrgGKdBXsRBmuhLExmSKsvcH7Ct9lXqbBm5iqQ55Wg==" saltValue="ZYh3rdqG1UCFUCyO8iqz/Hh7/NI+6zwVAWVcqWL5KU7UnyTtYdv1nGl/PMFmnTnhiE2EsScC/ENNlarKHwGGGg==" spinCount="100000" sheet="1" objects="1" scenarios="1" formatColumns="0" formatRows="0" autoFilter="0"/>
  <autoFilter ref="C96:K199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90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144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146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ROUND(J104,2)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ROUND((SUM(BE104:BE467)),2)</f>
        <v>0</v>
      </c>
      <c r="G35" s="34"/>
      <c r="H35" s="34"/>
      <c r="I35" s="124">
        <v>0.21</v>
      </c>
      <c r="J35" s="123">
        <f>ROUND(((SUM(BE104:BE467))*I35),2)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ROUND((SUM(BF104:BF467)),2)</f>
        <v>0</v>
      </c>
      <c r="G36" s="34"/>
      <c r="H36" s="34"/>
      <c r="I36" s="124">
        <v>0.15</v>
      </c>
      <c r="J36" s="123">
        <f>ROUND(((SUM(BF104:BF467))*I36),2)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ROUND((SUM(BG104:BG467)),2)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ROUND((SUM(BH104:BH467)),2)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ROUND((SUM(BI104:BI467)),2)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144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01 - Typ E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J104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151</v>
      </c>
      <c r="E64" s="143"/>
      <c r="F64" s="143"/>
      <c r="G64" s="143"/>
      <c r="H64" s="143"/>
      <c r="I64" s="143"/>
      <c r="J64" s="144">
        <f>J105</f>
        <v>0</v>
      </c>
      <c r="K64" s="141"/>
      <c r="L64" s="145"/>
    </row>
    <row r="65" spans="2:12" s="10" customFormat="1" ht="19.95" customHeight="1">
      <c r="B65" s="146"/>
      <c r="C65" s="97"/>
      <c r="D65" s="147" t="s">
        <v>152</v>
      </c>
      <c r="E65" s="148"/>
      <c r="F65" s="148"/>
      <c r="G65" s="148"/>
      <c r="H65" s="148"/>
      <c r="I65" s="148"/>
      <c r="J65" s="149">
        <f>J106</f>
        <v>0</v>
      </c>
      <c r="K65" s="97"/>
      <c r="L65" s="150"/>
    </row>
    <row r="66" spans="2:12" s="10" customFormat="1" ht="19.95" customHeight="1">
      <c r="B66" s="146"/>
      <c r="C66" s="97"/>
      <c r="D66" s="147" t="s">
        <v>153</v>
      </c>
      <c r="E66" s="148"/>
      <c r="F66" s="148"/>
      <c r="G66" s="148"/>
      <c r="H66" s="148"/>
      <c r="I66" s="148"/>
      <c r="J66" s="149">
        <f>J120</f>
        <v>0</v>
      </c>
      <c r="K66" s="97"/>
      <c r="L66" s="150"/>
    </row>
    <row r="67" spans="2:12" s="10" customFormat="1" ht="14.9" customHeight="1">
      <c r="B67" s="146"/>
      <c r="C67" s="97"/>
      <c r="D67" s="147" t="s">
        <v>154</v>
      </c>
      <c r="E67" s="148"/>
      <c r="F67" s="148"/>
      <c r="G67" s="148"/>
      <c r="H67" s="148"/>
      <c r="I67" s="148"/>
      <c r="J67" s="149">
        <f>J121</f>
        <v>0</v>
      </c>
      <c r="K67" s="97"/>
      <c r="L67" s="150"/>
    </row>
    <row r="68" spans="2:12" s="10" customFormat="1" ht="19.95" customHeight="1">
      <c r="B68" s="146"/>
      <c r="C68" s="97"/>
      <c r="D68" s="147" t="s">
        <v>155</v>
      </c>
      <c r="E68" s="148"/>
      <c r="F68" s="148"/>
      <c r="G68" s="148"/>
      <c r="H68" s="148"/>
      <c r="I68" s="148"/>
      <c r="J68" s="149">
        <f>J162</f>
        <v>0</v>
      </c>
      <c r="K68" s="97"/>
      <c r="L68" s="150"/>
    </row>
    <row r="69" spans="2:12" s="10" customFormat="1" ht="14.9" customHeight="1">
      <c r="B69" s="146"/>
      <c r="C69" s="97"/>
      <c r="D69" s="147" t="s">
        <v>156</v>
      </c>
      <c r="E69" s="148"/>
      <c r="F69" s="148"/>
      <c r="G69" s="148"/>
      <c r="H69" s="148"/>
      <c r="I69" s="148"/>
      <c r="J69" s="149">
        <f>J163</f>
        <v>0</v>
      </c>
      <c r="K69" s="97"/>
      <c r="L69" s="150"/>
    </row>
    <row r="70" spans="2:12" s="10" customFormat="1" ht="14.9" customHeight="1">
      <c r="B70" s="146"/>
      <c r="C70" s="97"/>
      <c r="D70" s="147" t="s">
        <v>157</v>
      </c>
      <c r="E70" s="148"/>
      <c r="F70" s="148"/>
      <c r="G70" s="148"/>
      <c r="H70" s="148"/>
      <c r="I70" s="148"/>
      <c r="J70" s="149">
        <f>J168</f>
        <v>0</v>
      </c>
      <c r="K70" s="97"/>
      <c r="L70" s="150"/>
    </row>
    <row r="71" spans="2:12" s="10" customFormat="1" ht="14.9" customHeight="1">
      <c r="B71" s="146"/>
      <c r="C71" s="97"/>
      <c r="D71" s="147" t="s">
        <v>158</v>
      </c>
      <c r="E71" s="148"/>
      <c r="F71" s="148"/>
      <c r="G71" s="148"/>
      <c r="H71" s="148"/>
      <c r="I71" s="148"/>
      <c r="J71" s="149">
        <f>J173</f>
        <v>0</v>
      </c>
      <c r="K71" s="97"/>
      <c r="L71" s="150"/>
    </row>
    <row r="72" spans="2:12" s="10" customFormat="1" ht="14.9" customHeight="1">
      <c r="B72" s="146"/>
      <c r="C72" s="97"/>
      <c r="D72" s="147" t="s">
        <v>159</v>
      </c>
      <c r="E72" s="148"/>
      <c r="F72" s="148"/>
      <c r="G72" s="148"/>
      <c r="H72" s="148"/>
      <c r="I72" s="148"/>
      <c r="J72" s="149">
        <f>J184</f>
        <v>0</v>
      </c>
      <c r="K72" s="97"/>
      <c r="L72" s="150"/>
    </row>
    <row r="73" spans="2:12" s="10" customFormat="1" ht="19.95" customHeight="1">
      <c r="B73" s="146"/>
      <c r="C73" s="97"/>
      <c r="D73" s="147" t="s">
        <v>160</v>
      </c>
      <c r="E73" s="148"/>
      <c r="F73" s="148"/>
      <c r="G73" s="148"/>
      <c r="H73" s="148"/>
      <c r="I73" s="148"/>
      <c r="J73" s="149">
        <f>J201</f>
        <v>0</v>
      </c>
      <c r="K73" s="97"/>
      <c r="L73" s="150"/>
    </row>
    <row r="74" spans="2:12" s="10" customFormat="1" ht="19.95" customHeight="1">
      <c r="B74" s="146"/>
      <c r="C74" s="97"/>
      <c r="D74" s="147" t="s">
        <v>161</v>
      </c>
      <c r="E74" s="148"/>
      <c r="F74" s="148"/>
      <c r="G74" s="148"/>
      <c r="H74" s="148"/>
      <c r="I74" s="148"/>
      <c r="J74" s="149">
        <f>J216</f>
        <v>0</v>
      </c>
      <c r="K74" s="97"/>
      <c r="L74" s="150"/>
    </row>
    <row r="75" spans="2:12" s="9" customFormat="1" ht="25" customHeight="1">
      <c r="B75" s="140"/>
      <c r="C75" s="141"/>
      <c r="D75" s="142" t="s">
        <v>162</v>
      </c>
      <c r="E75" s="143"/>
      <c r="F75" s="143"/>
      <c r="G75" s="143"/>
      <c r="H75" s="143"/>
      <c r="I75" s="143"/>
      <c r="J75" s="144">
        <f>J219</f>
        <v>0</v>
      </c>
      <c r="K75" s="141"/>
      <c r="L75" s="145"/>
    </row>
    <row r="76" spans="2:12" s="10" customFormat="1" ht="19.95" customHeight="1">
      <c r="B76" s="146"/>
      <c r="C76" s="97"/>
      <c r="D76" s="147" t="s">
        <v>163</v>
      </c>
      <c r="E76" s="148"/>
      <c r="F76" s="148"/>
      <c r="G76" s="148"/>
      <c r="H76" s="148"/>
      <c r="I76" s="148"/>
      <c r="J76" s="149">
        <f>J220</f>
        <v>0</v>
      </c>
      <c r="K76" s="97"/>
      <c r="L76" s="150"/>
    </row>
    <row r="77" spans="2:12" s="10" customFormat="1" ht="19.95" customHeight="1">
      <c r="B77" s="146"/>
      <c r="C77" s="97"/>
      <c r="D77" s="147" t="s">
        <v>164</v>
      </c>
      <c r="E77" s="148"/>
      <c r="F77" s="148"/>
      <c r="G77" s="148"/>
      <c r="H77" s="148"/>
      <c r="I77" s="148"/>
      <c r="J77" s="149">
        <f>J287</f>
        <v>0</v>
      </c>
      <c r="K77" s="97"/>
      <c r="L77" s="150"/>
    </row>
    <row r="78" spans="2:12" s="10" customFormat="1" ht="19.95" customHeight="1">
      <c r="B78" s="146"/>
      <c r="C78" s="97"/>
      <c r="D78" s="147" t="s">
        <v>165</v>
      </c>
      <c r="E78" s="148"/>
      <c r="F78" s="148"/>
      <c r="G78" s="148"/>
      <c r="H78" s="148"/>
      <c r="I78" s="148"/>
      <c r="J78" s="149">
        <f>J301</f>
        <v>0</v>
      </c>
      <c r="K78" s="97"/>
      <c r="L78" s="150"/>
    </row>
    <row r="79" spans="2:12" s="10" customFormat="1" ht="19.95" customHeight="1">
      <c r="B79" s="146"/>
      <c r="C79" s="97"/>
      <c r="D79" s="147" t="s">
        <v>166</v>
      </c>
      <c r="E79" s="148"/>
      <c r="F79" s="148"/>
      <c r="G79" s="148"/>
      <c r="H79" s="148"/>
      <c r="I79" s="148"/>
      <c r="J79" s="149">
        <f>J370</f>
        <v>0</v>
      </c>
      <c r="K79" s="97"/>
      <c r="L79" s="150"/>
    </row>
    <row r="80" spans="2:12" s="10" customFormat="1" ht="19.95" customHeight="1">
      <c r="B80" s="146"/>
      <c r="C80" s="97"/>
      <c r="D80" s="147" t="s">
        <v>167</v>
      </c>
      <c r="E80" s="148"/>
      <c r="F80" s="148"/>
      <c r="G80" s="148"/>
      <c r="H80" s="148"/>
      <c r="I80" s="148"/>
      <c r="J80" s="149">
        <f>J403</f>
        <v>0</v>
      </c>
      <c r="K80" s="97"/>
      <c r="L80" s="150"/>
    </row>
    <row r="81" spans="2:12" s="10" customFormat="1" ht="19.95" customHeight="1">
      <c r="B81" s="146"/>
      <c r="C81" s="97"/>
      <c r="D81" s="147" t="s">
        <v>168</v>
      </c>
      <c r="E81" s="148"/>
      <c r="F81" s="148"/>
      <c r="G81" s="148"/>
      <c r="H81" s="148"/>
      <c r="I81" s="148"/>
      <c r="J81" s="149">
        <f>J409</f>
        <v>0</v>
      </c>
      <c r="K81" s="97"/>
      <c r="L81" s="150"/>
    </row>
    <row r="82" spans="2:12" s="10" customFormat="1" ht="19.95" customHeight="1">
      <c r="B82" s="146"/>
      <c r="C82" s="97"/>
      <c r="D82" s="147" t="s">
        <v>169</v>
      </c>
      <c r="E82" s="148"/>
      <c r="F82" s="148"/>
      <c r="G82" s="148"/>
      <c r="H82" s="148"/>
      <c r="I82" s="148"/>
      <c r="J82" s="149">
        <f>J455</f>
        <v>0</v>
      </c>
      <c r="K82" s="97"/>
      <c r="L82" s="150"/>
    </row>
    <row r="83" spans="1:31" s="2" customFormat="1" ht="21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8" spans="1:31" s="2" customFormat="1" ht="7" customHeight="1">
      <c r="A88" s="3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" customHeight="1">
      <c r="A89" s="34"/>
      <c r="B89" s="35"/>
      <c r="C89" s="23" t="s">
        <v>170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16</v>
      </c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6"/>
      <c r="D92" s="36"/>
      <c r="E92" s="370" t="str">
        <f>E7</f>
        <v>Zvýšení kapacity koleje Blanice</v>
      </c>
      <c r="F92" s="371"/>
      <c r="G92" s="371"/>
      <c r="H92" s="371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12" s="1" customFormat="1" ht="12" customHeight="1">
      <c r="B93" s="21"/>
      <c r="C93" s="29" t="s">
        <v>143</v>
      </c>
      <c r="D93" s="22"/>
      <c r="E93" s="22"/>
      <c r="F93" s="22"/>
      <c r="G93" s="22"/>
      <c r="H93" s="22"/>
      <c r="I93" s="22"/>
      <c r="J93" s="22"/>
      <c r="K93" s="22"/>
      <c r="L93" s="20"/>
    </row>
    <row r="94" spans="1:31" s="2" customFormat="1" ht="16.5" customHeight="1">
      <c r="A94" s="34"/>
      <c r="B94" s="35"/>
      <c r="C94" s="36"/>
      <c r="D94" s="36"/>
      <c r="E94" s="370" t="s">
        <v>144</v>
      </c>
      <c r="F94" s="369"/>
      <c r="G94" s="369"/>
      <c r="H94" s="369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145</v>
      </c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6"/>
      <c r="D96" s="36"/>
      <c r="E96" s="345" t="str">
        <f>E11</f>
        <v>01 - Typ E</v>
      </c>
      <c r="F96" s="369"/>
      <c r="G96" s="369"/>
      <c r="H96" s="369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7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1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" customHeight="1">
      <c r="A98" s="34"/>
      <c r="B98" s="35"/>
      <c r="C98" s="29" t="s">
        <v>21</v>
      </c>
      <c r="D98" s="36"/>
      <c r="E98" s="36"/>
      <c r="F98" s="27" t="str">
        <f>F14</f>
        <v>Chemická 953, 148 00, Praha 4</v>
      </c>
      <c r="G98" s="36"/>
      <c r="H98" s="36"/>
      <c r="I98" s="29" t="s">
        <v>23</v>
      </c>
      <c r="J98" s="59" t="str">
        <f>IF(J14="","",J14)</f>
        <v>15. 5. 2023</v>
      </c>
      <c r="K98" s="36"/>
      <c r="L98" s="11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7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11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5.65" customHeight="1">
      <c r="A100" s="34"/>
      <c r="B100" s="35"/>
      <c r="C100" s="29" t="s">
        <v>25</v>
      </c>
      <c r="D100" s="36"/>
      <c r="E100" s="36"/>
      <c r="F100" s="27" t="str">
        <f>E17</f>
        <v>Vysoká škola ekonomická v Praze</v>
      </c>
      <c r="G100" s="36"/>
      <c r="H100" s="36"/>
      <c r="I100" s="29" t="s">
        <v>33</v>
      </c>
      <c r="J100" s="32" t="str">
        <f>E23</f>
        <v>Drobný Architects, s.r.o.</v>
      </c>
      <c r="K100" s="36"/>
      <c r="L100" s="11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15" customHeight="1">
      <c r="A101" s="34"/>
      <c r="B101" s="35"/>
      <c r="C101" s="29" t="s">
        <v>31</v>
      </c>
      <c r="D101" s="36"/>
      <c r="E101" s="36"/>
      <c r="F101" s="27" t="str">
        <f>IF(E20="","",E20)</f>
        <v>Vyplň údaj</v>
      </c>
      <c r="G101" s="36"/>
      <c r="H101" s="36"/>
      <c r="I101" s="29" t="s">
        <v>38</v>
      </c>
      <c r="J101" s="32" t="str">
        <f>E26</f>
        <v>Ing. Jaroslav Stolička</v>
      </c>
      <c r="K101" s="36"/>
      <c r="L101" s="11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0.3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1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1" customFormat="1" ht="29.25" customHeight="1">
      <c r="A103" s="151"/>
      <c r="B103" s="152"/>
      <c r="C103" s="153" t="s">
        <v>171</v>
      </c>
      <c r="D103" s="154" t="s">
        <v>62</v>
      </c>
      <c r="E103" s="154" t="s">
        <v>58</v>
      </c>
      <c r="F103" s="154" t="s">
        <v>59</v>
      </c>
      <c r="G103" s="154" t="s">
        <v>172</v>
      </c>
      <c r="H103" s="154" t="s">
        <v>173</v>
      </c>
      <c r="I103" s="154" t="s">
        <v>174</v>
      </c>
      <c r="J103" s="154" t="s">
        <v>149</v>
      </c>
      <c r="K103" s="155" t="s">
        <v>175</v>
      </c>
      <c r="L103" s="156"/>
      <c r="M103" s="68" t="s">
        <v>19</v>
      </c>
      <c r="N103" s="69" t="s">
        <v>47</v>
      </c>
      <c r="O103" s="69" t="s">
        <v>176</v>
      </c>
      <c r="P103" s="69" t="s">
        <v>177</v>
      </c>
      <c r="Q103" s="69" t="s">
        <v>178</v>
      </c>
      <c r="R103" s="69" t="s">
        <v>179</v>
      </c>
      <c r="S103" s="69" t="s">
        <v>180</v>
      </c>
      <c r="T103" s="70" t="s">
        <v>181</v>
      </c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63" s="2" customFormat="1" ht="22.85" customHeight="1">
      <c r="A104" s="34"/>
      <c r="B104" s="35"/>
      <c r="C104" s="75" t="s">
        <v>182</v>
      </c>
      <c r="D104" s="36"/>
      <c r="E104" s="36"/>
      <c r="F104" s="36"/>
      <c r="G104" s="36"/>
      <c r="H104" s="36"/>
      <c r="I104" s="36"/>
      <c r="J104" s="157">
        <f>BK104</f>
        <v>0</v>
      </c>
      <c r="K104" s="36"/>
      <c r="L104" s="39"/>
      <c r="M104" s="71"/>
      <c r="N104" s="158"/>
      <c r="O104" s="72"/>
      <c r="P104" s="159">
        <f>P105+P219</f>
        <v>0</v>
      </c>
      <c r="Q104" s="72"/>
      <c r="R104" s="159">
        <f>R105+R219</f>
        <v>10.635635500000001</v>
      </c>
      <c r="S104" s="72"/>
      <c r="T104" s="160">
        <f>T105+T219</f>
        <v>10.99832895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76</v>
      </c>
      <c r="AU104" s="17" t="s">
        <v>150</v>
      </c>
      <c r="BK104" s="161">
        <f>BK105+BK219</f>
        <v>0</v>
      </c>
    </row>
    <row r="105" spans="2:63" s="12" customFormat="1" ht="25.95" customHeight="1">
      <c r="B105" s="162"/>
      <c r="C105" s="163"/>
      <c r="D105" s="164" t="s">
        <v>76</v>
      </c>
      <c r="E105" s="165" t="s">
        <v>183</v>
      </c>
      <c r="F105" s="165" t="s">
        <v>184</v>
      </c>
      <c r="G105" s="163"/>
      <c r="H105" s="163"/>
      <c r="I105" s="166"/>
      <c r="J105" s="167">
        <f>BK105</f>
        <v>0</v>
      </c>
      <c r="K105" s="163"/>
      <c r="L105" s="168"/>
      <c r="M105" s="169"/>
      <c r="N105" s="170"/>
      <c r="O105" s="170"/>
      <c r="P105" s="171">
        <f>P106+P120+P162+P201+P216</f>
        <v>0</v>
      </c>
      <c r="Q105" s="170"/>
      <c r="R105" s="171">
        <f>R106+R120+R162+R201+R216</f>
        <v>8.625261750000002</v>
      </c>
      <c r="S105" s="170"/>
      <c r="T105" s="172">
        <f>T106+T120+T162+T201+T216</f>
        <v>9.783622</v>
      </c>
      <c r="AR105" s="173" t="s">
        <v>81</v>
      </c>
      <c r="AT105" s="174" t="s">
        <v>76</v>
      </c>
      <c r="AU105" s="174" t="s">
        <v>77</v>
      </c>
      <c r="AY105" s="173" t="s">
        <v>185</v>
      </c>
      <c r="BK105" s="175">
        <f>BK106+BK120+BK162+BK201+BK216</f>
        <v>0</v>
      </c>
    </row>
    <row r="106" spans="2:63" s="12" customFormat="1" ht="22.85" customHeight="1">
      <c r="B106" s="162"/>
      <c r="C106" s="163"/>
      <c r="D106" s="164" t="s">
        <v>76</v>
      </c>
      <c r="E106" s="176" t="s">
        <v>108</v>
      </c>
      <c r="F106" s="176" t="s">
        <v>186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SUM(P107:P119)</f>
        <v>0</v>
      </c>
      <c r="Q106" s="170"/>
      <c r="R106" s="171">
        <f>SUM(R107:R119)</f>
        <v>2.9436836</v>
      </c>
      <c r="S106" s="170"/>
      <c r="T106" s="172">
        <f>SUM(T107:T119)</f>
        <v>0</v>
      </c>
      <c r="AR106" s="173" t="s">
        <v>81</v>
      </c>
      <c r="AT106" s="174" t="s">
        <v>76</v>
      </c>
      <c r="AU106" s="174" t="s">
        <v>81</v>
      </c>
      <c r="AY106" s="173" t="s">
        <v>185</v>
      </c>
      <c r="BK106" s="175">
        <f>SUM(BK107:BK119)</f>
        <v>0</v>
      </c>
    </row>
    <row r="107" spans="1:65" s="2" customFormat="1" ht="24.15" customHeight="1">
      <c r="A107" s="34"/>
      <c r="B107" s="35"/>
      <c r="C107" s="178" t="s">
        <v>81</v>
      </c>
      <c r="D107" s="178" t="s">
        <v>187</v>
      </c>
      <c r="E107" s="179" t="s">
        <v>188</v>
      </c>
      <c r="F107" s="180" t="s">
        <v>189</v>
      </c>
      <c r="G107" s="181" t="s">
        <v>190</v>
      </c>
      <c r="H107" s="182">
        <v>45.63</v>
      </c>
      <c r="I107" s="183"/>
      <c r="J107" s="184">
        <f>ROUND(I107*H107,2)</f>
        <v>0</v>
      </c>
      <c r="K107" s="180" t="s">
        <v>191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0.06172</v>
      </c>
      <c r="R107" s="187">
        <f>Q107*H107</f>
        <v>2.8162836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192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193</v>
      </c>
    </row>
    <row r="108" spans="1:47" s="2" customFormat="1" ht="12">
      <c r="A108" s="34"/>
      <c r="B108" s="35"/>
      <c r="C108" s="36"/>
      <c r="D108" s="191" t="s">
        <v>194</v>
      </c>
      <c r="E108" s="36"/>
      <c r="F108" s="192" t="s">
        <v>195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194</v>
      </c>
      <c r="AU108" s="17" t="s">
        <v>85</v>
      </c>
    </row>
    <row r="109" spans="2:51" s="13" customFormat="1" ht="12">
      <c r="B109" s="196"/>
      <c r="C109" s="197"/>
      <c r="D109" s="198" t="s">
        <v>196</v>
      </c>
      <c r="E109" s="199" t="s">
        <v>19</v>
      </c>
      <c r="F109" s="200" t="s">
        <v>197</v>
      </c>
      <c r="G109" s="197"/>
      <c r="H109" s="201">
        <v>52.184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196</v>
      </c>
      <c r="AU109" s="207" t="s">
        <v>85</v>
      </c>
      <c r="AV109" s="13" t="s">
        <v>85</v>
      </c>
      <c r="AW109" s="13" t="s">
        <v>37</v>
      </c>
      <c r="AX109" s="13" t="s">
        <v>77</v>
      </c>
      <c r="AY109" s="207" t="s">
        <v>185</v>
      </c>
    </row>
    <row r="110" spans="2:51" s="13" customFormat="1" ht="12">
      <c r="B110" s="196"/>
      <c r="C110" s="197"/>
      <c r="D110" s="198" t="s">
        <v>196</v>
      </c>
      <c r="E110" s="199" t="s">
        <v>19</v>
      </c>
      <c r="F110" s="200" t="s">
        <v>198</v>
      </c>
      <c r="G110" s="197"/>
      <c r="H110" s="201">
        <v>-6.554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196</v>
      </c>
      <c r="AU110" s="207" t="s">
        <v>85</v>
      </c>
      <c r="AV110" s="13" t="s">
        <v>85</v>
      </c>
      <c r="AW110" s="13" t="s">
        <v>37</v>
      </c>
      <c r="AX110" s="13" t="s">
        <v>77</v>
      </c>
      <c r="AY110" s="207" t="s">
        <v>185</v>
      </c>
    </row>
    <row r="111" spans="2:51" s="14" customFormat="1" ht="12">
      <c r="B111" s="208"/>
      <c r="C111" s="209"/>
      <c r="D111" s="198" t="s">
        <v>196</v>
      </c>
      <c r="E111" s="210" t="s">
        <v>19</v>
      </c>
      <c r="F111" s="211" t="s">
        <v>199</v>
      </c>
      <c r="G111" s="209"/>
      <c r="H111" s="212">
        <v>45.63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196</v>
      </c>
      <c r="AU111" s="218" t="s">
        <v>85</v>
      </c>
      <c r="AV111" s="14" t="s">
        <v>192</v>
      </c>
      <c r="AW111" s="14" t="s">
        <v>37</v>
      </c>
      <c r="AX111" s="14" t="s">
        <v>81</v>
      </c>
      <c r="AY111" s="218" t="s">
        <v>185</v>
      </c>
    </row>
    <row r="112" spans="1:65" s="2" customFormat="1" ht="24.15" customHeight="1">
      <c r="A112" s="34"/>
      <c r="B112" s="35"/>
      <c r="C112" s="178" t="s">
        <v>85</v>
      </c>
      <c r="D112" s="178" t="s">
        <v>187</v>
      </c>
      <c r="E112" s="179" t="s">
        <v>200</v>
      </c>
      <c r="F112" s="180" t="s">
        <v>201</v>
      </c>
      <c r="G112" s="181" t="s">
        <v>202</v>
      </c>
      <c r="H112" s="182">
        <v>1</v>
      </c>
      <c r="I112" s="183"/>
      <c r="J112" s="184">
        <f>ROUND(I112*H112,2)</f>
        <v>0</v>
      </c>
      <c r="K112" s="180" t="s">
        <v>191</v>
      </c>
      <c r="L112" s="39"/>
      <c r="M112" s="185" t="s">
        <v>19</v>
      </c>
      <c r="N112" s="186" t="s">
        <v>48</v>
      </c>
      <c r="O112" s="64"/>
      <c r="P112" s="187">
        <f>O112*H112</f>
        <v>0</v>
      </c>
      <c r="Q112" s="187">
        <v>0.02228</v>
      </c>
      <c r="R112" s="187">
        <f>Q112*H112</f>
        <v>0.02228</v>
      </c>
      <c r="S112" s="187">
        <v>0</v>
      </c>
      <c r="T112" s="18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192</v>
      </c>
      <c r="AT112" s="189" t="s">
        <v>187</v>
      </c>
      <c r="AU112" s="189" t="s">
        <v>85</v>
      </c>
      <c r="AY112" s="17" t="s">
        <v>185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7" t="s">
        <v>81</v>
      </c>
      <c r="BK112" s="190">
        <f>ROUND(I112*H112,2)</f>
        <v>0</v>
      </c>
      <c r="BL112" s="17" t="s">
        <v>192</v>
      </c>
      <c r="BM112" s="189" t="s">
        <v>203</v>
      </c>
    </row>
    <row r="113" spans="1:47" s="2" customFormat="1" ht="12">
      <c r="A113" s="34"/>
      <c r="B113" s="35"/>
      <c r="C113" s="36"/>
      <c r="D113" s="191" t="s">
        <v>194</v>
      </c>
      <c r="E113" s="36"/>
      <c r="F113" s="192" t="s">
        <v>204</v>
      </c>
      <c r="G113" s="36"/>
      <c r="H113" s="36"/>
      <c r="I113" s="193"/>
      <c r="J113" s="36"/>
      <c r="K113" s="36"/>
      <c r="L113" s="39"/>
      <c r="M113" s="194"/>
      <c r="N113" s="19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194</v>
      </c>
      <c r="AU113" s="17" t="s">
        <v>85</v>
      </c>
    </row>
    <row r="114" spans="2:51" s="13" customFormat="1" ht="12">
      <c r="B114" s="196"/>
      <c r="C114" s="197"/>
      <c r="D114" s="198" t="s">
        <v>196</v>
      </c>
      <c r="E114" s="199" t="s">
        <v>19</v>
      </c>
      <c r="F114" s="200" t="s">
        <v>81</v>
      </c>
      <c r="G114" s="197"/>
      <c r="H114" s="201">
        <v>1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37</v>
      </c>
      <c r="AX114" s="13" t="s">
        <v>77</v>
      </c>
      <c r="AY114" s="207" t="s">
        <v>185</v>
      </c>
    </row>
    <row r="115" spans="2:51" s="14" customFormat="1" ht="12">
      <c r="B115" s="208"/>
      <c r="C115" s="209"/>
      <c r="D115" s="198" t="s">
        <v>196</v>
      </c>
      <c r="E115" s="210" t="s">
        <v>19</v>
      </c>
      <c r="F115" s="211" t="s">
        <v>199</v>
      </c>
      <c r="G115" s="209"/>
      <c r="H115" s="212">
        <v>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196</v>
      </c>
      <c r="AU115" s="218" t="s">
        <v>85</v>
      </c>
      <c r="AV115" s="14" t="s">
        <v>192</v>
      </c>
      <c r="AW115" s="14" t="s">
        <v>37</v>
      </c>
      <c r="AX115" s="14" t="s">
        <v>81</v>
      </c>
      <c r="AY115" s="218" t="s">
        <v>185</v>
      </c>
    </row>
    <row r="116" spans="1:65" s="2" customFormat="1" ht="24.15" customHeight="1">
      <c r="A116" s="34"/>
      <c r="B116" s="35"/>
      <c r="C116" s="178" t="s">
        <v>108</v>
      </c>
      <c r="D116" s="178" t="s">
        <v>187</v>
      </c>
      <c r="E116" s="179" t="s">
        <v>205</v>
      </c>
      <c r="F116" s="180" t="s">
        <v>206</v>
      </c>
      <c r="G116" s="181" t="s">
        <v>202</v>
      </c>
      <c r="H116" s="182">
        <v>4</v>
      </c>
      <c r="I116" s="183"/>
      <c r="J116" s="184">
        <f>ROUND(I116*H116,2)</f>
        <v>0</v>
      </c>
      <c r="K116" s="180" t="s">
        <v>191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0.02628</v>
      </c>
      <c r="R116" s="187">
        <f>Q116*H116</f>
        <v>0.10512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85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207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208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85</v>
      </c>
    </row>
    <row r="118" spans="2:51" s="13" customFormat="1" ht="12">
      <c r="B118" s="196"/>
      <c r="C118" s="197"/>
      <c r="D118" s="198" t="s">
        <v>196</v>
      </c>
      <c r="E118" s="199" t="s">
        <v>19</v>
      </c>
      <c r="F118" s="200" t="s">
        <v>192</v>
      </c>
      <c r="G118" s="197"/>
      <c r="H118" s="201">
        <v>4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37</v>
      </c>
      <c r="AX118" s="13" t="s">
        <v>77</v>
      </c>
      <c r="AY118" s="207" t="s">
        <v>185</v>
      </c>
    </row>
    <row r="119" spans="2:51" s="14" customFormat="1" ht="12">
      <c r="B119" s="208"/>
      <c r="C119" s="209"/>
      <c r="D119" s="198" t="s">
        <v>196</v>
      </c>
      <c r="E119" s="210" t="s">
        <v>19</v>
      </c>
      <c r="F119" s="211" t="s">
        <v>199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196</v>
      </c>
      <c r="AU119" s="218" t="s">
        <v>85</v>
      </c>
      <c r="AV119" s="14" t="s">
        <v>192</v>
      </c>
      <c r="AW119" s="14" t="s">
        <v>37</v>
      </c>
      <c r="AX119" s="14" t="s">
        <v>81</v>
      </c>
      <c r="AY119" s="218" t="s">
        <v>185</v>
      </c>
    </row>
    <row r="120" spans="2:63" s="12" customFormat="1" ht="22.85" customHeight="1">
      <c r="B120" s="162"/>
      <c r="C120" s="163"/>
      <c r="D120" s="164" t="s">
        <v>76</v>
      </c>
      <c r="E120" s="176" t="s">
        <v>209</v>
      </c>
      <c r="F120" s="176" t="s">
        <v>210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P121</f>
        <v>0</v>
      </c>
      <c r="Q120" s="170"/>
      <c r="R120" s="171">
        <f>R121</f>
        <v>5.670545650000001</v>
      </c>
      <c r="S120" s="170"/>
      <c r="T120" s="172">
        <f>T121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BK121</f>
        <v>0</v>
      </c>
    </row>
    <row r="121" spans="2:63" s="12" customFormat="1" ht="20.9" customHeight="1">
      <c r="B121" s="162"/>
      <c r="C121" s="163"/>
      <c r="D121" s="164" t="s">
        <v>76</v>
      </c>
      <c r="E121" s="176" t="s">
        <v>211</v>
      </c>
      <c r="F121" s="176" t="s">
        <v>212</v>
      </c>
      <c r="G121" s="163"/>
      <c r="H121" s="163"/>
      <c r="I121" s="166"/>
      <c r="J121" s="177">
        <f>BK121</f>
        <v>0</v>
      </c>
      <c r="K121" s="163"/>
      <c r="L121" s="168"/>
      <c r="M121" s="169"/>
      <c r="N121" s="170"/>
      <c r="O121" s="170"/>
      <c r="P121" s="171">
        <f>SUM(P122:P161)</f>
        <v>0</v>
      </c>
      <c r="Q121" s="170"/>
      <c r="R121" s="171">
        <f>SUM(R122:R161)</f>
        <v>5.670545650000001</v>
      </c>
      <c r="S121" s="170"/>
      <c r="T121" s="172">
        <f>SUM(T122:T161)</f>
        <v>0</v>
      </c>
      <c r="AR121" s="173" t="s">
        <v>81</v>
      </c>
      <c r="AT121" s="174" t="s">
        <v>76</v>
      </c>
      <c r="AU121" s="174" t="s">
        <v>85</v>
      </c>
      <c r="AY121" s="173" t="s">
        <v>185</v>
      </c>
      <c r="BK121" s="175">
        <f>SUM(BK122:BK161)</f>
        <v>0</v>
      </c>
    </row>
    <row r="122" spans="1:65" s="2" customFormat="1" ht="16.5" customHeight="1">
      <c r="A122" s="34"/>
      <c r="B122" s="35"/>
      <c r="C122" s="178" t="s">
        <v>192</v>
      </c>
      <c r="D122" s="178" t="s">
        <v>187</v>
      </c>
      <c r="E122" s="179" t="s">
        <v>213</v>
      </c>
      <c r="F122" s="180" t="s">
        <v>214</v>
      </c>
      <c r="G122" s="181" t="s">
        <v>190</v>
      </c>
      <c r="H122" s="182">
        <v>130.845</v>
      </c>
      <c r="I122" s="183"/>
      <c r="J122" s="184">
        <f>ROUND(I122*H122,2)</f>
        <v>0</v>
      </c>
      <c r="K122" s="180" t="s">
        <v>191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0.00026</v>
      </c>
      <c r="R122" s="187">
        <f>Q122*H122</f>
        <v>0.0340197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108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192</v>
      </c>
      <c r="BM122" s="189" t="s">
        <v>215</v>
      </c>
    </row>
    <row r="123" spans="1:47" s="2" customFormat="1" ht="12">
      <c r="A123" s="34"/>
      <c r="B123" s="35"/>
      <c r="C123" s="36"/>
      <c r="D123" s="191" t="s">
        <v>194</v>
      </c>
      <c r="E123" s="36"/>
      <c r="F123" s="192" t="s">
        <v>216</v>
      </c>
      <c r="G123" s="36"/>
      <c r="H123" s="36"/>
      <c r="I123" s="193"/>
      <c r="J123" s="36"/>
      <c r="K123" s="36"/>
      <c r="L123" s="39"/>
      <c r="M123" s="194"/>
      <c r="N123" s="19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194</v>
      </c>
      <c r="AU123" s="17" t="s">
        <v>108</v>
      </c>
    </row>
    <row r="124" spans="2:51" s="13" customFormat="1" ht="12">
      <c r="B124" s="196"/>
      <c r="C124" s="197"/>
      <c r="D124" s="198" t="s">
        <v>196</v>
      </c>
      <c r="E124" s="199" t="s">
        <v>19</v>
      </c>
      <c r="F124" s="200" t="s">
        <v>217</v>
      </c>
      <c r="G124" s="197"/>
      <c r="H124" s="201">
        <v>9.954</v>
      </c>
      <c r="I124" s="202"/>
      <c r="J124" s="197"/>
      <c r="K124" s="197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196</v>
      </c>
      <c r="AU124" s="207" t="s">
        <v>108</v>
      </c>
      <c r="AV124" s="13" t="s">
        <v>85</v>
      </c>
      <c r="AW124" s="13" t="s">
        <v>37</v>
      </c>
      <c r="AX124" s="13" t="s">
        <v>77</v>
      </c>
      <c r="AY124" s="207" t="s">
        <v>185</v>
      </c>
    </row>
    <row r="125" spans="2:51" s="13" customFormat="1" ht="12">
      <c r="B125" s="196"/>
      <c r="C125" s="197"/>
      <c r="D125" s="198" t="s">
        <v>196</v>
      </c>
      <c r="E125" s="199" t="s">
        <v>19</v>
      </c>
      <c r="F125" s="200" t="s">
        <v>218</v>
      </c>
      <c r="G125" s="197"/>
      <c r="H125" s="201">
        <v>15.326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196</v>
      </c>
      <c r="AU125" s="207" t="s">
        <v>108</v>
      </c>
      <c r="AV125" s="13" t="s">
        <v>85</v>
      </c>
      <c r="AW125" s="13" t="s">
        <v>37</v>
      </c>
      <c r="AX125" s="13" t="s">
        <v>77</v>
      </c>
      <c r="AY125" s="207" t="s">
        <v>185</v>
      </c>
    </row>
    <row r="126" spans="2:51" s="13" customFormat="1" ht="12">
      <c r="B126" s="196"/>
      <c r="C126" s="197"/>
      <c r="D126" s="198" t="s">
        <v>196</v>
      </c>
      <c r="E126" s="199" t="s">
        <v>19</v>
      </c>
      <c r="F126" s="200" t="s">
        <v>219</v>
      </c>
      <c r="G126" s="197"/>
      <c r="H126" s="201">
        <v>37.981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196</v>
      </c>
      <c r="AU126" s="207" t="s">
        <v>108</v>
      </c>
      <c r="AV126" s="13" t="s">
        <v>85</v>
      </c>
      <c r="AW126" s="13" t="s">
        <v>37</v>
      </c>
      <c r="AX126" s="13" t="s">
        <v>77</v>
      </c>
      <c r="AY126" s="207" t="s">
        <v>185</v>
      </c>
    </row>
    <row r="127" spans="2:51" s="13" customFormat="1" ht="12">
      <c r="B127" s="196"/>
      <c r="C127" s="197"/>
      <c r="D127" s="198" t="s">
        <v>196</v>
      </c>
      <c r="E127" s="199" t="s">
        <v>19</v>
      </c>
      <c r="F127" s="200" t="s">
        <v>220</v>
      </c>
      <c r="G127" s="197"/>
      <c r="H127" s="201">
        <v>33.792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196</v>
      </c>
      <c r="AU127" s="207" t="s">
        <v>108</v>
      </c>
      <c r="AV127" s="13" t="s">
        <v>85</v>
      </c>
      <c r="AW127" s="13" t="s">
        <v>37</v>
      </c>
      <c r="AX127" s="13" t="s">
        <v>77</v>
      </c>
      <c r="AY127" s="207" t="s">
        <v>185</v>
      </c>
    </row>
    <row r="128" spans="2:51" s="13" customFormat="1" ht="12">
      <c r="B128" s="196"/>
      <c r="C128" s="197"/>
      <c r="D128" s="198" t="s">
        <v>196</v>
      </c>
      <c r="E128" s="199" t="s">
        <v>19</v>
      </c>
      <c r="F128" s="200" t="s">
        <v>220</v>
      </c>
      <c r="G128" s="197"/>
      <c r="H128" s="201">
        <v>33.792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108</v>
      </c>
      <c r="AV128" s="13" t="s">
        <v>85</v>
      </c>
      <c r="AW128" s="13" t="s">
        <v>37</v>
      </c>
      <c r="AX128" s="13" t="s">
        <v>77</v>
      </c>
      <c r="AY128" s="207" t="s">
        <v>185</v>
      </c>
    </row>
    <row r="129" spans="2:51" s="14" customFormat="1" ht="12">
      <c r="B129" s="208"/>
      <c r="C129" s="209"/>
      <c r="D129" s="198" t="s">
        <v>196</v>
      </c>
      <c r="E129" s="210" t="s">
        <v>19</v>
      </c>
      <c r="F129" s="211" t="s">
        <v>199</v>
      </c>
      <c r="G129" s="209"/>
      <c r="H129" s="212">
        <v>130.845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196</v>
      </c>
      <c r="AU129" s="218" t="s">
        <v>108</v>
      </c>
      <c r="AV129" s="14" t="s">
        <v>192</v>
      </c>
      <c r="AW129" s="14" t="s">
        <v>37</v>
      </c>
      <c r="AX129" s="14" t="s">
        <v>81</v>
      </c>
      <c r="AY129" s="218" t="s">
        <v>185</v>
      </c>
    </row>
    <row r="130" spans="1:65" s="2" customFormat="1" ht="21.75" customHeight="1">
      <c r="A130" s="34"/>
      <c r="B130" s="35"/>
      <c r="C130" s="178" t="s">
        <v>221</v>
      </c>
      <c r="D130" s="178" t="s">
        <v>187</v>
      </c>
      <c r="E130" s="179" t="s">
        <v>222</v>
      </c>
      <c r="F130" s="180" t="s">
        <v>223</v>
      </c>
      <c r="G130" s="181" t="s">
        <v>190</v>
      </c>
      <c r="H130" s="182">
        <v>130.845</v>
      </c>
      <c r="I130" s="183"/>
      <c r="J130" s="184">
        <f>ROUND(I130*H130,2)</f>
        <v>0</v>
      </c>
      <c r="K130" s="180" t="s">
        <v>191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0.00735</v>
      </c>
      <c r="R130" s="187">
        <f>Q130*H130</f>
        <v>0.96171075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108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224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225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108</v>
      </c>
    </row>
    <row r="132" spans="1:65" s="2" customFormat="1" ht="24.15" customHeight="1">
      <c r="A132" s="34"/>
      <c r="B132" s="35"/>
      <c r="C132" s="178" t="s">
        <v>209</v>
      </c>
      <c r="D132" s="178" t="s">
        <v>187</v>
      </c>
      <c r="E132" s="179" t="s">
        <v>226</v>
      </c>
      <c r="F132" s="180" t="s">
        <v>227</v>
      </c>
      <c r="G132" s="181" t="s">
        <v>190</v>
      </c>
      <c r="H132" s="182">
        <v>25.28</v>
      </c>
      <c r="I132" s="183"/>
      <c r="J132" s="184">
        <f>ROUND(I132*H132,2)</f>
        <v>0</v>
      </c>
      <c r="K132" s="180" t="s">
        <v>191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0.0154</v>
      </c>
      <c r="R132" s="187">
        <f>Q132*H132</f>
        <v>0.38931200000000005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108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228</v>
      </c>
    </row>
    <row r="133" spans="1:47" s="2" customFormat="1" ht="12">
      <c r="A133" s="34"/>
      <c r="B133" s="35"/>
      <c r="C133" s="36"/>
      <c r="D133" s="191" t="s">
        <v>194</v>
      </c>
      <c r="E133" s="36"/>
      <c r="F133" s="192" t="s">
        <v>229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194</v>
      </c>
      <c r="AU133" s="17" t="s">
        <v>108</v>
      </c>
    </row>
    <row r="134" spans="2:51" s="13" customFormat="1" ht="12">
      <c r="B134" s="196"/>
      <c r="C134" s="197"/>
      <c r="D134" s="198" t="s">
        <v>196</v>
      </c>
      <c r="E134" s="199" t="s">
        <v>19</v>
      </c>
      <c r="F134" s="200" t="s">
        <v>217</v>
      </c>
      <c r="G134" s="197"/>
      <c r="H134" s="201">
        <v>9.954</v>
      </c>
      <c r="I134" s="202"/>
      <c r="J134" s="197"/>
      <c r="K134" s="197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196</v>
      </c>
      <c r="AU134" s="207" t="s">
        <v>108</v>
      </c>
      <c r="AV134" s="13" t="s">
        <v>85</v>
      </c>
      <c r="AW134" s="13" t="s">
        <v>37</v>
      </c>
      <c r="AX134" s="13" t="s">
        <v>77</v>
      </c>
      <c r="AY134" s="207" t="s">
        <v>185</v>
      </c>
    </row>
    <row r="135" spans="2:51" s="13" customFormat="1" ht="12">
      <c r="B135" s="196"/>
      <c r="C135" s="197"/>
      <c r="D135" s="198" t="s">
        <v>196</v>
      </c>
      <c r="E135" s="199" t="s">
        <v>19</v>
      </c>
      <c r="F135" s="200" t="s">
        <v>218</v>
      </c>
      <c r="G135" s="197"/>
      <c r="H135" s="201">
        <v>15.326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196</v>
      </c>
      <c r="AU135" s="207" t="s">
        <v>108</v>
      </c>
      <c r="AV135" s="13" t="s">
        <v>85</v>
      </c>
      <c r="AW135" s="13" t="s">
        <v>37</v>
      </c>
      <c r="AX135" s="13" t="s">
        <v>77</v>
      </c>
      <c r="AY135" s="207" t="s">
        <v>185</v>
      </c>
    </row>
    <row r="136" spans="2:51" s="14" customFormat="1" ht="12">
      <c r="B136" s="208"/>
      <c r="C136" s="209"/>
      <c r="D136" s="198" t="s">
        <v>196</v>
      </c>
      <c r="E136" s="210" t="s">
        <v>19</v>
      </c>
      <c r="F136" s="211" t="s">
        <v>199</v>
      </c>
      <c r="G136" s="209"/>
      <c r="H136" s="212">
        <v>25.28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196</v>
      </c>
      <c r="AU136" s="218" t="s">
        <v>108</v>
      </c>
      <c r="AV136" s="14" t="s">
        <v>192</v>
      </c>
      <c r="AW136" s="14" t="s">
        <v>37</v>
      </c>
      <c r="AX136" s="14" t="s">
        <v>81</v>
      </c>
      <c r="AY136" s="218" t="s">
        <v>185</v>
      </c>
    </row>
    <row r="137" spans="1:65" s="2" customFormat="1" ht="24.15" customHeight="1">
      <c r="A137" s="34"/>
      <c r="B137" s="35"/>
      <c r="C137" s="178" t="s">
        <v>230</v>
      </c>
      <c r="D137" s="178" t="s">
        <v>187</v>
      </c>
      <c r="E137" s="179" t="s">
        <v>231</v>
      </c>
      <c r="F137" s="180" t="s">
        <v>232</v>
      </c>
      <c r="G137" s="181" t="s">
        <v>190</v>
      </c>
      <c r="H137" s="182">
        <v>105.565</v>
      </c>
      <c r="I137" s="183"/>
      <c r="J137" s="184">
        <f>ROUND(I137*H137,2)</f>
        <v>0</v>
      </c>
      <c r="K137" s="180" t="s">
        <v>191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0.01838</v>
      </c>
      <c r="R137" s="187">
        <f>Q137*H137</f>
        <v>1.9402847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108</v>
      </c>
      <c r="AY137" s="17" t="s">
        <v>185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81</v>
      </c>
      <c r="BK137" s="190">
        <f>ROUND(I137*H137,2)</f>
        <v>0</v>
      </c>
      <c r="BL137" s="17" t="s">
        <v>192</v>
      </c>
      <c r="BM137" s="189" t="s">
        <v>233</v>
      </c>
    </row>
    <row r="138" spans="1:47" s="2" customFormat="1" ht="12">
      <c r="A138" s="34"/>
      <c r="B138" s="35"/>
      <c r="C138" s="36"/>
      <c r="D138" s="191" t="s">
        <v>194</v>
      </c>
      <c r="E138" s="36"/>
      <c r="F138" s="192" t="s">
        <v>234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194</v>
      </c>
      <c r="AU138" s="17" t="s">
        <v>108</v>
      </c>
    </row>
    <row r="139" spans="2:51" s="13" customFormat="1" ht="12">
      <c r="B139" s="196"/>
      <c r="C139" s="197"/>
      <c r="D139" s="198" t="s">
        <v>196</v>
      </c>
      <c r="E139" s="199" t="s">
        <v>19</v>
      </c>
      <c r="F139" s="200" t="s">
        <v>219</v>
      </c>
      <c r="G139" s="197"/>
      <c r="H139" s="201">
        <v>37.981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196</v>
      </c>
      <c r="AU139" s="207" t="s">
        <v>108</v>
      </c>
      <c r="AV139" s="13" t="s">
        <v>85</v>
      </c>
      <c r="AW139" s="13" t="s">
        <v>37</v>
      </c>
      <c r="AX139" s="13" t="s">
        <v>77</v>
      </c>
      <c r="AY139" s="207" t="s">
        <v>185</v>
      </c>
    </row>
    <row r="140" spans="2:51" s="13" customFormat="1" ht="12">
      <c r="B140" s="196"/>
      <c r="C140" s="197"/>
      <c r="D140" s="198" t="s">
        <v>196</v>
      </c>
      <c r="E140" s="199" t="s">
        <v>19</v>
      </c>
      <c r="F140" s="200" t="s">
        <v>220</v>
      </c>
      <c r="G140" s="197"/>
      <c r="H140" s="201">
        <v>33.792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196</v>
      </c>
      <c r="AU140" s="207" t="s">
        <v>108</v>
      </c>
      <c r="AV140" s="13" t="s">
        <v>85</v>
      </c>
      <c r="AW140" s="13" t="s">
        <v>37</v>
      </c>
      <c r="AX140" s="13" t="s">
        <v>77</v>
      </c>
      <c r="AY140" s="207" t="s">
        <v>185</v>
      </c>
    </row>
    <row r="141" spans="2:51" s="13" customFormat="1" ht="12">
      <c r="B141" s="196"/>
      <c r="C141" s="197"/>
      <c r="D141" s="198" t="s">
        <v>196</v>
      </c>
      <c r="E141" s="199" t="s">
        <v>19</v>
      </c>
      <c r="F141" s="200" t="s">
        <v>220</v>
      </c>
      <c r="G141" s="197"/>
      <c r="H141" s="201">
        <v>33.792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196</v>
      </c>
      <c r="AU141" s="207" t="s">
        <v>108</v>
      </c>
      <c r="AV141" s="13" t="s">
        <v>85</v>
      </c>
      <c r="AW141" s="13" t="s">
        <v>37</v>
      </c>
      <c r="AX141" s="13" t="s">
        <v>77</v>
      </c>
      <c r="AY141" s="207" t="s">
        <v>185</v>
      </c>
    </row>
    <row r="142" spans="2:51" s="14" customFormat="1" ht="12">
      <c r="B142" s="208"/>
      <c r="C142" s="209"/>
      <c r="D142" s="198" t="s">
        <v>196</v>
      </c>
      <c r="E142" s="210" t="s">
        <v>19</v>
      </c>
      <c r="F142" s="211" t="s">
        <v>199</v>
      </c>
      <c r="G142" s="209"/>
      <c r="H142" s="212">
        <v>105.565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196</v>
      </c>
      <c r="AU142" s="218" t="s">
        <v>108</v>
      </c>
      <c r="AV142" s="14" t="s">
        <v>192</v>
      </c>
      <c r="AW142" s="14" t="s">
        <v>37</v>
      </c>
      <c r="AX142" s="14" t="s">
        <v>81</v>
      </c>
      <c r="AY142" s="218" t="s">
        <v>185</v>
      </c>
    </row>
    <row r="143" spans="1:65" s="2" customFormat="1" ht="24.15" customHeight="1">
      <c r="A143" s="34"/>
      <c r="B143" s="35"/>
      <c r="C143" s="178" t="s">
        <v>235</v>
      </c>
      <c r="D143" s="178" t="s">
        <v>187</v>
      </c>
      <c r="E143" s="179" t="s">
        <v>236</v>
      </c>
      <c r="F143" s="180" t="s">
        <v>237</v>
      </c>
      <c r="G143" s="181" t="s">
        <v>190</v>
      </c>
      <c r="H143" s="182">
        <v>130.845</v>
      </c>
      <c r="I143" s="183"/>
      <c r="J143" s="184">
        <f>ROUND(I143*H143,2)</f>
        <v>0</v>
      </c>
      <c r="K143" s="180" t="s">
        <v>191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0.0079</v>
      </c>
      <c r="R143" s="187">
        <f>Q143*H143</f>
        <v>1.0336755000000002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108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238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239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108</v>
      </c>
    </row>
    <row r="145" spans="1:65" s="2" customFormat="1" ht="16.5" customHeight="1">
      <c r="A145" s="34"/>
      <c r="B145" s="35"/>
      <c r="C145" s="178" t="s">
        <v>240</v>
      </c>
      <c r="D145" s="178" t="s">
        <v>187</v>
      </c>
      <c r="E145" s="179" t="s">
        <v>241</v>
      </c>
      <c r="F145" s="180" t="s">
        <v>242</v>
      </c>
      <c r="G145" s="181" t="s">
        <v>190</v>
      </c>
      <c r="H145" s="182">
        <v>38.7</v>
      </c>
      <c r="I145" s="183"/>
      <c r="J145" s="184">
        <f>ROUND(I145*H145,2)</f>
        <v>0</v>
      </c>
      <c r="K145" s="180" t="s">
        <v>191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0.00026</v>
      </c>
      <c r="R145" s="187">
        <f>Q145*H145</f>
        <v>0.010062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108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243</v>
      </c>
    </row>
    <row r="146" spans="1:47" s="2" customFormat="1" ht="12">
      <c r="A146" s="34"/>
      <c r="B146" s="35"/>
      <c r="C146" s="36"/>
      <c r="D146" s="191" t="s">
        <v>194</v>
      </c>
      <c r="E146" s="36"/>
      <c r="F146" s="192" t="s">
        <v>244</v>
      </c>
      <c r="G146" s="36"/>
      <c r="H146" s="36"/>
      <c r="I146" s="193"/>
      <c r="J146" s="36"/>
      <c r="K146" s="36"/>
      <c r="L146" s="39"/>
      <c r="M146" s="194"/>
      <c r="N146" s="19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194</v>
      </c>
      <c r="AU146" s="17" t="s">
        <v>108</v>
      </c>
    </row>
    <row r="147" spans="2:51" s="13" customFormat="1" ht="12">
      <c r="B147" s="196"/>
      <c r="C147" s="197"/>
      <c r="D147" s="198" t="s">
        <v>196</v>
      </c>
      <c r="E147" s="199" t="s">
        <v>19</v>
      </c>
      <c r="F147" s="200" t="s">
        <v>245</v>
      </c>
      <c r="G147" s="197"/>
      <c r="H147" s="201">
        <v>11.86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196</v>
      </c>
      <c r="AU147" s="207" t="s">
        <v>108</v>
      </c>
      <c r="AV147" s="13" t="s">
        <v>85</v>
      </c>
      <c r="AW147" s="13" t="s">
        <v>37</v>
      </c>
      <c r="AX147" s="13" t="s">
        <v>77</v>
      </c>
      <c r="AY147" s="207" t="s">
        <v>185</v>
      </c>
    </row>
    <row r="148" spans="2:51" s="13" customFormat="1" ht="12">
      <c r="B148" s="196"/>
      <c r="C148" s="197"/>
      <c r="D148" s="198" t="s">
        <v>196</v>
      </c>
      <c r="E148" s="199" t="s">
        <v>19</v>
      </c>
      <c r="F148" s="200" t="s">
        <v>246</v>
      </c>
      <c r="G148" s="197"/>
      <c r="H148" s="201">
        <v>13.42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108</v>
      </c>
      <c r="AV148" s="13" t="s">
        <v>85</v>
      </c>
      <c r="AW148" s="13" t="s">
        <v>37</v>
      </c>
      <c r="AX148" s="13" t="s">
        <v>77</v>
      </c>
      <c r="AY148" s="207" t="s">
        <v>185</v>
      </c>
    </row>
    <row r="149" spans="2:51" s="13" customFormat="1" ht="12">
      <c r="B149" s="196"/>
      <c r="C149" s="197"/>
      <c r="D149" s="198" t="s">
        <v>196</v>
      </c>
      <c r="E149" s="199" t="s">
        <v>19</v>
      </c>
      <c r="F149" s="200" t="s">
        <v>246</v>
      </c>
      <c r="G149" s="197"/>
      <c r="H149" s="201">
        <v>13.42</v>
      </c>
      <c r="I149" s="202"/>
      <c r="J149" s="197"/>
      <c r="K149" s="197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196</v>
      </c>
      <c r="AU149" s="207" t="s">
        <v>108</v>
      </c>
      <c r="AV149" s="13" t="s">
        <v>85</v>
      </c>
      <c r="AW149" s="13" t="s">
        <v>37</v>
      </c>
      <c r="AX149" s="13" t="s">
        <v>77</v>
      </c>
      <c r="AY149" s="207" t="s">
        <v>185</v>
      </c>
    </row>
    <row r="150" spans="2:51" s="14" customFormat="1" ht="12">
      <c r="B150" s="208"/>
      <c r="C150" s="209"/>
      <c r="D150" s="198" t="s">
        <v>196</v>
      </c>
      <c r="E150" s="210" t="s">
        <v>19</v>
      </c>
      <c r="F150" s="211" t="s">
        <v>199</v>
      </c>
      <c r="G150" s="209"/>
      <c r="H150" s="212">
        <v>38.7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196</v>
      </c>
      <c r="AU150" s="218" t="s">
        <v>108</v>
      </c>
      <c r="AV150" s="14" t="s">
        <v>192</v>
      </c>
      <c r="AW150" s="14" t="s">
        <v>37</v>
      </c>
      <c r="AX150" s="14" t="s">
        <v>81</v>
      </c>
      <c r="AY150" s="218" t="s">
        <v>185</v>
      </c>
    </row>
    <row r="151" spans="1:65" s="2" customFormat="1" ht="21.75" customHeight="1">
      <c r="A151" s="34"/>
      <c r="B151" s="35"/>
      <c r="C151" s="178" t="s">
        <v>247</v>
      </c>
      <c r="D151" s="178" t="s">
        <v>187</v>
      </c>
      <c r="E151" s="179" t="s">
        <v>248</v>
      </c>
      <c r="F151" s="180" t="s">
        <v>249</v>
      </c>
      <c r="G151" s="181" t="s">
        <v>190</v>
      </c>
      <c r="H151" s="182">
        <v>38.7</v>
      </c>
      <c r="I151" s="183"/>
      <c r="J151" s="184">
        <f>ROUND(I151*H151,2)</f>
        <v>0</v>
      </c>
      <c r="K151" s="180" t="s">
        <v>191</v>
      </c>
      <c r="L151" s="39"/>
      <c r="M151" s="185" t="s">
        <v>19</v>
      </c>
      <c r="N151" s="186" t="s">
        <v>48</v>
      </c>
      <c r="O151" s="64"/>
      <c r="P151" s="187">
        <f>O151*H151</f>
        <v>0</v>
      </c>
      <c r="Q151" s="187">
        <v>0.00735</v>
      </c>
      <c r="R151" s="187">
        <f>Q151*H151</f>
        <v>0.284445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108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250</v>
      </c>
    </row>
    <row r="152" spans="1:47" s="2" customFormat="1" ht="12">
      <c r="A152" s="34"/>
      <c r="B152" s="35"/>
      <c r="C152" s="36"/>
      <c r="D152" s="191" t="s">
        <v>194</v>
      </c>
      <c r="E152" s="36"/>
      <c r="F152" s="192" t="s">
        <v>251</v>
      </c>
      <c r="G152" s="36"/>
      <c r="H152" s="36"/>
      <c r="I152" s="193"/>
      <c r="J152" s="36"/>
      <c r="K152" s="36"/>
      <c r="L152" s="39"/>
      <c r="M152" s="194"/>
      <c r="N152" s="195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194</v>
      </c>
      <c r="AU152" s="17" t="s">
        <v>108</v>
      </c>
    </row>
    <row r="153" spans="1:65" s="2" customFormat="1" ht="24.15" customHeight="1">
      <c r="A153" s="34"/>
      <c r="B153" s="35"/>
      <c r="C153" s="178" t="s">
        <v>252</v>
      </c>
      <c r="D153" s="178" t="s">
        <v>187</v>
      </c>
      <c r="E153" s="179" t="s">
        <v>253</v>
      </c>
      <c r="F153" s="180" t="s">
        <v>254</v>
      </c>
      <c r="G153" s="181" t="s">
        <v>190</v>
      </c>
      <c r="H153" s="182">
        <v>38.7</v>
      </c>
      <c r="I153" s="183"/>
      <c r="J153" s="184">
        <f>ROUND(I153*H153,2)</f>
        <v>0</v>
      </c>
      <c r="K153" s="180" t="s">
        <v>191</v>
      </c>
      <c r="L153" s="39"/>
      <c r="M153" s="185" t="s">
        <v>19</v>
      </c>
      <c r="N153" s="186" t="s">
        <v>48</v>
      </c>
      <c r="O153" s="64"/>
      <c r="P153" s="187">
        <f>O153*H153</f>
        <v>0</v>
      </c>
      <c r="Q153" s="187">
        <v>0.01838</v>
      </c>
      <c r="R153" s="187">
        <f>Q153*H153</f>
        <v>0.7113060000000001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192</v>
      </c>
      <c r="AT153" s="189" t="s">
        <v>187</v>
      </c>
      <c r="AU153" s="189" t="s">
        <v>108</v>
      </c>
      <c r="AY153" s="17" t="s">
        <v>185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7" t="s">
        <v>81</v>
      </c>
      <c r="BK153" s="190">
        <f>ROUND(I153*H153,2)</f>
        <v>0</v>
      </c>
      <c r="BL153" s="17" t="s">
        <v>192</v>
      </c>
      <c r="BM153" s="189" t="s">
        <v>255</v>
      </c>
    </row>
    <row r="154" spans="1:47" s="2" customFormat="1" ht="12">
      <c r="A154" s="34"/>
      <c r="B154" s="35"/>
      <c r="C154" s="36"/>
      <c r="D154" s="191" t="s">
        <v>194</v>
      </c>
      <c r="E154" s="36"/>
      <c r="F154" s="192" t="s">
        <v>256</v>
      </c>
      <c r="G154" s="36"/>
      <c r="H154" s="36"/>
      <c r="I154" s="193"/>
      <c r="J154" s="36"/>
      <c r="K154" s="36"/>
      <c r="L154" s="39"/>
      <c r="M154" s="194"/>
      <c r="N154" s="195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194</v>
      </c>
      <c r="AU154" s="17" t="s">
        <v>108</v>
      </c>
    </row>
    <row r="155" spans="1:65" s="2" customFormat="1" ht="24.15" customHeight="1">
      <c r="A155" s="34"/>
      <c r="B155" s="35"/>
      <c r="C155" s="178" t="s">
        <v>257</v>
      </c>
      <c r="D155" s="178" t="s">
        <v>187</v>
      </c>
      <c r="E155" s="179" t="s">
        <v>258</v>
      </c>
      <c r="F155" s="180" t="s">
        <v>259</v>
      </c>
      <c r="G155" s="181" t="s">
        <v>190</v>
      </c>
      <c r="H155" s="182">
        <v>38.7</v>
      </c>
      <c r="I155" s="183"/>
      <c r="J155" s="184">
        <f>ROUND(I155*H155,2)</f>
        <v>0</v>
      </c>
      <c r="K155" s="180" t="s">
        <v>191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0.0079</v>
      </c>
      <c r="R155" s="187">
        <f>Q155*H155</f>
        <v>0.30573000000000006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192</v>
      </c>
      <c r="AT155" s="189" t="s">
        <v>187</v>
      </c>
      <c r="AU155" s="189" t="s">
        <v>108</v>
      </c>
      <c r="AY155" s="17" t="s">
        <v>185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81</v>
      </c>
      <c r="BK155" s="190">
        <f>ROUND(I155*H155,2)</f>
        <v>0</v>
      </c>
      <c r="BL155" s="17" t="s">
        <v>192</v>
      </c>
      <c r="BM155" s="189" t="s">
        <v>260</v>
      </c>
    </row>
    <row r="156" spans="1:47" s="2" customFormat="1" ht="12">
      <c r="A156" s="34"/>
      <c r="B156" s="35"/>
      <c r="C156" s="36"/>
      <c r="D156" s="191" t="s">
        <v>194</v>
      </c>
      <c r="E156" s="36"/>
      <c r="F156" s="192" t="s">
        <v>261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194</v>
      </c>
      <c r="AU156" s="17" t="s">
        <v>108</v>
      </c>
    </row>
    <row r="157" spans="1:65" s="2" customFormat="1" ht="24.15" customHeight="1">
      <c r="A157" s="34"/>
      <c r="B157" s="35"/>
      <c r="C157" s="178" t="s">
        <v>262</v>
      </c>
      <c r="D157" s="178" t="s">
        <v>187</v>
      </c>
      <c r="E157" s="179" t="s">
        <v>263</v>
      </c>
      <c r="F157" s="180" t="s">
        <v>264</v>
      </c>
      <c r="G157" s="181" t="s">
        <v>190</v>
      </c>
      <c r="H157" s="182">
        <v>6.3</v>
      </c>
      <c r="I157" s="183"/>
      <c r="J157" s="184">
        <f>ROUND(I157*H157,2)</f>
        <v>0</v>
      </c>
      <c r="K157" s="180" t="s">
        <v>191</v>
      </c>
      <c r="L157" s="39"/>
      <c r="M157" s="185" t="s">
        <v>19</v>
      </c>
      <c r="N157" s="186" t="s">
        <v>48</v>
      </c>
      <c r="O157" s="64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192</v>
      </c>
      <c r="AT157" s="189" t="s">
        <v>187</v>
      </c>
      <c r="AU157" s="189" t="s">
        <v>108</v>
      </c>
      <c r="AY157" s="17" t="s">
        <v>185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7" t="s">
        <v>81</v>
      </c>
      <c r="BK157" s="190">
        <f>ROUND(I157*H157,2)</f>
        <v>0</v>
      </c>
      <c r="BL157" s="17" t="s">
        <v>192</v>
      </c>
      <c r="BM157" s="189" t="s">
        <v>265</v>
      </c>
    </row>
    <row r="158" spans="1:47" s="2" customFormat="1" ht="12">
      <c r="A158" s="34"/>
      <c r="B158" s="35"/>
      <c r="C158" s="36"/>
      <c r="D158" s="191" t="s">
        <v>194</v>
      </c>
      <c r="E158" s="36"/>
      <c r="F158" s="192" t="s">
        <v>266</v>
      </c>
      <c r="G158" s="36"/>
      <c r="H158" s="36"/>
      <c r="I158" s="193"/>
      <c r="J158" s="36"/>
      <c r="K158" s="36"/>
      <c r="L158" s="39"/>
      <c r="M158" s="194"/>
      <c r="N158" s="195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194</v>
      </c>
      <c r="AU158" s="17" t="s">
        <v>108</v>
      </c>
    </row>
    <row r="159" spans="2:51" s="13" customFormat="1" ht="12">
      <c r="B159" s="196"/>
      <c r="C159" s="197"/>
      <c r="D159" s="198" t="s">
        <v>196</v>
      </c>
      <c r="E159" s="199" t="s">
        <v>19</v>
      </c>
      <c r="F159" s="200" t="s">
        <v>267</v>
      </c>
      <c r="G159" s="197"/>
      <c r="H159" s="201">
        <v>3.15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196</v>
      </c>
      <c r="AU159" s="207" t="s">
        <v>108</v>
      </c>
      <c r="AV159" s="13" t="s">
        <v>85</v>
      </c>
      <c r="AW159" s="13" t="s">
        <v>37</v>
      </c>
      <c r="AX159" s="13" t="s">
        <v>77</v>
      </c>
      <c r="AY159" s="207" t="s">
        <v>185</v>
      </c>
    </row>
    <row r="160" spans="2:51" s="13" customFormat="1" ht="12">
      <c r="B160" s="196"/>
      <c r="C160" s="197"/>
      <c r="D160" s="198" t="s">
        <v>196</v>
      </c>
      <c r="E160" s="199" t="s">
        <v>19</v>
      </c>
      <c r="F160" s="200" t="s">
        <v>267</v>
      </c>
      <c r="G160" s="197"/>
      <c r="H160" s="201">
        <v>3.15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196</v>
      </c>
      <c r="AU160" s="207" t="s">
        <v>108</v>
      </c>
      <c r="AV160" s="13" t="s">
        <v>85</v>
      </c>
      <c r="AW160" s="13" t="s">
        <v>37</v>
      </c>
      <c r="AX160" s="13" t="s">
        <v>77</v>
      </c>
      <c r="AY160" s="207" t="s">
        <v>185</v>
      </c>
    </row>
    <row r="161" spans="2:51" s="14" customFormat="1" ht="12">
      <c r="B161" s="208"/>
      <c r="C161" s="209"/>
      <c r="D161" s="198" t="s">
        <v>196</v>
      </c>
      <c r="E161" s="210" t="s">
        <v>19</v>
      </c>
      <c r="F161" s="211" t="s">
        <v>199</v>
      </c>
      <c r="G161" s="209"/>
      <c r="H161" s="212">
        <v>6.3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196</v>
      </c>
      <c r="AU161" s="218" t="s">
        <v>108</v>
      </c>
      <c r="AV161" s="14" t="s">
        <v>192</v>
      </c>
      <c r="AW161" s="14" t="s">
        <v>37</v>
      </c>
      <c r="AX161" s="14" t="s">
        <v>81</v>
      </c>
      <c r="AY161" s="218" t="s">
        <v>185</v>
      </c>
    </row>
    <row r="162" spans="2:63" s="12" customFormat="1" ht="22.85" customHeight="1">
      <c r="B162" s="162"/>
      <c r="C162" s="163"/>
      <c r="D162" s="164" t="s">
        <v>76</v>
      </c>
      <c r="E162" s="176" t="s">
        <v>240</v>
      </c>
      <c r="F162" s="176" t="s">
        <v>268</v>
      </c>
      <c r="G162" s="163"/>
      <c r="H162" s="163"/>
      <c r="I162" s="166"/>
      <c r="J162" s="177">
        <f>BK162</f>
        <v>0</v>
      </c>
      <c r="K162" s="163"/>
      <c r="L162" s="168"/>
      <c r="M162" s="169"/>
      <c r="N162" s="170"/>
      <c r="O162" s="170"/>
      <c r="P162" s="171">
        <f>P163+P168+P173+P184</f>
        <v>0</v>
      </c>
      <c r="Q162" s="170"/>
      <c r="R162" s="171">
        <f>R163+R168+R173+R184</f>
        <v>0.0110325</v>
      </c>
      <c r="S162" s="170"/>
      <c r="T162" s="172">
        <f>T163+T168+T173+T184</f>
        <v>9.783622</v>
      </c>
      <c r="AR162" s="173" t="s">
        <v>81</v>
      </c>
      <c r="AT162" s="174" t="s">
        <v>76</v>
      </c>
      <c r="AU162" s="174" t="s">
        <v>81</v>
      </c>
      <c r="AY162" s="173" t="s">
        <v>185</v>
      </c>
      <c r="BK162" s="175">
        <f>BK163+BK168+BK173+BK184</f>
        <v>0</v>
      </c>
    </row>
    <row r="163" spans="2:63" s="12" customFormat="1" ht="20.9" customHeight="1">
      <c r="B163" s="162"/>
      <c r="C163" s="163"/>
      <c r="D163" s="164" t="s">
        <v>76</v>
      </c>
      <c r="E163" s="176" t="s">
        <v>269</v>
      </c>
      <c r="F163" s="176" t="s">
        <v>270</v>
      </c>
      <c r="G163" s="163"/>
      <c r="H163" s="163"/>
      <c r="I163" s="166"/>
      <c r="J163" s="177">
        <f>BK163</f>
        <v>0</v>
      </c>
      <c r="K163" s="163"/>
      <c r="L163" s="168"/>
      <c r="M163" s="169"/>
      <c r="N163" s="170"/>
      <c r="O163" s="170"/>
      <c r="P163" s="171">
        <f>SUM(P164:P167)</f>
        <v>0</v>
      </c>
      <c r="Q163" s="170"/>
      <c r="R163" s="171">
        <f>SUM(R164:R167)</f>
        <v>0.009267300000000001</v>
      </c>
      <c r="S163" s="170"/>
      <c r="T163" s="172">
        <f>SUM(T164:T167)</f>
        <v>0</v>
      </c>
      <c r="AR163" s="173" t="s">
        <v>81</v>
      </c>
      <c r="AT163" s="174" t="s">
        <v>76</v>
      </c>
      <c r="AU163" s="174" t="s">
        <v>85</v>
      </c>
      <c r="AY163" s="173" t="s">
        <v>185</v>
      </c>
      <c r="BK163" s="175">
        <f>SUM(BK164:BK167)</f>
        <v>0</v>
      </c>
    </row>
    <row r="164" spans="1:65" s="2" customFormat="1" ht="24.15" customHeight="1">
      <c r="A164" s="34"/>
      <c r="B164" s="35"/>
      <c r="C164" s="178" t="s">
        <v>271</v>
      </c>
      <c r="D164" s="178" t="s">
        <v>187</v>
      </c>
      <c r="E164" s="179" t="s">
        <v>272</v>
      </c>
      <c r="F164" s="180" t="s">
        <v>273</v>
      </c>
      <c r="G164" s="181" t="s">
        <v>190</v>
      </c>
      <c r="H164" s="182">
        <v>44.13</v>
      </c>
      <c r="I164" s="183"/>
      <c r="J164" s="184">
        <f>ROUND(I164*H164,2)</f>
        <v>0</v>
      </c>
      <c r="K164" s="180" t="s">
        <v>191</v>
      </c>
      <c r="L164" s="39"/>
      <c r="M164" s="185" t="s">
        <v>19</v>
      </c>
      <c r="N164" s="186" t="s">
        <v>48</v>
      </c>
      <c r="O164" s="64"/>
      <c r="P164" s="187">
        <f>O164*H164</f>
        <v>0</v>
      </c>
      <c r="Q164" s="187">
        <v>0.00021</v>
      </c>
      <c r="R164" s="187">
        <f>Q164*H164</f>
        <v>0.009267300000000001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192</v>
      </c>
      <c r="AT164" s="189" t="s">
        <v>187</v>
      </c>
      <c r="AU164" s="189" t="s">
        <v>108</v>
      </c>
      <c r="AY164" s="17" t="s">
        <v>185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7" t="s">
        <v>81</v>
      </c>
      <c r="BK164" s="190">
        <f>ROUND(I164*H164,2)</f>
        <v>0</v>
      </c>
      <c r="BL164" s="17" t="s">
        <v>192</v>
      </c>
      <c r="BM164" s="189" t="s">
        <v>274</v>
      </c>
    </row>
    <row r="165" spans="1:47" s="2" customFormat="1" ht="12">
      <c r="A165" s="34"/>
      <c r="B165" s="35"/>
      <c r="C165" s="36"/>
      <c r="D165" s="191" t="s">
        <v>194</v>
      </c>
      <c r="E165" s="36"/>
      <c r="F165" s="192" t="s">
        <v>275</v>
      </c>
      <c r="G165" s="36"/>
      <c r="H165" s="36"/>
      <c r="I165" s="193"/>
      <c r="J165" s="36"/>
      <c r="K165" s="36"/>
      <c r="L165" s="39"/>
      <c r="M165" s="194"/>
      <c r="N165" s="19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194</v>
      </c>
      <c r="AU165" s="17" t="s">
        <v>108</v>
      </c>
    </row>
    <row r="166" spans="2:51" s="13" customFormat="1" ht="12">
      <c r="B166" s="196"/>
      <c r="C166" s="197"/>
      <c r="D166" s="198" t="s">
        <v>196</v>
      </c>
      <c r="E166" s="199" t="s">
        <v>19</v>
      </c>
      <c r="F166" s="200" t="s">
        <v>276</v>
      </c>
      <c r="G166" s="197"/>
      <c r="H166" s="201">
        <v>44.13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196</v>
      </c>
      <c r="AU166" s="207" t="s">
        <v>108</v>
      </c>
      <c r="AV166" s="13" t="s">
        <v>85</v>
      </c>
      <c r="AW166" s="13" t="s">
        <v>37</v>
      </c>
      <c r="AX166" s="13" t="s">
        <v>77</v>
      </c>
      <c r="AY166" s="207" t="s">
        <v>185</v>
      </c>
    </row>
    <row r="167" spans="2:51" s="14" customFormat="1" ht="12">
      <c r="B167" s="208"/>
      <c r="C167" s="209"/>
      <c r="D167" s="198" t="s">
        <v>196</v>
      </c>
      <c r="E167" s="210" t="s">
        <v>19</v>
      </c>
      <c r="F167" s="211" t="s">
        <v>199</v>
      </c>
      <c r="G167" s="209"/>
      <c r="H167" s="212">
        <v>44.13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196</v>
      </c>
      <c r="AU167" s="218" t="s">
        <v>108</v>
      </c>
      <c r="AV167" s="14" t="s">
        <v>192</v>
      </c>
      <c r="AW167" s="14" t="s">
        <v>37</v>
      </c>
      <c r="AX167" s="14" t="s">
        <v>81</v>
      </c>
      <c r="AY167" s="218" t="s">
        <v>185</v>
      </c>
    </row>
    <row r="168" spans="2:63" s="12" customFormat="1" ht="20.9" customHeight="1">
      <c r="B168" s="162"/>
      <c r="C168" s="163"/>
      <c r="D168" s="164" t="s">
        <v>76</v>
      </c>
      <c r="E168" s="176" t="s">
        <v>277</v>
      </c>
      <c r="F168" s="176" t="s">
        <v>278</v>
      </c>
      <c r="G168" s="163"/>
      <c r="H168" s="163"/>
      <c r="I168" s="166"/>
      <c r="J168" s="177">
        <f>BK168</f>
        <v>0</v>
      </c>
      <c r="K168" s="163"/>
      <c r="L168" s="168"/>
      <c r="M168" s="169"/>
      <c r="N168" s="170"/>
      <c r="O168" s="170"/>
      <c r="P168" s="171">
        <f>SUM(P169:P172)</f>
        <v>0</v>
      </c>
      <c r="Q168" s="170"/>
      <c r="R168" s="171">
        <f>SUM(R169:R172)</f>
        <v>0.0017652000000000002</v>
      </c>
      <c r="S168" s="170"/>
      <c r="T168" s="172">
        <f>SUM(T169:T172)</f>
        <v>0</v>
      </c>
      <c r="AR168" s="173" t="s">
        <v>81</v>
      </c>
      <c r="AT168" s="174" t="s">
        <v>76</v>
      </c>
      <c r="AU168" s="174" t="s">
        <v>85</v>
      </c>
      <c r="AY168" s="173" t="s">
        <v>185</v>
      </c>
      <c r="BK168" s="175">
        <f>SUM(BK169:BK172)</f>
        <v>0</v>
      </c>
    </row>
    <row r="169" spans="1:65" s="2" customFormat="1" ht="24.15" customHeight="1">
      <c r="A169" s="34"/>
      <c r="B169" s="35"/>
      <c r="C169" s="178" t="s">
        <v>8</v>
      </c>
      <c r="D169" s="178" t="s">
        <v>187</v>
      </c>
      <c r="E169" s="179" t="s">
        <v>279</v>
      </c>
      <c r="F169" s="180" t="s">
        <v>280</v>
      </c>
      <c r="G169" s="181" t="s">
        <v>190</v>
      </c>
      <c r="H169" s="182">
        <v>44.13</v>
      </c>
      <c r="I169" s="183"/>
      <c r="J169" s="184">
        <f>ROUND(I169*H169,2)</f>
        <v>0</v>
      </c>
      <c r="K169" s="180" t="s">
        <v>191</v>
      </c>
      <c r="L169" s="39"/>
      <c r="M169" s="185" t="s">
        <v>19</v>
      </c>
      <c r="N169" s="186" t="s">
        <v>48</v>
      </c>
      <c r="O169" s="64"/>
      <c r="P169" s="187">
        <f>O169*H169</f>
        <v>0</v>
      </c>
      <c r="Q169" s="187">
        <v>4E-05</v>
      </c>
      <c r="R169" s="187">
        <f>Q169*H169</f>
        <v>0.0017652000000000002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192</v>
      </c>
      <c r="AT169" s="189" t="s">
        <v>187</v>
      </c>
      <c r="AU169" s="189" t="s">
        <v>108</v>
      </c>
      <c r="AY169" s="17" t="s">
        <v>185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7" t="s">
        <v>81</v>
      </c>
      <c r="BK169" s="190">
        <f>ROUND(I169*H169,2)</f>
        <v>0</v>
      </c>
      <c r="BL169" s="17" t="s">
        <v>192</v>
      </c>
      <c r="BM169" s="189" t="s">
        <v>281</v>
      </c>
    </row>
    <row r="170" spans="1:47" s="2" customFormat="1" ht="12">
      <c r="A170" s="34"/>
      <c r="B170" s="35"/>
      <c r="C170" s="36"/>
      <c r="D170" s="191" t="s">
        <v>194</v>
      </c>
      <c r="E170" s="36"/>
      <c r="F170" s="192" t="s">
        <v>282</v>
      </c>
      <c r="G170" s="36"/>
      <c r="H170" s="36"/>
      <c r="I170" s="193"/>
      <c r="J170" s="36"/>
      <c r="K170" s="36"/>
      <c r="L170" s="39"/>
      <c r="M170" s="194"/>
      <c r="N170" s="195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194</v>
      </c>
      <c r="AU170" s="17" t="s">
        <v>108</v>
      </c>
    </row>
    <row r="171" spans="2:51" s="13" customFormat="1" ht="12">
      <c r="B171" s="196"/>
      <c r="C171" s="197"/>
      <c r="D171" s="198" t="s">
        <v>196</v>
      </c>
      <c r="E171" s="199" t="s">
        <v>19</v>
      </c>
      <c r="F171" s="200" t="s">
        <v>276</v>
      </c>
      <c r="G171" s="197"/>
      <c r="H171" s="201">
        <v>44.13</v>
      </c>
      <c r="I171" s="202"/>
      <c r="J171" s="197"/>
      <c r="K171" s="197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196</v>
      </c>
      <c r="AU171" s="207" t="s">
        <v>108</v>
      </c>
      <c r="AV171" s="13" t="s">
        <v>85</v>
      </c>
      <c r="AW171" s="13" t="s">
        <v>37</v>
      </c>
      <c r="AX171" s="13" t="s">
        <v>77</v>
      </c>
      <c r="AY171" s="207" t="s">
        <v>185</v>
      </c>
    </row>
    <row r="172" spans="2:51" s="14" customFormat="1" ht="12">
      <c r="B172" s="208"/>
      <c r="C172" s="209"/>
      <c r="D172" s="198" t="s">
        <v>196</v>
      </c>
      <c r="E172" s="210" t="s">
        <v>19</v>
      </c>
      <c r="F172" s="211" t="s">
        <v>199</v>
      </c>
      <c r="G172" s="209"/>
      <c r="H172" s="212">
        <v>44.13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196</v>
      </c>
      <c r="AU172" s="218" t="s">
        <v>108</v>
      </c>
      <c r="AV172" s="14" t="s">
        <v>192</v>
      </c>
      <c r="AW172" s="14" t="s">
        <v>37</v>
      </c>
      <c r="AX172" s="14" t="s">
        <v>81</v>
      </c>
      <c r="AY172" s="218" t="s">
        <v>185</v>
      </c>
    </row>
    <row r="173" spans="2:63" s="12" customFormat="1" ht="20.9" customHeight="1">
      <c r="B173" s="162"/>
      <c r="C173" s="163"/>
      <c r="D173" s="164" t="s">
        <v>76</v>
      </c>
      <c r="E173" s="176" t="s">
        <v>283</v>
      </c>
      <c r="F173" s="176" t="s">
        <v>284</v>
      </c>
      <c r="G173" s="163"/>
      <c r="H173" s="163"/>
      <c r="I173" s="166"/>
      <c r="J173" s="177">
        <f>BK173</f>
        <v>0</v>
      </c>
      <c r="K173" s="163"/>
      <c r="L173" s="168"/>
      <c r="M173" s="169"/>
      <c r="N173" s="170"/>
      <c r="O173" s="170"/>
      <c r="P173" s="171">
        <f>SUM(P174:P183)</f>
        <v>0</v>
      </c>
      <c r="Q173" s="170"/>
      <c r="R173" s="171">
        <f>SUM(R174:R183)</f>
        <v>0</v>
      </c>
      <c r="S173" s="170"/>
      <c r="T173" s="172">
        <f>SUM(T174:T183)</f>
        <v>4.945875999999999</v>
      </c>
      <c r="AR173" s="173" t="s">
        <v>81</v>
      </c>
      <c r="AT173" s="174" t="s">
        <v>76</v>
      </c>
      <c r="AU173" s="174" t="s">
        <v>85</v>
      </c>
      <c r="AY173" s="173" t="s">
        <v>185</v>
      </c>
      <c r="BK173" s="175">
        <f>SUM(BK174:BK183)</f>
        <v>0</v>
      </c>
    </row>
    <row r="174" spans="1:65" s="2" customFormat="1" ht="24.15" customHeight="1">
      <c r="A174" s="34"/>
      <c r="B174" s="35"/>
      <c r="C174" s="178" t="s">
        <v>285</v>
      </c>
      <c r="D174" s="178" t="s">
        <v>187</v>
      </c>
      <c r="E174" s="179" t="s">
        <v>286</v>
      </c>
      <c r="F174" s="180" t="s">
        <v>287</v>
      </c>
      <c r="G174" s="181" t="s">
        <v>190</v>
      </c>
      <c r="H174" s="182">
        <v>32.364</v>
      </c>
      <c r="I174" s="183"/>
      <c r="J174" s="184">
        <f>ROUND(I174*H174,2)</f>
        <v>0</v>
      </c>
      <c r="K174" s="180" t="s">
        <v>191</v>
      </c>
      <c r="L174" s="39"/>
      <c r="M174" s="185" t="s">
        <v>19</v>
      </c>
      <c r="N174" s="186" t="s">
        <v>48</v>
      </c>
      <c r="O174" s="64"/>
      <c r="P174" s="187">
        <f>O174*H174</f>
        <v>0</v>
      </c>
      <c r="Q174" s="187">
        <v>0</v>
      </c>
      <c r="R174" s="187">
        <f>Q174*H174</f>
        <v>0</v>
      </c>
      <c r="S174" s="187">
        <v>0.131</v>
      </c>
      <c r="T174" s="188">
        <f>S174*H174</f>
        <v>4.239684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192</v>
      </c>
      <c r="AT174" s="189" t="s">
        <v>187</v>
      </c>
      <c r="AU174" s="189" t="s">
        <v>108</v>
      </c>
      <c r="AY174" s="17" t="s">
        <v>185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17" t="s">
        <v>81</v>
      </c>
      <c r="BK174" s="190">
        <f>ROUND(I174*H174,2)</f>
        <v>0</v>
      </c>
      <c r="BL174" s="17" t="s">
        <v>192</v>
      </c>
      <c r="BM174" s="189" t="s">
        <v>288</v>
      </c>
    </row>
    <row r="175" spans="1:47" s="2" customFormat="1" ht="12">
      <c r="A175" s="34"/>
      <c r="B175" s="35"/>
      <c r="C175" s="36"/>
      <c r="D175" s="191" t="s">
        <v>194</v>
      </c>
      <c r="E175" s="36"/>
      <c r="F175" s="192" t="s">
        <v>289</v>
      </c>
      <c r="G175" s="36"/>
      <c r="H175" s="36"/>
      <c r="I175" s="193"/>
      <c r="J175" s="36"/>
      <c r="K175" s="36"/>
      <c r="L175" s="39"/>
      <c r="M175" s="194"/>
      <c r="N175" s="195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194</v>
      </c>
      <c r="AU175" s="17" t="s">
        <v>108</v>
      </c>
    </row>
    <row r="176" spans="2:51" s="13" customFormat="1" ht="12">
      <c r="B176" s="196"/>
      <c r="C176" s="197"/>
      <c r="D176" s="198" t="s">
        <v>196</v>
      </c>
      <c r="E176" s="199" t="s">
        <v>19</v>
      </c>
      <c r="F176" s="200" t="s">
        <v>290</v>
      </c>
      <c r="G176" s="197"/>
      <c r="H176" s="201">
        <v>41.656</v>
      </c>
      <c r="I176" s="202"/>
      <c r="J176" s="197"/>
      <c r="K176" s="197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196</v>
      </c>
      <c r="AU176" s="207" t="s">
        <v>108</v>
      </c>
      <c r="AV176" s="13" t="s">
        <v>85</v>
      </c>
      <c r="AW176" s="13" t="s">
        <v>37</v>
      </c>
      <c r="AX176" s="13" t="s">
        <v>77</v>
      </c>
      <c r="AY176" s="207" t="s">
        <v>185</v>
      </c>
    </row>
    <row r="177" spans="2:51" s="13" customFormat="1" ht="12">
      <c r="B177" s="196"/>
      <c r="C177" s="197"/>
      <c r="D177" s="198" t="s">
        <v>196</v>
      </c>
      <c r="E177" s="199" t="s">
        <v>19</v>
      </c>
      <c r="F177" s="200" t="s">
        <v>291</v>
      </c>
      <c r="G177" s="197"/>
      <c r="H177" s="201">
        <v>-9.292</v>
      </c>
      <c r="I177" s="202"/>
      <c r="J177" s="197"/>
      <c r="K177" s="197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196</v>
      </c>
      <c r="AU177" s="207" t="s">
        <v>108</v>
      </c>
      <c r="AV177" s="13" t="s">
        <v>85</v>
      </c>
      <c r="AW177" s="13" t="s">
        <v>37</v>
      </c>
      <c r="AX177" s="13" t="s">
        <v>77</v>
      </c>
      <c r="AY177" s="207" t="s">
        <v>185</v>
      </c>
    </row>
    <row r="178" spans="2:51" s="14" customFormat="1" ht="12">
      <c r="B178" s="208"/>
      <c r="C178" s="209"/>
      <c r="D178" s="198" t="s">
        <v>196</v>
      </c>
      <c r="E178" s="210" t="s">
        <v>19</v>
      </c>
      <c r="F178" s="211" t="s">
        <v>199</v>
      </c>
      <c r="G178" s="209"/>
      <c r="H178" s="212">
        <v>32.364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196</v>
      </c>
      <c r="AU178" s="218" t="s">
        <v>108</v>
      </c>
      <c r="AV178" s="14" t="s">
        <v>192</v>
      </c>
      <c r="AW178" s="14" t="s">
        <v>37</v>
      </c>
      <c r="AX178" s="14" t="s">
        <v>81</v>
      </c>
      <c r="AY178" s="218" t="s">
        <v>185</v>
      </c>
    </row>
    <row r="179" spans="1:65" s="2" customFormat="1" ht="24.15" customHeight="1">
      <c r="A179" s="34"/>
      <c r="B179" s="35"/>
      <c r="C179" s="178" t="s">
        <v>292</v>
      </c>
      <c r="D179" s="178" t="s">
        <v>187</v>
      </c>
      <c r="E179" s="179" t="s">
        <v>293</v>
      </c>
      <c r="F179" s="180" t="s">
        <v>294</v>
      </c>
      <c r="G179" s="181" t="s">
        <v>190</v>
      </c>
      <c r="H179" s="182">
        <v>9.292</v>
      </c>
      <c r="I179" s="183"/>
      <c r="J179" s="184">
        <f>ROUND(I179*H179,2)</f>
        <v>0</v>
      </c>
      <c r="K179" s="180" t="s">
        <v>191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0.076</v>
      </c>
      <c r="T179" s="188">
        <f>S179*H179</f>
        <v>0.7061919999999999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285</v>
      </c>
      <c r="AT179" s="189" t="s">
        <v>187</v>
      </c>
      <c r="AU179" s="189" t="s">
        <v>108</v>
      </c>
      <c r="AY179" s="17" t="s">
        <v>185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81</v>
      </c>
      <c r="BK179" s="190">
        <f>ROUND(I179*H179,2)</f>
        <v>0</v>
      </c>
      <c r="BL179" s="17" t="s">
        <v>285</v>
      </c>
      <c r="BM179" s="189" t="s">
        <v>295</v>
      </c>
    </row>
    <row r="180" spans="1:47" s="2" customFormat="1" ht="12">
      <c r="A180" s="34"/>
      <c r="B180" s="35"/>
      <c r="C180" s="36"/>
      <c r="D180" s="191" t="s">
        <v>194</v>
      </c>
      <c r="E180" s="36"/>
      <c r="F180" s="192" t="s">
        <v>296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194</v>
      </c>
      <c r="AU180" s="17" t="s">
        <v>108</v>
      </c>
    </row>
    <row r="181" spans="2:51" s="13" customFormat="1" ht="12">
      <c r="B181" s="196"/>
      <c r="C181" s="197"/>
      <c r="D181" s="198" t="s">
        <v>196</v>
      </c>
      <c r="E181" s="199" t="s">
        <v>19</v>
      </c>
      <c r="F181" s="200" t="s">
        <v>297</v>
      </c>
      <c r="G181" s="197"/>
      <c r="H181" s="201">
        <v>3.636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196</v>
      </c>
      <c r="AU181" s="207" t="s">
        <v>108</v>
      </c>
      <c r="AV181" s="13" t="s">
        <v>85</v>
      </c>
      <c r="AW181" s="13" t="s">
        <v>37</v>
      </c>
      <c r="AX181" s="13" t="s">
        <v>77</v>
      </c>
      <c r="AY181" s="207" t="s">
        <v>185</v>
      </c>
    </row>
    <row r="182" spans="2:51" s="13" customFormat="1" ht="12">
      <c r="B182" s="196"/>
      <c r="C182" s="197"/>
      <c r="D182" s="198" t="s">
        <v>196</v>
      </c>
      <c r="E182" s="199" t="s">
        <v>19</v>
      </c>
      <c r="F182" s="200" t="s">
        <v>298</v>
      </c>
      <c r="G182" s="197"/>
      <c r="H182" s="201">
        <v>5.656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196</v>
      </c>
      <c r="AU182" s="207" t="s">
        <v>108</v>
      </c>
      <c r="AV182" s="13" t="s">
        <v>85</v>
      </c>
      <c r="AW182" s="13" t="s">
        <v>37</v>
      </c>
      <c r="AX182" s="13" t="s">
        <v>77</v>
      </c>
      <c r="AY182" s="207" t="s">
        <v>185</v>
      </c>
    </row>
    <row r="183" spans="2:51" s="14" customFormat="1" ht="12">
      <c r="B183" s="208"/>
      <c r="C183" s="209"/>
      <c r="D183" s="198" t="s">
        <v>196</v>
      </c>
      <c r="E183" s="210" t="s">
        <v>19</v>
      </c>
      <c r="F183" s="211" t="s">
        <v>199</v>
      </c>
      <c r="G183" s="209"/>
      <c r="H183" s="212">
        <v>9.292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196</v>
      </c>
      <c r="AU183" s="218" t="s">
        <v>108</v>
      </c>
      <c r="AV183" s="14" t="s">
        <v>192</v>
      </c>
      <c r="AW183" s="14" t="s">
        <v>37</v>
      </c>
      <c r="AX183" s="14" t="s">
        <v>81</v>
      </c>
      <c r="AY183" s="218" t="s">
        <v>185</v>
      </c>
    </row>
    <row r="184" spans="2:63" s="12" customFormat="1" ht="20.9" customHeight="1">
      <c r="B184" s="162"/>
      <c r="C184" s="163"/>
      <c r="D184" s="164" t="s">
        <v>76</v>
      </c>
      <c r="E184" s="176" t="s">
        <v>299</v>
      </c>
      <c r="F184" s="176" t="s">
        <v>300</v>
      </c>
      <c r="G184" s="163"/>
      <c r="H184" s="163"/>
      <c r="I184" s="166"/>
      <c r="J184" s="177">
        <f>BK184</f>
        <v>0</v>
      </c>
      <c r="K184" s="163"/>
      <c r="L184" s="168"/>
      <c r="M184" s="169"/>
      <c r="N184" s="170"/>
      <c r="O184" s="170"/>
      <c r="P184" s="171">
        <f>SUM(P185:P200)</f>
        <v>0</v>
      </c>
      <c r="Q184" s="170"/>
      <c r="R184" s="171">
        <f>SUM(R185:R200)</f>
        <v>0</v>
      </c>
      <c r="S184" s="170"/>
      <c r="T184" s="172">
        <f>SUM(T185:T200)</f>
        <v>4.837746</v>
      </c>
      <c r="AR184" s="173" t="s">
        <v>81</v>
      </c>
      <c r="AT184" s="174" t="s">
        <v>76</v>
      </c>
      <c r="AU184" s="174" t="s">
        <v>85</v>
      </c>
      <c r="AY184" s="173" t="s">
        <v>185</v>
      </c>
      <c r="BK184" s="175">
        <f>SUM(BK185:BK200)</f>
        <v>0</v>
      </c>
    </row>
    <row r="185" spans="1:65" s="2" customFormat="1" ht="24.15" customHeight="1">
      <c r="A185" s="34"/>
      <c r="B185" s="35"/>
      <c r="C185" s="178" t="s">
        <v>301</v>
      </c>
      <c r="D185" s="178" t="s">
        <v>187</v>
      </c>
      <c r="E185" s="179" t="s">
        <v>302</v>
      </c>
      <c r="F185" s="180" t="s">
        <v>303</v>
      </c>
      <c r="G185" s="181" t="s">
        <v>190</v>
      </c>
      <c r="H185" s="182">
        <v>57.201</v>
      </c>
      <c r="I185" s="183"/>
      <c r="J185" s="184">
        <f>ROUND(I185*H185,2)</f>
        <v>0</v>
      </c>
      <c r="K185" s="180" t="s">
        <v>191</v>
      </c>
      <c r="L185" s="39"/>
      <c r="M185" s="185" t="s">
        <v>19</v>
      </c>
      <c r="N185" s="186" t="s">
        <v>48</v>
      </c>
      <c r="O185" s="64"/>
      <c r="P185" s="187">
        <f>O185*H185</f>
        <v>0</v>
      </c>
      <c r="Q185" s="187">
        <v>0</v>
      </c>
      <c r="R185" s="187">
        <f>Q185*H185</f>
        <v>0</v>
      </c>
      <c r="S185" s="187">
        <v>0.046</v>
      </c>
      <c r="T185" s="188">
        <f>S185*H185</f>
        <v>2.631246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285</v>
      </c>
      <c r="AT185" s="189" t="s">
        <v>187</v>
      </c>
      <c r="AU185" s="189" t="s">
        <v>108</v>
      </c>
      <c r="AY185" s="17" t="s">
        <v>185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7" t="s">
        <v>81</v>
      </c>
      <c r="BK185" s="190">
        <f>ROUND(I185*H185,2)</f>
        <v>0</v>
      </c>
      <c r="BL185" s="17" t="s">
        <v>285</v>
      </c>
      <c r="BM185" s="189" t="s">
        <v>304</v>
      </c>
    </row>
    <row r="186" spans="1:47" s="2" customFormat="1" ht="12">
      <c r="A186" s="34"/>
      <c r="B186" s="35"/>
      <c r="C186" s="36"/>
      <c r="D186" s="191" t="s">
        <v>194</v>
      </c>
      <c r="E186" s="36"/>
      <c r="F186" s="192" t="s">
        <v>305</v>
      </c>
      <c r="G186" s="36"/>
      <c r="H186" s="36"/>
      <c r="I186" s="193"/>
      <c r="J186" s="36"/>
      <c r="K186" s="36"/>
      <c r="L186" s="39"/>
      <c r="M186" s="194"/>
      <c r="N186" s="195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194</v>
      </c>
      <c r="AU186" s="17" t="s">
        <v>108</v>
      </c>
    </row>
    <row r="187" spans="2:51" s="13" customFormat="1" ht="12">
      <c r="B187" s="196"/>
      <c r="C187" s="197"/>
      <c r="D187" s="198" t="s">
        <v>196</v>
      </c>
      <c r="E187" s="199" t="s">
        <v>19</v>
      </c>
      <c r="F187" s="200" t="s">
        <v>306</v>
      </c>
      <c r="G187" s="197"/>
      <c r="H187" s="201">
        <v>7.734</v>
      </c>
      <c r="I187" s="202"/>
      <c r="J187" s="197"/>
      <c r="K187" s="197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196</v>
      </c>
      <c r="AU187" s="207" t="s">
        <v>108</v>
      </c>
      <c r="AV187" s="13" t="s">
        <v>85</v>
      </c>
      <c r="AW187" s="13" t="s">
        <v>37</v>
      </c>
      <c r="AX187" s="13" t="s">
        <v>77</v>
      </c>
      <c r="AY187" s="207" t="s">
        <v>185</v>
      </c>
    </row>
    <row r="188" spans="2:51" s="13" customFormat="1" ht="12">
      <c r="B188" s="196"/>
      <c r="C188" s="197"/>
      <c r="D188" s="198" t="s">
        <v>196</v>
      </c>
      <c r="E188" s="199" t="s">
        <v>19</v>
      </c>
      <c r="F188" s="200" t="s">
        <v>307</v>
      </c>
      <c r="G188" s="197"/>
      <c r="H188" s="201">
        <v>5.779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196</v>
      </c>
      <c r="AU188" s="207" t="s">
        <v>108</v>
      </c>
      <c r="AV188" s="13" t="s">
        <v>85</v>
      </c>
      <c r="AW188" s="13" t="s">
        <v>37</v>
      </c>
      <c r="AX188" s="13" t="s">
        <v>77</v>
      </c>
      <c r="AY188" s="207" t="s">
        <v>185</v>
      </c>
    </row>
    <row r="189" spans="2:51" s="13" customFormat="1" ht="12">
      <c r="B189" s="196"/>
      <c r="C189" s="197"/>
      <c r="D189" s="198" t="s">
        <v>196</v>
      </c>
      <c r="E189" s="199" t="s">
        <v>19</v>
      </c>
      <c r="F189" s="200" t="s">
        <v>308</v>
      </c>
      <c r="G189" s="197"/>
      <c r="H189" s="201">
        <v>11.174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196</v>
      </c>
      <c r="AU189" s="207" t="s">
        <v>108</v>
      </c>
      <c r="AV189" s="13" t="s">
        <v>85</v>
      </c>
      <c r="AW189" s="13" t="s">
        <v>37</v>
      </c>
      <c r="AX189" s="13" t="s">
        <v>77</v>
      </c>
      <c r="AY189" s="207" t="s">
        <v>185</v>
      </c>
    </row>
    <row r="190" spans="2:51" s="13" customFormat="1" ht="12">
      <c r="B190" s="196"/>
      <c r="C190" s="197"/>
      <c r="D190" s="198" t="s">
        <v>196</v>
      </c>
      <c r="E190" s="199" t="s">
        <v>19</v>
      </c>
      <c r="F190" s="200" t="s">
        <v>309</v>
      </c>
      <c r="G190" s="197"/>
      <c r="H190" s="201">
        <v>16.257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196</v>
      </c>
      <c r="AU190" s="207" t="s">
        <v>108</v>
      </c>
      <c r="AV190" s="13" t="s">
        <v>85</v>
      </c>
      <c r="AW190" s="13" t="s">
        <v>37</v>
      </c>
      <c r="AX190" s="13" t="s">
        <v>77</v>
      </c>
      <c r="AY190" s="207" t="s">
        <v>185</v>
      </c>
    </row>
    <row r="191" spans="2:51" s="13" customFormat="1" ht="12">
      <c r="B191" s="196"/>
      <c r="C191" s="197"/>
      <c r="D191" s="198" t="s">
        <v>196</v>
      </c>
      <c r="E191" s="199" t="s">
        <v>19</v>
      </c>
      <c r="F191" s="200" t="s">
        <v>309</v>
      </c>
      <c r="G191" s="197"/>
      <c r="H191" s="201">
        <v>16.257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196</v>
      </c>
      <c r="AU191" s="207" t="s">
        <v>108</v>
      </c>
      <c r="AV191" s="13" t="s">
        <v>85</v>
      </c>
      <c r="AW191" s="13" t="s">
        <v>37</v>
      </c>
      <c r="AX191" s="13" t="s">
        <v>77</v>
      </c>
      <c r="AY191" s="207" t="s">
        <v>185</v>
      </c>
    </row>
    <row r="192" spans="2:51" s="14" customFormat="1" ht="12">
      <c r="B192" s="208"/>
      <c r="C192" s="209"/>
      <c r="D192" s="198" t="s">
        <v>196</v>
      </c>
      <c r="E192" s="210" t="s">
        <v>19</v>
      </c>
      <c r="F192" s="211" t="s">
        <v>199</v>
      </c>
      <c r="G192" s="209"/>
      <c r="H192" s="212">
        <v>57.201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196</v>
      </c>
      <c r="AU192" s="218" t="s">
        <v>108</v>
      </c>
      <c r="AV192" s="14" t="s">
        <v>192</v>
      </c>
      <c r="AW192" s="14" t="s">
        <v>37</v>
      </c>
      <c r="AX192" s="14" t="s">
        <v>81</v>
      </c>
      <c r="AY192" s="218" t="s">
        <v>185</v>
      </c>
    </row>
    <row r="193" spans="1:65" s="2" customFormat="1" ht="21.75" customHeight="1">
      <c r="A193" s="34"/>
      <c r="B193" s="35"/>
      <c r="C193" s="178" t="s">
        <v>310</v>
      </c>
      <c r="D193" s="178" t="s">
        <v>187</v>
      </c>
      <c r="E193" s="179" t="s">
        <v>311</v>
      </c>
      <c r="F193" s="180" t="s">
        <v>312</v>
      </c>
      <c r="G193" s="181" t="s">
        <v>190</v>
      </c>
      <c r="H193" s="182">
        <v>44.13</v>
      </c>
      <c r="I193" s="183"/>
      <c r="J193" s="184">
        <f>ROUND(I193*H193,2)</f>
        <v>0</v>
      </c>
      <c r="K193" s="180" t="s">
        <v>191</v>
      </c>
      <c r="L193" s="39"/>
      <c r="M193" s="185" t="s">
        <v>19</v>
      </c>
      <c r="N193" s="186" t="s">
        <v>48</v>
      </c>
      <c r="O193" s="64"/>
      <c r="P193" s="187">
        <f>O193*H193</f>
        <v>0</v>
      </c>
      <c r="Q193" s="187">
        <v>0</v>
      </c>
      <c r="R193" s="187">
        <f>Q193*H193</f>
        <v>0</v>
      </c>
      <c r="S193" s="187">
        <v>0.05</v>
      </c>
      <c r="T193" s="188">
        <f>S193*H193</f>
        <v>2.2065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285</v>
      </c>
      <c r="AT193" s="189" t="s">
        <v>187</v>
      </c>
      <c r="AU193" s="189" t="s">
        <v>108</v>
      </c>
      <c r="AY193" s="17" t="s">
        <v>185</v>
      </c>
      <c r="BE193" s="190">
        <f>IF(N193="základní",J193,0)</f>
        <v>0</v>
      </c>
      <c r="BF193" s="190">
        <f>IF(N193="snížená",J193,0)</f>
        <v>0</v>
      </c>
      <c r="BG193" s="190">
        <f>IF(N193="zákl. přenesená",J193,0)</f>
        <v>0</v>
      </c>
      <c r="BH193" s="190">
        <f>IF(N193="sníž. přenesená",J193,0)</f>
        <v>0</v>
      </c>
      <c r="BI193" s="190">
        <f>IF(N193="nulová",J193,0)</f>
        <v>0</v>
      </c>
      <c r="BJ193" s="17" t="s">
        <v>81</v>
      </c>
      <c r="BK193" s="190">
        <f>ROUND(I193*H193,2)</f>
        <v>0</v>
      </c>
      <c r="BL193" s="17" t="s">
        <v>285</v>
      </c>
      <c r="BM193" s="189" t="s">
        <v>313</v>
      </c>
    </row>
    <row r="194" spans="1:47" s="2" customFormat="1" ht="12">
      <c r="A194" s="34"/>
      <c r="B194" s="35"/>
      <c r="C194" s="36"/>
      <c r="D194" s="191" t="s">
        <v>194</v>
      </c>
      <c r="E194" s="36"/>
      <c r="F194" s="192" t="s">
        <v>314</v>
      </c>
      <c r="G194" s="36"/>
      <c r="H194" s="36"/>
      <c r="I194" s="193"/>
      <c r="J194" s="36"/>
      <c r="K194" s="36"/>
      <c r="L194" s="39"/>
      <c r="M194" s="194"/>
      <c r="N194" s="195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194</v>
      </c>
      <c r="AU194" s="17" t="s">
        <v>108</v>
      </c>
    </row>
    <row r="195" spans="2:51" s="13" customFormat="1" ht="12">
      <c r="B195" s="196"/>
      <c r="C195" s="197"/>
      <c r="D195" s="198" t="s">
        <v>196</v>
      </c>
      <c r="E195" s="199" t="s">
        <v>19</v>
      </c>
      <c r="F195" s="200" t="s">
        <v>315</v>
      </c>
      <c r="G195" s="197"/>
      <c r="H195" s="201">
        <v>1.94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196</v>
      </c>
      <c r="AU195" s="207" t="s">
        <v>108</v>
      </c>
      <c r="AV195" s="13" t="s">
        <v>85</v>
      </c>
      <c r="AW195" s="13" t="s">
        <v>37</v>
      </c>
      <c r="AX195" s="13" t="s">
        <v>77</v>
      </c>
      <c r="AY195" s="207" t="s">
        <v>185</v>
      </c>
    </row>
    <row r="196" spans="2:51" s="13" customFormat="1" ht="12">
      <c r="B196" s="196"/>
      <c r="C196" s="197"/>
      <c r="D196" s="198" t="s">
        <v>196</v>
      </c>
      <c r="E196" s="199" t="s">
        <v>19</v>
      </c>
      <c r="F196" s="200" t="s">
        <v>316</v>
      </c>
      <c r="G196" s="197"/>
      <c r="H196" s="201">
        <v>3.49</v>
      </c>
      <c r="I196" s="202"/>
      <c r="J196" s="197"/>
      <c r="K196" s="197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196</v>
      </c>
      <c r="AU196" s="207" t="s">
        <v>108</v>
      </c>
      <c r="AV196" s="13" t="s">
        <v>85</v>
      </c>
      <c r="AW196" s="13" t="s">
        <v>37</v>
      </c>
      <c r="AX196" s="13" t="s">
        <v>77</v>
      </c>
      <c r="AY196" s="207" t="s">
        <v>185</v>
      </c>
    </row>
    <row r="197" spans="2:51" s="13" customFormat="1" ht="12">
      <c r="B197" s="196"/>
      <c r="C197" s="197"/>
      <c r="D197" s="198" t="s">
        <v>196</v>
      </c>
      <c r="E197" s="199" t="s">
        <v>19</v>
      </c>
      <c r="F197" s="200" t="s">
        <v>245</v>
      </c>
      <c r="G197" s="197"/>
      <c r="H197" s="201">
        <v>11.86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196</v>
      </c>
      <c r="AU197" s="207" t="s">
        <v>108</v>
      </c>
      <c r="AV197" s="13" t="s">
        <v>85</v>
      </c>
      <c r="AW197" s="13" t="s">
        <v>37</v>
      </c>
      <c r="AX197" s="13" t="s">
        <v>77</v>
      </c>
      <c r="AY197" s="207" t="s">
        <v>185</v>
      </c>
    </row>
    <row r="198" spans="2:51" s="13" customFormat="1" ht="12">
      <c r="B198" s="196"/>
      <c r="C198" s="197"/>
      <c r="D198" s="198" t="s">
        <v>196</v>
      </c>
      <c r="E198" s="199" t="s">
        <v>19</v>
      </c>
      <c r="F198" s="200" t="s">
        <v>246</v>
      </c>
      <c r="G198" s="197"/>
      <c r="H198" s="201">
        <v>13.42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196</v>
      </c>
      <c r="AU198" s="207" t="s">
        <v>108</v>
      </c>
      <c r="AV198" s="13" t="s">
        <v>85</v>
      </c>
      <c r="AW198" s="13" t="s">
        <v>37</v>
      </c>
      <c r="AX198" s="13" t="s">
        <v>77</v>
      </c>
      <c r="AY198" s="207" t="s">
        <v>185</v>
      </c>
    </row>
    <row r="199" spans="2:51" s="13" customFormat="1" ht="12">
      <c r="B199" s="196"/>
      <c r="C199" s="197"/>
      <c r="D199" s="198" t="s">
        <v>196</v>
      </c>
      <c r="E199" s="199" t="s">
        <v>19</v>
      </c>
      <c r="F199" s="200" t="s">
        <v>246</v>
      </c>
      <c r="G199" s="197"/>
      <c r="H199" s="201">
        <v>13.42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196</v>
      </c>
      <c r="AU199" s="207" t="s">
        <v>108</v>
      </c>
      <c r="AV199" s="13" t="s">
        <v>85</v>
      </c>
      <c r="AW199" s="13" t="s">
        <v>37</v>
      </c>
      <c r="AX199" s="13" t="s">
        <v>77</v>
      </c>
      <c r="AY199" s="207" t="s">
        <v>185</v>
      </c>
    </row>
    <row r="200" spans="2:51" s="14" customFormat="1" ht="12">
      <c r="B200" s="208"/>
      <c r="C200" s="209"/>
      <c r="D200" s="198" t="s">
        <v>196</v>
      </c>
      <c r="E200" s="210" t="s">
        <v>19</v>
      </c>
      <c r="F200" s="211" t="s">
        <v>199</v>
      </c>
      <c r="G200" s="209"/>
      <c r="H200" s="212">
        <v>44.13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196</v>
      </c>
      <c r="AU200" s="218" t="s">
        <v>108</v>
      </c>
      <c r="AV200" s="14" t="s">
        <v>192</v>
      </c>
      <c r="AW200" s="14" t="s">
        <v>37</v>
      </c>
      <c r="AX200" s="14" t="s">
        <v>81</v>
      </c>
      <c r="AY200" s="218" t="s">
        <v>185</v>
      </c>
    </row>
    <row r="201" spans="2:63" s="12" customFormat="1" ht="22.85" customHeight="1">
      <c r="B201" s="162"/>
      <c r="C201" s="163"/>
      <c r="D201" s="164" t="s">
        <v>76</v>
      </c>
      <c r="E201" s="176" t="s">
        <v>317</v>
      </c>
      <c r="F201" s="176" t="s">
        <v>318</v>
      </c>
      <c r="G201" s="163"/>
      <c r="H201" s="163"/>
      <c r="I201" s="166"/>
      <c r="J201" s="177">
        <f>BK201</f>
        <v>0</v>
      </c>
      <c r="K201" s="163"/>
      <c r="L201" s="168"/>
      <c r="M201" s="169"/>
      <c r="N201" s="170"/>
      <c r="O201" s="170"/>
      <c r="P201" s="171">
        <f>SUM(P202:P215)</f>
        <v>0</v>
      </c>
      <c r="Q201" s="170"/>
      <c r="R201" s="171">
        <f>SUM(R202:R215)</f>
        <v>0</v>
      </c>
      <c r="S201" s="170"/>
      <c r="T201" s="172">
        <f>SUM(T202:T215)</f>
        <v>0</v>
      </c>
      <c r="AR201" s="173" t="s">
        <v>81</v>
      </c>
      <c r="AT201" s="174" t="s">
        <v>76</v>
      </c>
      <c r="AU201" s="174" t="s">
        <v>81</v>
      </c>
      <c r="AY201" s="173" t="s">
        <v>185</v>
      </c>
      <c r="BK201" s="175">
        <f>SUM(BK202:BK215)</f>
        <v>0</v>
      </c>
    </row>
    <row r="202" spans="1:65" s="2" customFormat="1" ht="24.15" customHeight="1">
      <c r="A202" s="34"/>
      <c r="B202" s="35"/>
      <c r="C202" s="178" t="s">
        <v>319</v>
      </c>
      <c r="D202" s="178" t="s">
        <v>187</v>
      </c>
      <c r="E202" s="179" t="s">
        <v>320</v>
      </c>
      <c r="F202" s="180" t="s">
        <v>321</v>
      </c>
      <c r="G202" s="181" t="s">
        <v>322</v>
      </c>
      <c r="H202" s="182">
        <v>10.998</v>
      </c>
      <c r="I202" s="183"/>
      <c r="J202" s="184">
        <f>ROUND(I202*H202,2)</f>
        <v>0</v>
      </c>
      <c r="K202" s="180" t="s">
        <v>191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192</v>
      </c>
      <c r="AT202" s="189" t="s">
        <v>187</v>
      </c>
      <c r="AU202" s="189" t="s">
        <v>85</v>
      </c>
      <c r="AY202" s="17" t="s">
        <v>185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81</v>
      </c>
      <c r="BK202" s="190">
        <f>ROUND(I202*H202,2)</f>
        <v>0</v>
      </c>
      <c r="BL202" s="17" t="s">
        <v>192</v>
      </c>
      <c r="BM202" s="189" t="s">
        <v>323</v>
      </c>
    </row>
    <row r="203" spans="1:47" s="2" customFormat="1" ht="12">
      <c r="A203" s="34"/>
      <c r="B203" s="35"/>
      <c r="C203" s="36"/>
      <c r="D203" s="191" t="s">
        <v>194</v>
      </c>
      <c r="E203" s="36"/>
      <c r="F203" s="192" t="s">
        <v>324</v>
      </c>
      <c r="G203" s="36"/>
      <c r="H203" s="36"/>
      <c r="I203" s="193"/>
      <c r="J203" s="36"/>
      <c r="K203" s="36"/>
      <c r="L203" s="39"/>
      <c r="M203" s="194"/>
      <c r="N203" s="195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194</v>
      </c>
      <c r="AU203" s="17" t="s">
        <v>85</v>
      </c>
    </row>
    <row r="204" spans="1:65" s="2" customFormat="1" ht="33" customHeight="1">
      <c r="A204" s="34"/>
      <c r="B204" s="35"/>
      <c r="C204" s="178" t="s">
        <v>7</v>
      </c>
      <c r="D204" s="178" t="s">
        <v>187</v>
      </c>
      <c r="E204" s="179" t="s">
        <v>325</v>
      </c>
      <c r="F204" s="180" t="s">
        <v>326</v>
      </c>
      <c r="G204" s="181" t="s">
        <v>322</v>
      </c>
      <c r="H204" s="182">
        <v>54.99</v>
      </c>
      <c r="I204" s="183"/>
      <c r="J204" s="184">
        <f>ROUND(I204*H204,2)</f>
        <v>0</v>
      </c>
      <c r="K204" s="180" t="s">
        <v>191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192</v>
      </c>
      <c r="AT204" s="189" t="s">
        <v>187</v>
      </c>
      <c r="AU204" s="189" t="s">
        <v>85</v>
      </c>
      <c r="AY204" s="17" t="s">
        <v>185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81</v>
      </c>
      <c r="BK204" s="190">
        <f>ROUND(I204*H204,2)</f>
        <v>0</v>
      </c>
      <c r="BL204" s="17" t="s">
        <v>192</v>
      </c>
      <c r="BM204" s="189" t="s">
        <v>327</v>
      </c>
    </row>
    <row r="205" spans="1:47" s="2" customFormat="1" ht="12">
      <c r="A205" s="34"/>
      <c r="B205" s="35"/>
      <c r="C205" s="36"/>
      <c r="D205" s="191" t="s">
        <v>194</v>
      </c>
      <c r="E205" s="36"/>
      <c r="F205" s="192" t="s">
        <v>328</v>
      </c>
      <c r="G205" s="36"/>
      <c r="H205" s="36"/>
      <c r="I205" s="193"/>
      <c r="J205" s="36"/>
      <c r="K205" s="36"/>
      <c r="L205" s="39"/>
      <c r="M205" s="194"/>
      <c r="N205" s="195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194</v>
      </c>
      <c r="AU205" s="17" t="s">
        <v>85</v>
      </c>
    </row>
    <row r="206" spans="2:51" s="13" customFormat="1" ht="12">
      <c r="B206" s="196"/>
      <c r="C206" s="197"/>
      <c r="D206" s="198" t="s">
        <v>196</v>
      </c>
      <c r="E206" s="197"/>
      <c r="F206" s="200" t="s">
        <v>329</v>
      </c>
      <c r="G206" s="197"/>
      <c r="H206" s="201">
        <v>54.99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196</v>
      </c>
      <c r="AU206" s="207" t="s">
        <v>85</v>
      </c>
      <c r="AV206" s="13" t="s">
        <v>85</v>
      </c>
      <c r="AW206" s="13" t="s">
        <v>4</v>
      </c>
      <c r="AX206" s="13" t="s">
        <v>81</v>
      </c>
      <c r="AY206" s="207" t="s">
        <v>185</v>
      </c>
    </row>
    <row r="207" spans="1:65" s="2" customFormat="1" ht="16.5" customHeight="1">
      <c r="A207" s="34"/>
      <c r="B207" s="35"/>
      <c r="C207" s="178" t="s">
        <v>330</v>
      </c>
      <c r="D207" s="178" t="s">
        <v>187</v>
      </c>
      <c r="E207" s="179" t="s">
        <v>331</v>
      </c>
      <c r="F207" s="180" t="s">
        <v>332</v>
      </c>
      <c r="G207" s="181" t="s">
        <v>322</v>
      </c>
      <c r="H207" s="182">
        <v>10.998</v>
      </c>
      <c r="I207" s="183"/>
      <c r="J207" s="184">
        <f>ROUND(I207*H207,2)</f>
        <v>0</v>
      </c>
      <c r="K207" s="180" t="s">
        <v>191</v>
      </c>
      <c r="L207" s="39"/>
      <c r="M207" s="185" t="s">
        <v>19</v>
      </c>
      <c r="N207" s="186" t="s">
        <v>48</v>
      </c>
      <c r="O207" s="64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192</v>
      </c>
      <c r="AT207" s="189" t="s">
        <v>187</v>
      </c>
      <c r="AU207" s="189" t="s">
        <v>85</v>
      </c>
      <c r="AY207" s="17" t="s">
        <v>185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17" t="s">
        <v>81</v>
      </c>
      <c r="BK207" s="190">
        <f>ROUND(I207*H207,2)</f>
        <v>0</v>
      </c>
      <c r="BL207" s="17" t="s">
        <v>192</v>
      </c>
      <c r="BM207" s="189" t="s">
        <v>333</v>
      </c>
    </row>
    <row r="208" spans="1:47" s="2" customFormat="1" ht="12">
      <c r="A208" s="34"/>
      <c r="B208" s="35"/>
      <c r="C208" s="36"/>
      <c r="D208" s="191" t="s">
        <v>194</v>
      </c>
      <c r="E208" s="36"/>
      <c r="F208" s="192" t="s">
        <v>334</v>
      </c>
      <c r="G208" s="36"/>
      <c r="H208" s="36"/>
      <c r="I208" s="193"/>
      <c r="J208" s="36"/>
      <c r="K208" s="36"/>
      <c r="L208" s="39"/>
      <c r="M208" s="194"/>
      <c r="N208" s="195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194</v>
      </c>
      <c r="AU208" s="17" t="s">
        <v>85</v>
      </c>
    </row>
    <row r="209" spans="1:65" s="2" customFormat="1" ht="21.75" customHeight="1">
      <c r="A209" s="34"/>
      <c r="B209" s="35"/>
      <c r="C209" s="178" t="s">
        <v>335</v>
      </c>
      <c r="D209" s="178" t="s">
        <v>187</v>
      </c>
      <c r="E209" s="179" t="s">
        <v>336</v>
      </c>
      <c r="F209" s="180" t="s">
        <v>337</v>
      </c>
      <c r="G209" s="181" t="s">
        <v>322</v>
      </c>
      <c r="H209" s="182">
        <v>10.998</v>
      </c>
      <c r="I209" s="183"/>
      <c r="J209" s="184">
        <f>ROUND(I209*H209,2)</f>
        <v>0</v>
      </c>
      <c r="K209" s="180" t="s">
        <v>191</v>
      </c>
      <c r="L209" s="39"/>
      <c r="M209" s="185" t="s">
        <v>19</v>
      </c>
      <c r="N209" s="186" t="s">
        <v>48</v>
      </c>
      <c r="O209" s="64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192</v>
      </c>
      <c r="AT209" s="189" t="s">
        <v>187</v>
      </c>
      <c r="AU209" s="189" t="s">
        <v>85</v>
      </c>
      <c r="AY209" s="17" t="s">
        <v>185</v>
      </c>
      <c r="BE209" s="190">
        <f>IF(N209="základní",J209,0)</f>
        <v>0</v>
      </c>
      <c r="BF209" s="190">
        <f>IF(N209="snížená",J209,0)</f>
        <v>0</v>
      </c>
      <c r="BG209" s="190">
        <f>IF(N209="zákl. přenesená",J209,0)</f>
        <v>0</v>
      </c>
      <c r="BH209" s="190">
        <f>IF(N209="sníž. přenesená",J209,0)</f>
        <v>0</v>
      </c>
      <c r="BI209" s="190">
        <f>IF(N209="nulová",J209,0)</f>
        <v>0</v>
      </c>
      <c r="BJ209" s="17" t="s">
        <v>81</v>
      </c>
      <c r="BK209" s="190">
        <f>ROUND(I209*H209,2)</f>
        <v>0</v>
      </c>
      <c r="BL209" s="17" t="s">
        <v>192</v>
      </c>
      <c r="BM209" s="189" t="s">
        <v>338</v>
      </c>
    </row>
    <row r="210" spans="1:47" s="2" customFormat="1" ht="12">
      <c r="A210" s="34"/>
      <c r="B210" s="35"/>
      <c r="C210" s="36"/>
      <c r="D210" s="191" t="s">
        <v>194</v>
      </c>
      <c r="E210" s="36"/>
      <c r="F210" s="192" t="s">
        <v>339</v>
      </c>
      <c r="G210" s="36"/>
      <c r="H210" s="36"/>
      <c r="I210" s="193"/>
      <c r="J210" s="36"/>
      <c r="K210" s="36"/>
      <c r="L210" s="39"/>
      <c r="M210" s="194"/>
      <c r="N210" s="195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194</v>
      </c>
      <c r="AU210" s="17" t="s">
        <v>85</v>
      </c>
    </row>
    <row r="211" spans="1:65" s="2" customFormat="1" ht="16.5" customHeight="1">
      <c r="A211" s="34"/>
      <c r="B211" s="35"/>
      <c r="C211" s="178" t="s">
        <v>340</v>
      </c>
      <c r="D211" s="178" t="s">
        <v>187</v>
      </c>
      <c r="E211" s="179" t="s">
        <v>341</v>
      </c>
      <c r="F211" s="180" t="s">
        <v>342</v>
      </c>
      <c r="G211" s="181" t="s">
        <v>322</v>
      </c>
      <c r="H211" s="182">
        <v>208.962</v>
      </c>
      <c r="I211" s="183"/>
      <c r="J211" s="184">
        <f>ROUND(I211*H211,2)</f>
        <v>0</v>
      </c>
      <c r="K211" s="180" t="s">
        <v>191</v>
      </c>
      <c r="L211" s="39"/>
      <c r="M211" s="185" t="s">
        <v>19</v>
      </c>
      <c r="N211" s="186" t="s">
        <v>48</v>
      </c>
      <c r="O211" s="64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192</v>
      </c>
      <c r="AT211" s="189" t="s">
        <v>187</v>
      </c>
      <c r="AU211" s="189" t="s">
        <v>85</v>
      </c>
      <c r="AY211" s="17" t="s">
        <v>185</v>
      </c>
      <c r="BE211" s="190">
        <f>IF(N211="základní",J211,0)</f>
        <v>0</v>
      </c>
      <c r="BF211" s="190">
        <f>IF(N211="snížená",J211,0)</f>
        <v>0</v>
      </c>
      <c r="BG211" s="190">
        <f>IF(N211="zákl. přenesená",J211,0)</f>
        <v>0</v>
      </c>
      <c r="BH211" s="190">
        <f>IF(N211="sníž. přenesená",J211,0)</f>
        <v>0</v>
      </c>
      <c r="BI211" s="190">
        <f>IF(N211="nulová",J211,0)</f>
        <v>0</v>
      </c>
      <c r="BJ211" s="17" t="s">
        <v>81</v>
      </c>
      <c r="BK211" s="190">
        <f>ROUND(I211*H211,2)</f>
        <v>0</v>
      </c>
      <c r="BL211" s="17" t="s">
        <v>192</v>
      </c>
      <c r="BM211" s="189" t="s">
        <v>343</v>
      </c>
    </row>
    <row r="212" spans="1:47" s="2" customFormat="1" ht="12">
      <c r="A212" s="34"/>
      <c r="B212" s="35"/>
      <c r="C212" s="36"/>
      <c r="D212" s="191" t="s">
        <v>194</v>
      </c>
      <c r="E212" s="36"/>
      <c r="F212" s="192" t="s">
        <v>344</v>
      </c>
      <c r="G212" s="36"/>
      <c r="H212" s="36"/>
      <c r="I212" s="193"/>
      <c r="J212" s="36"/>
      <c r="K212" s="36"/>
      <c r="L212" s="39"/>
      <c r="M212" s="194"/>
      <c r="N212" s="195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194</v>
      </c>
      <c r="AU212" s="17" t="s">
        <v>85</v>
      </c>
    </row>
    <row r="213" spans="2:51" s="13" customFormat="1" ht="12">
      <c r="B213" s="196"/>
      <c r="C213" s="197"/>
      <c r="D213" s="198" t="s">
        <v>196</v>
      </c>
      <c r="E213" s="197"/>
      <c r="F213" s="200" t="s">
        <v>345</v>
      </c>
      <c r="G213" s="197"/>
      <c r="H213" s="201">
        <v>208.962</v>
      </c>
      <c r="I213" s="202"/>
      <c r="J213" s="197"/>
      <c r="K213" s="197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196</v>
      </c>
      <c r="AU213" s="207" t="s">
        <v>85</v>
      </c>
      <c r="AV213" s="13" t="s">
        <v>85</v>
      </c>
      <c r="AW213" s="13" t="s">
        <v>4</v>
      </c>
      <c r="AX213" s="13" t="s">
        <v>81</v>
      </c>
      <c r="AY213" s="207" t="s">
        <v>185</v>
      </c>
    </row>
    <row r="214" spans="1:65" s="2" customFormat="1" ht="24.15" customHeight="1">
      <c r="A214" s="34"/>
      <c r="B214" s="35"/>
      <c r="C214" s="178" t="s">
        <v>346</v>
      </c>
      <c r="D214" s="178" t="s">
        <v>187</v>
      </c>
      <c r="E214" s="179" t="s">
        <v>347</v>
      </c>
      <c r="F214" s="180" t="s">
        <v>348</v>
      </c>
      <c r="G214" s="181" t="s">
        <v>322</v>
      </c>
      <c r="H214" s="182">
        <v>10.998</v>
      </c>
      <c r="I214" s="183"/>
      <c r="J214" s="184">
        <f>ROUND(I214*H214,2)</f>
        <v>0</v>
      </c>
      <c r="K214" s="180" t="s">
        <v>191</v>
      </c>
      <c r="L214" s="39"/>
      <c r="M214" s="185" t="s">
        <v>19</v>
      </c>
      <c r="N214" s="186" t="s">
        <v>48</v>
      </c>
      <c r="O214" s="64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192</v>
      </c>
      <c r="AT214" s="189" t="s">
        <v>187</v>
      </c>
      <c r="AU214" s="189" t="s">
        <v>85</v>
      </c>
      <c r="AY214" s="17" t="s">
        <v>185</v>
      </c>
      <c r="BE214" s="190">
        <f>IF(N214="základní",J214,0)</f>
        <v>0</v>
      </c>
      <c r="BF214" s="190">
        <f>IF(N214="snížená",J214,0)</f>
        <v>0</v>
      </c>
      <c r="BG214" s="190">
        <f>IF(N214="zákl. přenesená",J214,0)</f>
        <v>0</v>
      </c>
      <c r="BH214" s="190">
        <f>IF(N214="sníž. přenesená",J214,0)</f>
        <v>0</v>
      </c>
      <c r="BI214" s="190">
        <f>IF(N214="nulová",J214,0)</f>
        <v>0</v>
      </c>
      <c r="BJ214" s="17" t="s">
        <v>81</v>
      </c>
      <c r="BK214" s="190">
        <f>ROUND(I214*H214,2)</f>
        <v>0</v>
      </c>
      <c r="BL214" s="17" t="s">
        <v>192</v>
      </c>
      <c r="BM214" s="189" t="s">
        <v>349</v>
      </c>
    </row>
    <row r="215" spans="1:47" s="2" customFormat="1" ht="12">
      <c r="A215" s="34"/>
      <c r="B215" s="35"/>
      <c r="C215" s="36"/>
      <c r="D215" s="191" t="s">
        <v>194</v>
      </c>
      <c r="E215" s="36"/>
      <c r="F215" s="192" t="s">
        <v>350</v>
      </c>
      <c r="G215" s="36"/>
      <c r="H215" s="36"/>
      <c r="I215" s="193"/>
      <c r="J215" s="36"/>
      <c r="K215" s="36"/>
      <c r="L215" s="39"/>
      <c r="M215" s="194"/>
      <c r="N215" s="195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194</v>
      </c>
      <c r="AU215" s="17" t="s">
        <v>85</v>
      </c>
    </row>
    <row r="216" spans="2:63" s="12" customFormat="1" ht="22.85" customHeight="1">
      <c r="B216" s="162"/>
      <c r="C216" s="163"/>
      <c r="D216" s="164" t="s">
        <v>76</v>
      </c>
      <c r="E216" s="176" t="s">
        <v>351</v>
      </c>
      <c r="F216" s="176" t="s">
        <v>352</v>
      </c>
      <c r="G216" s="163"/>
      <c r="H216" s="163"/>
      <c r="I216" s="166"/>
      <c r="J216" s="177">
        <f>BK216</f>
        <v>0</v>
      </c>
      <c r="K216" s="163"/>
      <c r="L216" s="168"/>
      <c r="M216" s="169"/>
      <c r="N216" s="170"/>
      <c r="O216" s="170"/>
      <c r="P216" s="171">
        <f>SUM(P217:P218)</f>
        <v>0</v>
      </c>
      <c r="Q216" s="170"/>
      <c r="R216" s="171">
        <f>SUM(R217:R218)</f>
        <v>0</v>
      </c>
      <c r="S216" s="170"/>
      <c r="T216" s="172">
        <f>SUM(T217:T218)</f>
        <v>0</v>
      </c>
      <c r="AR216" s="173" t="s">
        <v>81</v>
      </c>
      <c r="AT216" s="174" t="s">
        <v>76</v>
      </c>
      <c r="AU216" s="174" t="s">
        <v>81</v>
      </c>
      <c r="AY216" s="173" t="s">
        <v>185</v>
      </c>
      <c r="BK216" s="175">
        <f>SUM(BK217:BK218)</f>
        <v>0</v>
      </c>
    </row>
    <row r="217" spans="1:65" s="2" customFormat="1" ht="33" customHeight="1">
      <c r="A217" s="34"/>
      <c r="B217" s="35"/>
      <c r="C217" s="178" t="s">
        <v>353</v>
      </c>
      <c r="D217" s="178" t="s">
        <v>187</v>
      </c>
      <c r="E217" s="179" t="s">
        <v>354</v>
      </c>
      <c r="F217" s="180" t="s">
        <v>355</v>
      </c>
      <c r="G217" s="181" t="s">
        <v>322</v>
      </c>
      <c r="H217" s="182">
        <v>8.625</v>
      </c>
      <c r="I217" s="183"/>
      <c r="J217" s="184">
        <f>ROUND(I217*H217,2)</f>
        <v>0</v>
      </c>
      <c r="K217" s="180" t="s">
        <v>191</v>
      </c>
      <c r="L217" s="39"/>
      <c r="M217" s="185" t="s">
        <v>19</v>
      </c>
      <c r="N217" s="186" t="s">
        <v>48</v>
      </c>
      <c r="O217" s="64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192</v>
      </c>
      <c r="AT217" s="189" t="s">
        <v>187</v>
      </c>
      <c r="AU217" s="189" t="s">
        <v>85</v>
      </c>
      <c r="AY217" s="17" t="s">
        <v>185</v>
      </c>
      <c r="BE217" s="190">
        <f>IF(N217="základní",J217,0)</f>
        <v>0</v>
      </c>
      <c r="BF217" s="190">
        <f>IF(N217="snížená",J217,0)</f>
        <v>0</v>
      </c>
      <c r="BG217" s="190">
        <f>IF(N217="zákl. přenesená",J217,0)</f>
        <v>0</v>
      </c>
      <c r="BH217" s="190">
        <f>IF(N217="sníž. přenesená",J217,0)</f>
        <v>0</v>
      </c>
      <c r="BI217" s="190">
        <f>IF(N217="nulová",J217,0)</f>
        <v>0</v>
      </c>
      <c r="BJ217" s="17" t="s">
        <v>81</v>
      </c>
      <c r="BK217" s="190">
        <f>ROUND(I217*H217,2)</f>
        <v>0</v>
      </c>
      <c r="BL217" s="17" t="s">
        <v>192</v>
      </c>
      <c r="BM217" s="189" t="s">
        <v>356</v>
      </c>
    </row>
    <row r="218" spans="1:47" s="2" customFormat="1" ht="12">
      <c r="A218" s="34"/>
      <c r="B218" s="35"/>
      <c r="C218" s="36"/>
      <c r="D218" s="191" t="s">
        <v>194</v>
      </c>
      <c r="E218" s="36"/>
      <c r="F218" s="192" t="s">
        <v>357</v>
      </c>
      <c r="G218" s="36"/>
      <c r="H218" s="36"/>
      <c r="I218" s="193"/>
      <c r="J218" s="36"/>
      <c r="K218" s="36"/>
      <c r="L218" s="39"/>
      <c r="M218" s="194"/>
      <c r="N218" s="195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194</v>
      </c>
      <c r="AU218" s="17" t="s">
        <v>85</v>
      </c>
    </row>
    <row r="219" spans="2:63" s="12" customFormat="1" ht="25.95" customHeight="1">
      <c r="B219" s="162"/>
      <c r="C219" s="163"/>
      <c r="D219" s="164" t="s">
        <v>76</v>
      </c>
      <c r="E219" s="165" t="s">
        <v>358</v>
      </c>
      <c r="F219" s="165" t="s">
        <v>359</v>
      </c>
      <c r="G219" s="163"/>
      <c r="H219" s="163"/>
      <c r="I219" s="166"/>
      <c r="J219" s="167">
        <f>BK219</f>
        <v>0</v>
      </c>
      <c r="K219" s="163"/>
      <c r="L219" s="168"/>
      <c r="M219" s="169"/>
      <c r="N219" s="170"/>
      <c r="O219" s="170"/>
      <c r="P219" s="171">
        <f>P220+P287+P301+P370+P403+P409+P455</f>
        <v>0</v>
      </c>
      <c r="Q219" s="170"/>
      <c r="R219" s="171">
        <f>R220+R287+R301+R370+R403+R409+R455</f>
        <v>2.01037375</v>
      </c>
      <c r="S219" s="170"/>
      <c r="T219" s="172">
        <f>T220+T287+T301+T370+T403+T409+T455</f>
        <v>1.21470695</v>
      </c>
      <c r="AR219" s="173" t="s">
        <v>85</v>
      </c>
      <c r="AT219" s="174" t="s">
        <v>76</v>
      </c>
      <c r="AU219" s="174" t="s">
        <v>77</v>
      </c>
      <c r="AY219" s="173" t="s">
        <v>185</v>
      </c>
      <c r="BK219" s="175">
        <f>BK220+BK287+BK301+BK370+BK403+BK409+BK455</f>
        <v>0</v>
      </c>
    </row>
    <row r="220" spans="2:63" s="12" customFormat="1" ht="22.85" customHeight="1">
      <c r="B220" s="162"/>
      <c r="C220" s="163"/>
      <c r="D220" s="164" t="s">
        <v>76</v>
      </c>
      <c r="E220" s="176" t="s">
        <v>360</v>
      </c>
      <c r="F220" s="176" t="s">
        <v>361</v>
      </c>
      <c r="G220" s="163"/>
      <c r="H220" s="163"/>
      <c r="I220" s="166"/>
      <c r="J220" s="177">
        <f>BK220</f>
        <v>0</v>
      </c>
      <c r="K220" s="163"/>
      <c r="L220" s="168"/>
      <c r="M220" s="169"/>
      <c r="N220" s="170"/>
      <c r="O220" s="170"/>
      <c r="P220" s="171">
        <f>SUM(P221:P286)</f>
        <v>0</v>
      </c>
      <c r="Q220" s="170"/>
      <c r="R220" s="171">
        <f>SUM(R221:R286)</f>
        <v>0.23964457000000003</v>
      </c>
      <c r="S220" s="170"/>
      <c r="T220" s="172">
        <f>SUM(T221:T286)</f>
        <v>0.027168750000000002</v>
      </c>
      <c r="AR220" s="173" t="s">
        <v>85</v>
      </c>
      <c r="AT220" s="174" t="s">
        <v>76</v>
      </c>
      <c r="AU220" s="174" t="s">
        <v>81</v>
      </c>
      <c r="AY220" s="173" t="s">
        <v>185</v>
      </c>
      <c r="BK220" s="175">
        <f>SUM(BK221:BK286)</f>
        <v>0</v>
      </c>
    </row>
    <row r="221" spans="1:65" s="2" customFormat="1" ht="24.15" customHeight="1">
      <c r="A221" s="34"/>
      <c r="B221" s="35"/>
      <c r="C221" s="178" t="s">
        <v>362</v>
      </c>
      <c r="D221" s="178" t="s">
        <v>187</v>
      </c>
      <c r="E221" s="179" t="s">
        <v>363</v>
      </c>
      <c r="F221" s="180" t="s">
        <v>364</v>
      </c>
      <c r="G221" s="181" t="s">
        <v>190</v>
      </c>
      <c r="H221" s="182">
        <v>1.575</v>
      </c>
      <c r="I221" s="183"/>
      <c r="J221" s="184">
        <f>ROUND(I221*H221,2)</f>
        <v>0</v>
      </c>
      <c r="K221" s="180" t="s">
        <v>191</v>
      </c>
      <c r="L221" s="39"/>
      <c r="M221" s="185" t="s">
        <v>19</v>
      </c>
      <c r="N221" s="186" t="s">
        <v>48</v>
      </c>
      <c r="O221" s="64"/>
      <c r="P221" s="187">
        <f>O221*H221</f>
        <v>0</v>
      </c>
      <c r="Q221" s="187">
        <v>0</v>
      </c>
      <c r="R221" s="187">
        <f>Q221*H221</f>
        <v>0</v>
      </c>
      <c r="S221" s="187">
        <v>0.01725</v>
      </c>
      <c r="T221" s="188">
        <f>S221*H221</f>
        <v>0.027168750000000002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285</v>
      </c>
      <c r="AT221" s="189" t="s">
        <v>187</v>
      </c>
      <c r="AU221" s="189" t="s">
        <v>85</v>
      </c>
      <c r="AY221" s="17" t="s">
        <v>185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17" t="s">
        <v>81</v>
      </c>
      <c r="BK221" s="190">
        <f>ROUND(I221*H221,2)</f>
        <v>0</v>
      </c>
      <c r="BL221" s="17" t="s">
        <v>285</v>
      </c>
      <c r="BM221" s="189" t="s">
        <v>365</v>
      </c>
    </row>
    <row r="222" spans="1:47" s="2" customFormat="1" ht="12">
      <c r="A222" s="34"/>
      <c r="B222" s="35"/>
      <c r="C222" s="36"/>
      <c r="D222" s="191" t="s">
        <v>194</v>
      </c>
      <c r="E222" s="36"/>
      <c r="F222" s="192" t="s">
        <v>366</v>
      </c>
      <c r="G222" s="36"/>
      <c r="H222" s="36"/>
      <c r="I222" s="193"/>
      <c r="J222" s="36"/>
      <c r="K222" s="36"/>
      <c r="L222" s="39"/>
      <c r="M222" s="194"/>
      <c r="N222" s="195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194</v>
      </c>
      <c r="AU222" s="17" t="s">
        <v>85</v>
      </c>
    </row>
    <row r="223" spans="2:51" s="13" customFormat="1" ht="12">
      <c r="B223" s="196"/>
      <c r="C223" s="197"/>
      <c r="D223" s="198" t="s">
        <v>196</v>
      </c>
      <c r="E223" s="199" t="s">
        <v>19</v>
      </c>
      <c r="F223" s="200" t="s">
        <v>367</v>
      </c>
      <c r="G223" s="197"/>
      <c r="H223" s="201">
        <v>1.575</v>
      </c>
      <c r="I223" s="202"/>
      <c r="J223" s="197"/>
      <c r="K223" s="197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196</v>
      </c>
      <c r="AU223" s="207" t="s">
        <v>85</v>
      </c>
      <c r="AV223" s="13" t="s">
        <v>85</v>
      </c>
      <c r="AW223" s="13" t="s">
        <v>37</v>
      </c>
      <c r="AX223" s="13" t="s">
        <v>77</v>
      </c>
      <c r="AY223" s="207" t="s">
        <v>185</v>
      </c>
    </row>
    <row r="224" spans="2:51" s="14" customFormat="1" ht="12">
      <c r="B224" s="208"/>
      <c r="C224" s="209"/>
      <c r="D224" s="198" t="s">
        <v>196</v>
      </c>
      <c r="E224" s="210" t="s">
        <v>19</v>
      </c>
      <c r="F224" s="211" t="s">
        <v>199</v>
      </c>
      <c r="G224" s="209"/>
      <c r="H224" s="212">
        <v>1.575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196</v>
      </c>
      <c r="AU224" s="218" t="s">
        <v>85</v>
      </c>
      <c r="AV224" s="14" t="s">
        <v>192</v>
      </c>
      <c r="AW224" s="14" t="s">
        <v>37</v>
      </c>
      <c r="AX224" s="14" t="s">
        <v>81</v>
      </c>
      <c r="AY224" s="218" t="s">
        <v>185</v>
      </c>
    </row>
    <row r="225" spans="1:65" s="2" customFormat="1" ht="33" customHeight="1">
      <c r="A225" s="34"/>
      <c r="B225" s="35"/>
      <c r="C225" s="178" t="s">
        <v>368</v>
      </c>
      <c r="D225" s="178" t="s">
        <v>187</v>
      </c>
      <c r="E225" s="179" t="s">
        <v>369</v>
      </c>
      <c r="F225" s="180" t="s">
        <v>370</v>
      </c>
      <c r="G225" s="181" t="s">
        <v>190</v>
      </c>
      <c r="H225" s="182">
        <v>1.89</v>
      </c>
      <c r="I225" s="183"/>
      <c r="J225" s="184">
        <f>ROUND(I225*H225,2)</f>
        <v>0</v>
      </c>
      <c r="K225" s="180" t="s">
        <v>191</v>
      </c>
      <c r="L225" s="39"/>
      <c r="M225" s="185" t="s">
        <v>19</v>
      </c>
      <c r="N225" s="186" t="s">
        <v>48</v>
      </c>
      <c r="O225" s="64"/>
      <c r="P225" s="187">
        <f>O225*H225</f>
        <v>0</v>
      </c>
      <c r="Q225" s="187">
        <v>0.01355</v>
      </c>
      <c r="R225" s="187">
        <f>Q225*H225</f>
        <v>0.025609499999999997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285</v>
      </c>
      <c r="AT225" s="189" t="s">
        <v>187</v>
      </c>
      <c r="AU225" s="189" t="s">
        <v>85</v>
      </c>
      <c r="AY225" s="17" t="s">
        <v>185</v>
      </c>
      <c r="BE225" s="190">
        <f>IF(N225="základní",J225,0)</f>
        <v>0</v>
      </c>
      <c r="BF225" s="190">
        <f>IF(N225="snížená",J225,0)</f>
        <v>0</v>
      </c>
      <c r="BG225" s="190">
        <f>IF(N225="zákl. přenesená",J225,0)</f>
        <v>0</v>
      </c>
      <c r="BH225" s="190">
        <f>IF(N225="sníž. přenesená",J225,0)</f>
        <v>0</v>
      </c>
      <c r="BI225" s="190">
        <f>IF(N225="nulová",J225,0)</f>
        <v>0</v>
      </c>
      <c r="BJ225" s="17" t="s">
        <v>81</v>
      </c>
      <c r="BK225" s="190">
        <f>ROUND(I225*H225,2)</f>
        <v>0</v>
      </c>
      <c r="BL225" s="17" t="s">
        <v>285</v>
      </c>
      <c r="BM225" s="189" t="s">
        <v>371</v>
      </c>
    </row>
    <row r="226" spans="1:47" s="2" customFormat="1" ht="12">
      <c r="A226" s="34"/>
      <c r="B226" s="35"/>
      <c r="C226" s="36"/>
      <c r="D226" s="191" t="s">
        <v>194</v>
      </c>
      <c r="E226" s="36"/>
      <c r="F226" s="192" t="s">
        <v>372</v>
      </c>
      <c r="G226" s="36"/>
      <c r="H226" s="36"/>
      <c r="I226" s="193"/>
      <c r="J226" s="36"/>
      <c r="K226" s="36"/>
      <c r="L226" s="39"/>
      <c r="M226" s="194"/>
      <c r="N226" s="195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194</v>
      </c>
      <c r="AU226" s="17" t="s">
        <v>85</v>
      </c>
    </row>
    <row r="227" spans="2:51" s="13" customFormat="1" ht="12">
      <c r="B227" s="196"/>
      <c r="C227" s="197"/>
      <c r="D227" s="198" t="s">
        <v>196</v>
      </c>
      <c r="E227" s="199" t="s">
        <v>19</v>
      </c>
      <c r="F227" s="200" t="s">
        <v>373</v>
      </c>
      <c r="G227" s="197"/>
      <c r="H227" s="201">
        <v>1.89</v>
      </c>
      <c r="I227" s="202"/>
      <c r="J227" s="197"/>
      <c r="K227" s="197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196</v>
      </c>
      <c r="AU227" s="207" t="s">
        <v>85</v>
      </c>
      <c r="AV227" s="13" t="s">
        <v>85</v>
      </c>
      <c r="AW227" s="13" t="s">
        <v>37</v>
      </c>
      <c r="AX227" s="13" t="s">
        <v>77</v>
      </c>
      <c r="AY227" s="207" t="s">
        <v>185</v>
      </c>
    </row>
    <row r="228" spans="2:51" s="14" customFormat="1" ht="12">
      <c r="B228" s="208"/>
      <c r="C228" s="209"/>
      <c r="D228" s="198" t="s">
        <v>196</v>
      </c>
      <c r="E228" s="210" t="s">
        <v>19</v>
      </c>
      <c r="F228" s="211" t="s">
        <v>199</v>
      </c>
      <c r="G228" s="209"/>
      <c r="H228" s="212">
        <v>1.89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196</v>
      </c>
      <c r="AU228" s="218" t="s">
        <v>85</v>
      </c>
      <c r="AV228" s="14" t="s">
        <v>192</v>
      </c>
      <c r="AW228" s="14" t="s">
        <v>37</v>
      </c>
      <c r="AX228" s="14" t="s">
        <v>81</v>
      </c>
      <c r="AY228" s="218" t="s">
        <v>185</v>
      </c>
    </row>
    <row r="229" spans="1:65" s="2" customFormat="1" ht="37.85" customHeight="1">
      <c r="A229" s="34"/>
      <c r="B229" s="35"/>
      <c r="C229" s="178" t="s">
        <v>374</v>
      </c>
      <c r="D229" s="178" t="s">
        <v>187</v>
      </c>
      <c r="E229" s="179" t="s">
        <v>375</v>
      </c>
      <c r="F229" s="180" t="s">
        <v>376</v>
      </c>
      <c r="G229" s="181" t="s">
        <v>190</v>
      </c>
      <c r="H229" s="182">
        <v>2.883</v>
      </c>
      <c r="I229" s="183"/>
      <c r="J229" s="184">
        <f>ROUND(I229*H229,2)</f>
        <v>0</v>
      </c>
      <c r="K229" s="180" t="s">
        <v>191</v>
      </c>
      <c r="L229" s="39"/>
      <c r="M229" s="185" t="s">
        <v>19</v>
      </c>
      <c r="N229" s="186" t="s">
        <v>48</v>
      </c>
      <c r="O229" s="64"/>
      <c r="P229" s="187">
        <f>O229*H229</f>
        <v>0</v>
      </c>
      <c r="Q229" s="187">
        <v>0.02963</v>
      </c>
      <c r="R229" s="187">
        <f>Q229*H229</f>
        <v>0.08542329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285</v>
      </c>
      <c r="AT229" s="189" t="s">
        <v>187</v>
      </c>
      <c r="AU229" s="189" t="s">
        <v>85</v>
      </c>
      <c r="AY229" s="17" t="s">
        <v>185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7" t="s">
        <v>81</v>
      </c>
      <c r="BK229" s="190">
        <f>ROUND(I229*H229,2)</f>
        <v>0</v>
      </c>
      <c r="BL229" s="17" t="s">
        <v>285</v>
      </c>
      <c r="BM229" s="189" t="s">
        <v>377</v>
      </c>
    </row>
    <row r="230" spans="1:47" s="2" customFormat="1" ht="12">
      <c r="A230" s="34"/>
      <c r="B230" s="35"/>
      <c r="C230" s="36"/>
      <c r="D230" s="191" t="s">
        <v>194</v>
      </c>
      <c r="E230" s="36"/>
      <c r="F230" s="192" t="s">
        <v>378</v>
      </c>
      <c r="G230" s="36"/>
      <c r="H230" s="36"/>
      <c r="I230" s="193"/>
      <c r="J230" s="36"/>
      <c r="K230" s="36"/>
      <c r="L230" s="39"/>
      <c r="M230" s="194"/>
      <c r="N230" s="195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194</v>
      </c>
      <c r="AU230" s="17" t="s">
        <v>85</v>
      </c>
    </row>
    <row r="231" spans="2:51" s="13" customFormat="1" ht="12">
      <c r="B231" s="196"/>
      <c r="C231" s="197"/>
      <c r="D231" s="198" t="s">
        <v>196</v>
      </c>
      <c r="E231" s="199" t="s">
        <v>19</v>
      </c>
      <c r="F231" s="200" t="s">
        <v>379</v>
      </c>
      <c r="G231" s="197"/>
      <c r="H231" s="201">
        <v>2.883</v>
      </c>
      <c r="I231" s="202"/>
      <c r="J231" s="197"/>
      <c r="K231" s="197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196</v>
      </c>
      <c r="AU231" s="207" t="s">
        <v>85</v>
      </c>
      <c r="AV231" s="13" t="s">
        <v>85</v>
      </c>
      <c r="AW231" s="13" t="s">
        <v>37</v>
      </c>
      <c r="AX231" s="13" t="s">
        <v>77</v>
      </c>
      <c r="AY231" s="207" t="s">
        <v>185</v>
      </c>
    </row>
    <row r="232" spans="2:51" s="14" customFormat="1" ht="12">
      <c r="B232" s="208"/>
      <c r="C232" s="209"/>
      <c r="D232" s="198" t="s">
        <v>196</v>
      </c>
      <c r="E232" s="210" t="s">
        <v>19</v>
      </c>
      <c r="F232" s="211" t="s">
        <v>199</v>
      </c>
      <c r="G232" s="209"/>
      <c r="H232" s="212">
        <v>2.883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196</v>
      </c>
      <c r="AU232" s="218" t="s">
        <v>85</v>
      </c>
      <c r="AV232" s="14" t="s">
        <v>192</v>
      </c>
      <c r="AW232" s="14" t="s">
        <v>37</v>
      </c>
      <c r="AX232" s="14" t="s">
        <v>81</v>
      </c>
      <c r="AY232" s="218" t="s">
        <v>185</v>
      </c>
    </row>
    <row r="233" spans="1:65" s="2" customFormat="1" ht="16.5" customHeight="1">
      <c r="A233" s="34"/>
      <c r="B233" s="35"/>
      <c r="C233" s="178" t="s">
        <v>380</v>
      </c>
      <c r="D233" s="178" t="s">
        <v>187</v>
      </c>
      <c r="E233" s="179" t="s">
        <v>381</v>
      </c>
      <c r="F233" s="180" t="s">
        <v>382</v>
      </c>
      <c r="G233" s="181" t="s">
        <v>190</v>
      </c>
      <c r="H233" s="182">
        <v>4.773</v>
      </c>
      <c r="I233" s="183"/>
      <c r="J233" s="184">
        <f>ROUND(I233*H233,2)</f>
        <v>0</v>
      </c>
      <c r="K233" s="180" t="s">
        <v>191</v>
      </c>
      <c r="L233" s="39"/>
      <c r="M233" s="185" t="s">
        <v>19</v>
      </c>
      <c r="N233" s="186" t="s">
        <v>48</v>
      </c>
      <c r="O233" s="64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285</v>
      </c>
      <c r="AT233" s="189" t="s">
        <v>187</v>
      </c>
      <c r="AU233" s="189" t="s">
        <v>85</v>
      </c>
      <c r="AY233" s="17" t="s">
        <v>185</v>
      </c>
      <c r="BE233" s="190">
        <f>IF(N233="základní",J233,0)</f>
        <v>0</v>
      </c>
      <c r="BF233" s="190">
        <f>IF(N233="snížená",J233,0)</f>
        <v>0</v>
      </c>
      <c r="BG233" s="190">
        <f>IF(N233="zákl. přenesená",J233,0)</f>
        <v>0</v>
      </c>
      <c r="BH233" s="190">
        <f>IF(N233="sníž. přenesená",J233,0)</f>
        <v>0</v>
      </c>
      <c r="BI233" s="190">
        <f>IF(N233="nulová",J233,0)</f>
        <v>0</v>
      </c>
      <c r="BJ233" s="17" t="s">
        <v>81</v>
      </c>
      <c r="BK233" s="190">
        <f>ROUND(I233*H233,2)</f>
        <v>0</v>
      </c>
      <c r="BL233" s="17" t="s">
        <v>285</v>
      </c>
      <c r="BM233" s="189" t="s">
        <v>383</v>
      </c>
    </row>
    <row r="234" spans="1:47" s="2" customFormat="1" ht="12">
      <c r="A234" s="34"/>
      <c r="B234" s="35"/>
      <c r="C234" s="36"/>
      <c r="D234" s="191" t="s">
        <v>194</v>
      </c>
      <c r="E234" s="36"/>
      <c r="F234" s="192" t="s">
        <v>384</v>
      </c>
      <c r="G234" s="36"/>
      <c r="H234" s="36"/>
      <c r="I234" s="193"/>
      <c r="J234" s="36"/>
      <c r="K234" s="36"/>
      <c r="L234" s="39"/>
      <c r="M234" s="194"/>
      <c r="N234" s="195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194</v>
      </c>
      <c r="AU234" s="17" t="s">
        <v>85</v>
      </c>
    </row>
    <row r="235" spans="2:51" s="13" customFormat="1" ht="12">
      <c r="B235" s="196"/>
      <c r="C235" s="197"/>
      <c r="D235" s="198" t="s">
        <v>196</v>
      </c>
      <c r="E235" s="199" t="s">
        <v>19</v>
      </c>
      <c r="F235" s="200" t="s">
        <v>385</v>
      </c>
      <c r="G235" s="197"/>
      <c r="H235" s="201">
        <v>1.89</v>
      </c>
      <c r="I235" s="202"/>
      <c r="J235" s="197"/>
      <c r="K235" s="197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196</v>
      </c>
      <c r="AU235" s="207" t="s">
        <v>85</v>
      </c>
      <c r="AV235" s="13" t="s">
        <v>85</v>
      </c>
      <c r="AW235" s="13" t="s">
        <v>37</v>
      </c>
      <c r="AX235" s="13" t="s">
        <v>77</v>
      </c>
      <c r="AY235" s="207" t="s">
        <v>185</v>
      </c>
    </row>
    <row r="236" spans="2:51" s="13" customFormat="1" ht="12">
      <c r="B236" s="196"/>
      <c r="C236" s="197"/>
      <c r="D236" s="198" t="s">
        <v>196</v>
      </c>
      <c r="E236" s="199" t="s">
        <v>19</v>
      </c>
      <c r="F236" s="200" t="s">
        <v>386</v>
      </c>
      <c r="G236" s="197"/>
      <c r="H236" s="201">
        <v>2.883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196</v>
      </c>
      <c r="AU236" s="207" t="s">
        <v>85</v>
      </c>
      <c r="AV236" s="13" t="s">
        <v>85</v>
      </c>
      <c r="AW236" s="13" t="s">
        <v>37</v>
      </c>
      <c r="AX236" s="13" t="s">
        <v>77</v>
      </c>
      <c r="AY236" s="207" t="s">
        <v>185</v>
      </c>
    </row>
    <row r="237" spans="2:51" s="14" customFormat="1" ht="12">
      <c r="B237" s="208"/>
      <c r="C237" s="209"/>
      <c r="D237" s="198" t="s">
        <v>196</v>
      </c>
      <c r="E237" s="210" t="s">
        <v>19</v>
      </c>
      <c r="F237" s="211" t="s">
        <v>199</v>
      </c>
      <c r="G237" s="209"/>
      <c r="H237" s="212">
        <v>4.773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196</v>
      </c>
      <c r="AU237" s="218" t="s">
        <v>85</v>
      </c>
      <c r="AV237" s="14" t="s">
        <v>192</v>
      </c>
      <c r="AW237" s="14" t="s">
        <v>37</v>
      </c>
      <c r="AX237" s="14" t="s">
        <v>81</v>
      </c>
      <c r="AY237" s="218" t="s">
        <v>185</v>
      </c>
    </row>
    <row r="238" spans="1:65" s="2" customFormat="1" ht="24.15" customHeight="1">
      <c r="A238" s="34"/>
      <c r="B238" s="35"/>
      <c r="C238" s="178" t="s">
        <v>387</v>
      </c>
      <c r="D238" s="178" t="s">
        <v>187</v>
      </c>
      <c r="E238" s="179" t="s">
        <v>388</v>
      </c>
      <c r="F238" s="180" t="s">
        <v>389</v>
      </c>
      <c r="G238" s="181" t="s">
        <v>190</v>
      </c>
      <c r="H238" s="182">
        <v>4.773</v>
      </c>
      <c r="I238" s="183"/>
      <c r="J238" s="184">
        <f>ROUND(I238*H238,2)</f>
        <v>0</v>
      </c>
      <c r="K238" s="180" t="s">
        <v>191</v>
      </c>
      <c r="L238" s="39"/>
      <c r="M238" s="185" t="s">
        <v>19</v>
      </c>
      <c r="N238" s="186" t="s">
        <v>48</v>
      </c>
      <c r="O238" s="64"/>
      <c r="P238" s="187">
        <f>O238*H238</f>
        <v>0</v>
      </c>
      <c r="Q238" s="187">
        <v>0.0001</v>
      </c>
      <c r="R238" s="187">
        <f>Q238*H238</f>
        <v>0.0004773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285</v>
      </c>
      <c r="AT238" s="189" t="s">
        <v>187</v>
      </c>
      <c r="AU238" s="189" t="s">
        <v>85</v>
      </c>
      <c r="AY238" s="17" t="s">
        <v>185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7" t="s">
        <v>81</v>
      </c>
      <c r="BK238" s="190">
        <f>ROUND(I238*H238,2)</f>
        <v>0</v>
      </c>
      <c r="BL238" s="17" t="s">
        <v>285</v>
      </c>
      <c r="BM238" s="189" t="s">
        <v>390</v>
      </c>
    </row>
    <row r="239" spans="1:47" s="2" customFormat="1" ht="12">
      <c r="A239" s="34"/>
      <c r="B239" s="35"/>
      <c r="C239" s="36"/>
      <c r="D239" s="191" t="s">
        <v>194</v>
      </c>
      <c r="E239" s="36"/>
      <c r="F239" s="192" t="s">
        <v>391</v>
      </c>
      <c r="G239" s="36"/>
      <c r="H239" s="36"/>
      <c r="I239" s="193"/>
      <c r="J239" s="36"/>
      <c r="K239" s="36"/>
      <c r="L239" s="39"/>
      <c r="M239" s="194"/>
      <c r="N239" s="195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194</v>
      </c>
      <c r="AU239" s="17" t="s">
        <v>85</v>
      </c>
    </row>
    <row r="240" spans="2:51" s="13" customFormat="1" ht="12">
      <c r="B240" s="196"/>
      <c r="C240" s="197"/>
      <c r="D240" s="198" t="s">
        <v>196</v>
      </c>
      <c r="E240" s="199" t="s">
        <v>19</v>
      </c>
      <c r="F240" s="200" t="s">
        <v>373</v>
      </c>
      <c r="G240" s="197"/>
      <c r="H240" s="201">
        <v>1.89</v>
      </c>
      <c r="I240" s="202"/>
      <c r="J240" s="197"/>
      <c r="K240" s="197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196</v>
      </c>
      <c r="AU240" s="207" t="s">
        <v>85</v>
      </c>
      <c r="AV240" s="13" t="s">
        <v>85</v>
      </c>
      <c r="AW240" s="13" t="s">
        <v>37</v>
      </c>
      <c r="AX240" s="13" t="s">
        <v>77</v>
      </c>
      <c r="AY240" s="207" t="s">
        <v>185</v>
      </c>
    </row>
    <row r="241" spans="2:51" s="13" customFormat="1" ht="12">
      <c r="B241" s="196"/>
      <c r="C241" s="197"/>
      <c r="D241" s="198" t="s">
        <v>196</v>
      </c>
      <c r="E241" s="199" t="s">
        <v>19</v>
      </c>
      <c r="F241" s="200" t="s">
        <v>379</v>
      </c>
      <c r="G241" s="197"/>
      <c r="H241" s="201">
        <v>2.883</v>
      </c>
      <c r="I241" s="202"/>
      <c r="J241" s="197"/>
      <c r="K241" s="197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196</v>
      </c>
      <c r="AU241" s="207" t="s">
        <v>85</v>
      </c>
      <c r="AV241" s="13" t="s">
        <v>85</v>
      </c>
      <c r="AW241" s="13" t="s">
        <v>37</v>
      </c>
      <c r="AX241" s="13" t="s">
        <v>77</v>
      </c>
      <c r="AY241" s="207" t="s">
        <v>185</v>
      </c>
    </row>
    <row r="242" spans="2:51" s="14" customFormat="1" ht="12">
      <c r="B242" s="208"/>
      <c r="C242" s="209"/>
      <c r="D242" s="198" t="s">
        <v>196</v>
      </c>
      <c r="E242" s="210" t="s">
        <v>19</v>
      </c>
      <c r="F242" s="211" t="s">
        <v>199</v>
      </c>
      <c r="G242" s="209"/>
      <c r="H242" s="212">
        <v>4.773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196</v>
      </c>
      <c r="AU242" s="218" t="s">
        <v>85</v>
      </c>
      <c r="AV242" s="14" t="s">
        <v>192</v>
      </c>
      <c r="AW242" s="14" t="s">
        <v>37</v>
      </c>
      <c r="AX242" s="14" t="s">
        <v>81</v>
      </c>
      <c r="AY242" s="218" t="s">
        <v>185</v>
      </c>
    </row>
    <row r="243" spans="1:65" s="2" customFormat="1" ht="24.15" customHeight="1">
      <c r="A243" s="34"/>
      <c r="B243" s="35"/>
      <c r="C243" s="178" t="s">
        <v>392</v>
      </c>
      <c r="D243" s="178" t="s">
        <v>187</v>
      </c>
      <c r="E243" s="179" t="s">
        <v>393</v>
      </c>
      <c r="F243" s="180" t="s">
        <v>394</v>
      </c>
      <c r="G243" s="181" t="s">
        <v>190</v>
      </c>
      <c r="H243" s="182">
        <v>1.977</v>
      </c>
      <c r="I243" s="183"/>
      <c r="J243" s="184">
        <f>ROUND(I243*H243,2)</f>
        <v>0</v>
      </c>
      <c r="K243" s="180" t="s">
        <v>191</v>
      </c>
      <c r="L243" s="39"/>
      <c r="M243" s="185" t="s">
        <v>19</v>
      </c>
      <c r="N243" s="186" t="s">
        <v>48</v>
      </c>
      <c r="O243" s="64"/>
      <c r="P243" s="187">
        <f>O243*H243</f>
        <v>0</v>
      </c>
      <c r="Q243" s="187">
        <v>0.0145</v>
      </c>
      <c r="R243" s="187">
        <f>Q243*H243</f>
        <v>0.028666500000000004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285</v>
      </c>
      <c r="AT243" s="189" t="s">
        <v>187</v>
      </c>
      <c r="AU243" s="189" t="s">
        <v>85</v>
      </c>
      <c r="AY243" s="17" t="s">
        <v>185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17" t="s">
        <v>81</v>
      </c>
      <c r="BK243" s="190">
        <f>ROUND(I243*H243,2)</f>
        <v>0</v>
      </c>
      <c r="BL243" s="17" t="s">
        <v>285</v>
      </c>
      <c r="BM243" s="189" t="s">
        <v>395</v>
      </c>
    </row>
    <row r="244" spans="1:47" s="2" customFormat="1" ht="12">
      <c r="A244" s="34"/>
      <c r="B244" s="35"/>
      <c r="C244" s="36"/>
      <c r="D244" s="191" t="s">
        <v>194</v>
      </c>
      <c r="E244" s="36"/>
      <c r="F244" s="192" t="s">
        <v>396</v>
      </c>
      <c r="G244" s="36"/>
      <c r="H244" s="36"/>
      <c r="I244" s="193"/>
      <c r="J244" s="36"/>
      <c r="K244" s="36"/>
      <c r="L244" s="39"/>
      <c r="M244" s="194"/>
      <c r="N244" s="195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194</v>
      </c>
      <c r="AU244" s="17" t="s">
        <v>85</v>
      </c>
    </row>
    <row r="245" spans="2:51" s="13" customFormat="1" ht="12">
      <c r="B245" s="196"/>
      <c r="C245" s="197"/>
      <c r="D245" s="198" t="s">
        <v>196</v>
      </c>
      <c r="E245" s="199" t="s">
        <v>19</v>
      </c>
      <c r="F245" s="200" t="s">
        <v>397</v>
      </c>
      <c r="G245" s="197"/>
      <c r="H245" s="201">
        <v>1.977</v>
      </c>
      <c r="I245" s="202"/>
      <c r="J245" s="197"/>
      <c r="K245" s="197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196</v>
      </c>
      <c r="AU245" s="207" t="s">
        <v>85</v>
      </c>
      <c r="AV245" s="13" t="s">
        <v>85</v>
      </c>
      <c r="AW245" s="13" t="s">
        <v>37</v>
      </c>
      <c r="AX245" s="13" t="s">
        <v>77</v>
      </c>
      <c r="AY245" s="207" t="s">
        <v>185</v>
      </c>
    </row>
    <row r="246" spans="2:51" s="14" customFormat="1" ht="12">
      <c r="B246" s="208"/>
      <c r="C246" s="209"/>
      <c r="D246" s="198" t="s">
        <v>196</v>
      </c>
      <c r="E246" s="210" t="s">
        <v>19</v>
      </c>
      <c r="F246" s="211" t="s">
        <v>199</v>
      </c>
      <c r="G246" s="209"/>
      <c r="H246" s="212">
        <v>1.977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196</v>
      </c>
      <c r="AU246" s="218" t="s">
        <v>85</v>
      </c>
      <c r="AV246" s="14" t="s">
        <v>192</v>
      </c>
      <c r="AW246" s="14" t="s">
        <v>37</v>
      </c>
      <c r="AX246" s="14" t="s">
        <v>81</v>
      </c>
      <c r="AY246" s="218" t="s">
        <v>185</v>
      </c>
    </row>
    <row r="247" spans="1:65" s="2" customFormat="1" ht="16.5" customHeight="1">
      <c r="A247" s="34"/>
      <c r="B247" s="35"/>
      <c r="C247" s="178" t="s">
        <v>398</v>
      </c>
      <c r="D247" s="178" t="s">
        <v>187</v>
      </c>
      <c r="E247" s="179" t="s">
        <v>399</v>
      </c>
      <c r="F247" s="180" t="s">
        <v>400</v>
      </c>
      <c r="G247" s="181" t="s">
        <v>190</v>
      </c>
      <c r="H247" s="182">
        <v>5.43</v>
      </c>
      <c r="I247" s="183"/>
      <c r="J247" s="184">
        <f>ROUND(I247*H247,2)</f>
        <v>0</v>
      </c>
      <c r="K247" s="180" t="s">
        <v>191</v>
      </c>
      <c r="L247" s="39"/>
      <c r="M247" s="185" t="s">
        <v>19</v>
      </c>
      <c r="N247" s="186" t="s">
        <v>48</v>
      </c>
      <c r="O247" s="64"/>
      <c r="P247" s="187">
        <f>O247*H247</f>
        <v>0</v>
      </c>
      <c r="Q247" s="187">
        <v>0.00029</v>
      </c>
      <c r="R247" s="187">
        <f>Q247*H247</f>
        <v>0.0015746999999999998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285</v>
      </c>
      <c r="AT247" s="189" t="s">
        <v>187</v>
      </c>
      <c r="AU247" s="189" t="s">
        <v>85</v>
      </c>
      <c r="AY247" s="17" t="s">
        <v>185</v>
      </c>
      <c r="BE247" s="190">
        <f>IF(N247="základní",J247,0)</f>
        <v>0</v>
      </c>
      <c r="BF247" s="190">
        <f>IF(N247="snížená",J247,0)</f>
        <v>0</v>
      </c>
      <c r="BG247" s="190">
        <f>IF(N247="zákl. přenesená",J247,0)</f>
        <v>0</v>
      </c>
      <c r="BH247" s="190">
        <f>IF(N247="sníž. přenesená",J247,0)</f>
        <v>0</v>
      </c>
      <c r="BI247" s="190">
        <f>IF(N247="nulová",J247,0)</f>
        <v>0</v>
      </c>
      <c r="BJ247" s="17" t="s">
        <v>81</v>
      </c>
      <c r="BK247" s="190">
        <f>ROUND(I247*H247,2)</f>
        <v>0</v>
      </c>
      <c r="BL247" s="17" t="s">
        <v>285</v>
      </c>
      <c r="BM247" s="189" t="s">
        <v>401</v>
      </c>
    </row>
    <row r="248" spans="1:47" s="2" customFormat="1" ht="12">
      <c r="A248" s="34"/>
      <c r="B248" s="35"/>
      <c r="C248" s="36"/>
      <c r="D248" s="191" t="s">
        <v>194</v>
      </c>
      <c r="E248" s="36"/>
      <c r="F248" s="192" t="s">
        <v>402</v>
      </c>
      <c r="G248" s="36"/>
      <c r="H248" s="36"/>
      <c r="I248" s="193"/>
      <c r="J248" s="36"/>
      <c r="K248" s="36"/>
      <c r="L248" s="39"/>
      <c r="M248" s="194"/>
      <c r="N248" s="195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194</v>
      </c>
      <c r="AU248" s="17" t="s">
        <v>85</v>
      </c>
    </row>
    <row r="249" spans="2:51" s="13" customFormat="1" ht="12">
      <c r="B249" s="196"/>
      <c r="C249" s="197"/>
      <c r="D249" s="198" t="s">
        <v>196</v>
      </c>
      <c r="E249" s="199" t="s">
        <v>19</v>
      </c>
      <c r="F249" s="200" t="s">
        <v>316</v>
      </c>
      <c r="G249" s="197"/>
      <c r="H249" s="201">
        <v>3.49</v>
      </c>
      <c r="I249" s="202"/>
      <c r="J249" s="197"/>
      <c r="K249" s="197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196</v>
      </c>
      <c r="AU249" s="207" t="s">
        <v>85</v>
      </c>
      <c r="AV249" s="13" t="s">
        <v>85</v>
      </c>
      <c r="AW249" s="13" t="s">
        <v>37</v>
      </c>
      <c r="AX249" s="13" t="s">
        <v>77</v>
      </c>
      <c r="AY249" s="207" t="s">
        <v>185</v>
      </c>
    </row>
    <row r="250" spans="2:51" s="13" customFormat="1" ht="12">
      <c r="B250" s="196"/>
      <c r="C250" s="197"/>
      <c r="D250" s="198" t="s">
        <v>196</v>
      </c>
      <c r="E250" s="199" t="s">
        <v>19</v>
      </c>
      <c r="F250" s="200" t="s">
        <v>315</v>
      </c>
      <c r="G250" s="197"/>
      <c r="H250" s="201">
        <v>1.94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196</v>
      </c>
      <c r="AU250" s="207" t="s">
        <v>85</v>
      </c>
      <c r="AV250" s="13" t="s">
        <v>85</v>
      </c>
      <c r="AW250" s="13" t="s">
        <v>37</v>
      </c>
      <c r="AX250" s="13" t="s">
        <v>77</v>
      </c>
      <c r="AY250" s="207" t="s">
        <v>185</v>
      </c>
    </row>
    <row r="251" spans="2:51" s="14" customFormat="1" ht="12">
      <c r="B251" s="208"/>
      <c r="C251" s="209"/>
      <c r="D251" s="198" t="s">
        <v>196</v>
      </c>
      <c r="E251" s="210" t="s">
        <v>19</v>
      </c>
      <c r="F251" s="211" t="s">
        <v>199</v>
      </c>
      <c r="G251" s="209"/>
      <c r="H251" s="212">
        <v>5.43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196</v>
      </c>
      <c r="AU251" s="218" t="s">
        <v>85</v>
      </c>
      <c r="AV251" s="14" t="s">
        <v>192</v>
      </c>
      <c r="AW251" s="14" t="s">
        <v>37</v>
      </c>
      <c r="AX251" s="14" t="s">
        <v>81</v>
      </c>
      <c r="AY251" s="218" t="s">
        <v>185</v>
      </c>
    </row>
    <row r="252" spans="1:65" s="2" customFormat="1" ht="16.5" customHeight="1">
      <c r="A252" s="34"/>
      <c r="B252" s="35"/>
      <c r="C252" s="219" t="s">
        <v>403</v>
      </c>
      <c r="D252" s="219" t="s">
        <v>404</v>
      </c>
      <c r="E252" s="220" t="s">
        <v>405</v>
      </c>
      <c r="F252" s="221" t="s">
        <v>406</v>
      </c>
      <c r="G252" s="222" t="s">
        <v>407</v>
      </c>
      <c r="H252" s="223">
        <v>35.807</v>
      </c>
      <c r="I252" s="224"/>
      <c r="J252" s="225">
        <f>ROUND(I252*H252,2)</f>
        <v>0</v>
      </c>
      <c r="K252" s="221" t="s">
        <v>191</v>
      </c>
      <c r="L252" s="226"/>
      <c r="M252" s="227" t="s">
        <v>19</v>
      </c>
      <c r="N252" s="228" t="s">
        <v>48</v>
      </c>
      <c r="O252" s="64"/>
      <c r="P252" s="187">
        <f>O252*H252</f>
        <v>0</v>
      </c>
      <c r="Q252" s="187">
        <v>0.00054</v>
      </c>
      <c r="R252" s="187">
        <f>Q252*H252</f>
        <v>0.01933578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392</v>
      </c>
      <c r="AT252" s="189" t="s">
        <v>404</v>
      </c>
      <c r="AU252" s="189" t="s">
        <v>85</v>
      </c>
      <c r="AY252" s="17" t="s">
        <v>185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7" t="s">
        <v>81</v>
      </c>
      <c r="BK252" s="190">
        <f>ROUND(I252*H252,2)</f>
        <v>0</v>
      </c>
      <c r="BL252" s="17" t="s">
        <v>285</v>
      </c>
      <c r="BM252" s="189" t="s">
        <v>408</v>
      </c>
    </row>
    <row r="253" spans="2:51" s="13" customFormat="1" ht="12">
      <c r="B253" s="196"/>
      <c r="C253" s="197"/>
      <c r="D253" s="198" t="s">
        <v>196</v>
      </c>
      <c r="E253" s="199" t="s">
        <v>19</v>
      </c>
      <c r="F253" s="200" t="s">
        <v>409</v>
      </c>
      <c r="G253" s="197"/>
      <c r="H253" s="201">
        <v>22.124</v>
      </c>
      <c r="I253" s="202"/>
      <c r="J253" s="197"/>
      <c r="K253" s="197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196</v>
      </c>
      <c r="AU253" s="207" t="s">
        <v>85</v>
      </c>
      <c r="AV253" s="13" t="s">
        <v>85</v>
      </c>
      <c r="AW253" s="13" t="s">
        <v>37</v>
      </c>
      <c r="AX253" s="13" t="s">
        <v>77</v>
      </c>
      <c r="AY253" s="207" t="s">
        <v>185</v>
      </c>
    </row>
    <row r="254" spans="2:51" s="13" customFormat="1" ht="12">
      <c r="B254" s="196"/>
      <c r="C254" s="197"/>
      <c r="D254" s="198" t="s">
        <v>196</v>
      </c>
      <c r="E254" s="199" t="s">
        <v>19</v>
      </c>
      <c r="F254" s="200" t="s">
        <v>410</v>
      </c>
      <c r="G254" s="197"/>
      <c r="H254" s="201">
        <v>13.683</v>
      </c>
      <c r="I254" s="202"/>
      <c r="J254" s="197"/>
      <c r="K254" s="197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196</v>
      </c>
      <c r="AU254" s="207" t="s">
        <v>85</v>
      </c>
      <c r="AV254" s="13" t="s">
        <v>85</v>
      </c>
      <c r="AW254" s="13" t="s">
        <v>37</v>
      </c>
      <c r="AX254" s="13" t="s">
        <v>77</v>
      </c>
      <c r="AY254" s="207" t="s">
        <v>185</v>
      </c>
    </row>
    <row r="255" spans="2:51" s="14" customFormat="1" ht="12">
      <c r="B255" s="208"/>
      <c r="C255" s="209"/>
      <c r="D255" s="198" t="s">
        <v>196</v>
      </c>
      <c r="E255" s="210" t="s">
        <v>19</v>
      </c>
      <c r="F255" s="211" t="s">
        <v>199</v>
      </c>
      <c r="G255" s="209"/>
      <c r="H255" s="212">
        <v>35.807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196</v>
      </c>
      <c r="AU255" s="218" t="s">
        <v>85</v>
      </c>
      <c r="AV255" s="14" t="s">
        <v>192</v>
      </c>
      <c r="AW255" s="14" t="s">
        <v>37</v>
      </c>
      <c r="AX255" s="14" t="s">
        <v>81</v>
      </c>
      <c r="AY255" s="218" t="s">
        <v>185</v>
      </c>
    </row>
    <row r="256" spans="1:65" s="2" customFormat="1" ht="16.5" customHeight="1">
      <c r="A256" s="34"/>
      <c r="B256" s="35"/>
      <c r="C256" s="178" t="s">
        <v>411</v>
      </c>
      <c r="D256" s="178" t="s">
        <v>187</v>
      </c>
      <c r="E256" s="179" t="s">
        <v>412</v>
      </c>
      <c r="F256" s="180" t="s">
        <v>413</v>
      </c>
      <c r="G256" s="181" t="s">
        <v>190</v>
      </c>
      <c r="H256" s="182">
        <v>5.43</v>
      </c>
      <c r="I256" s="183"/>
      <c r="J256" s="184">
        <f>ROUND(I256*H256,2)</f>
        <v>0</v>
      </c>
      <c r="K256" s="180" t="s">
        <v>191</v>
      </c>
      <c r="L256" s="39"/>
      <c r="M256" s="185" t="s">
        <v>19</v>
      </c>
      <c r="N256" s="186" t="s">
        <v>48</v>
      </c>
      <c r="O256" s="64"/>
      <c r="P256" s="187">
        <f>O256*H256</f>
        <v>0</v>
      </c>
      <c r="Q256" s="187">
        <v>0.00041</v>
      </c>
      <c r="R256" s="187">
        <f>Q256*H256</f>
        <v>0.0022262999999999996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285</v>
      </c>
      <c r="AT256" s="189" t="s">
        <v>187</v>
      </c>
      <c r="AU256" s="189" t="s">
        <v>85</v>
      </c>
      <c r="AY256" s="17" t="s">
        <v>185</v>
      </c>
      <c r="BE256" s="190">
        <f>IF(N256="základní",J256,0)</f>
        <v>0</v>
      </c>
      <c r="BF256" s="190">
        <f>IF(N256="snížená",J256,0)</f>
        <v>0</v>
      </c>
      <c r="BG256" s="190">
        <f>IF(N256="zákl. přenesená",J256,0)</f>
        <v>0</v>
      </c>
      <c r="BH256" s="190">
        <f>IF(N256="sníž. přenesená",J256,0)</f>
        <v>0</v>
      </c>
      <c r="BI256" s="190">
        <f>IF(N256="nulová",J256,0)</f>
        <v>0</v>
      </c>
      <c r="BJ256" s="17" t="s">
        <v>81</v>
      </c>
      <c r="BK256" s="190">
        <f>ROUND(I256*H256,2)</f>
        <v>0</v>
      </c>
      <c r="BL256" s="17" t="s">
        <v>285</v>
      </c>
      <c r="BM256" s="189" t="s">
        <v>414</v>
      </c>
    </row>
    <row r="257" spans="1:47" s="2" customFormat="1" ht="12">
      <c r="A257" s="34"/>
      <c r="B257" s="35"/>
      <c r="C257" s="36"/>
      <c r="D257" s="191" t="s">
        <v>194</v>
      </c>
      <c r="E257" s="36"/>
      <c r="F257" s="192" t="s">
        <v>415</v>
      </c>
      <c r="G257" s="36"/>
      <c r="H257" s="36"/>
      <c r="I257" s="193"/>
      <c r="J257" s="36"/>
      <c r="K257" s="36"/>
      <c r="L257" s="39"/>
      <c r="M257" s="194"/>
      <c r="N257" s="195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194</v>
      </c>
      <c r="AU257" s="17" t="s">
        <v>85</v>
      </c>
    </row>
    <row r="258" spans="1:65" s="2" customFormat="1" ht="16.5" customHeight="1">
      <c r="A258" s="34"/>
      <c r="B258" s="35"/>
      <c r="C258" s="219" t="s">
        <v>416</v>
      </c>
      <c r="D258" s="219" t="s">
        <v>404</v>
      </c>
      <c r="E258" s="220" t="s">
        <v>417</v>
      </c>
      <c r="F258" s="221" t="s">
        <v>418</v>
      </c>
      <c r="G258" s="222" t="s">
        <v>190</v>
      </c>
      <c r="H258" s="223">
        <v>6.245</v>
      </c>
      <c r="I258" s="224"/>
      <c r="J258" s="225">
        <f>ROUND(I258*H258,2)</f>
        <v>0</v>
      </c>
      <c r="K258" s="221" t="s">
        <v>191</v>
      </c>
      <c r="L258" s="226"/>
      <c r="M258" s="227" t="s">
        <v>19</v>
      </c>
      <c r="N258" s="228" t="s">
        <v>48</v>
      </c>
      <c r="O258" s="64"/>
      <c r="P258" s="187">
        <f>O258*H258</f>
        <v>0</v>
      </c>
      <c r="Q258" s="187">
        <v>0.0109</v>
      </c>
      <c r="R258" s="187">
        <f>Q258*H258</f>
        <v>0.0680705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392</v>
      </c>
      <c r="AT258" s="189" t="s">
        <v>404</v>
      </c>
      <c r="AU258" s="189" t="s">
        <v>85</v>
      </c>
      <c r="AY258" s="17" t="s">
        <v>185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17" t="s">
        <v>81</v>
      </c>
      <c r="BK258" s="190">
        <f>ROUND(I258*H258,2)</f>
        <v>0</v>
      </c>
      <c r="BL258" s="17" t="s">
        <v>285</v>
      </c>
      <c r="BM258" s="189" t="s">
        <v>419</v>
      </c>
    </row>
    <row r="259" spans="2:51" s="13" customFormat="1" ht="12">
      <c r="B259" s="196"/>
      <c r="C259" s="197"/>
      <c r="D259" s="198" t="s">
        <v>196</v>
      </c>
      <c r="E259" s="199" t="s">
        <v>19</v>
      </c>
      <c r="F259" s="200" t="s">
        <v>420</v>
      </c>
      <c r="G259" s="197"/>
      <c r="H259" s="201">
        <v>6.245</v>
      </c>
      <c r="I259" s="202"/>
      <c r="J259" s="197"/>
      <c r="K259" s="197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196</v>
      </c>
      <c r="AU259" s="207" t="s">
        <v>85</v>
      </c>
      <c r="AV259" s="13" t="s">
        <v>85</v>
      </c>
      <c r="AW259" s="13" t="s">
        <v>37</v>
      </c>
      <c r="AX259" s="13" t="s">
        <v>77</v>
      </c>
      <c r="AY259" s="207" t="s">
        <v>185</v>
      </c>
    </row>
    <row r="260" spans="2:51" s="14" customFormat="1" ht="12">
      <c r="B260" s="208"/>
      <c r="C260" s="209"/>
      <c r="D260" s="198" t="s">
        <v>196</v>
      </c>
      <c r="E260" s="210" t="s">
        <v>19</v>
      </c>
      <c r="F260" s="211" t="s">
        <v>199</v>
      </c>
      <c r="G260" s="209"/>
      <c r="H260" s="212">
        <v>6.245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196</v>
      </c>
      <c r="AU260" s="218" t="s">
        <v>85</v>
      </c>
      <c r="AV260" s="14" t="s">
        <v>192</v>
      </c>
      <c r="AW260" s="14" t="s">
        <v>37</v>
      </c>
      <c r="AX260" s="14" t="s">
        <v>81</v>
      </c>
      <c r="AY260" s="218" t="s">
        <v>185</v>
      </c>
    </row>
    <row r="261" spans="1:65" s="2" customFormat="1" ht="16.5" customHeight="1">
      <c r="A261" s="34"/>
      <c r="B261" s="35"/>
      <c r="C261" s="178" t="s">
        <v>421</v>
      </c>
      <c r="D261" s="178" t="s">
        <v>187</v>
      </c>
      <c r="E261" s="179" t="s">
        <v>422</v>
      </c>
      <c r="F261" s="180" t="s">
        <v>423</v>
      </c>
      <c r="G261" s="181" t="s">
        <v>190</v>
      </c>
      <c r="H261" s="182">
        <v>3.917</v>
      </c>
      <c r="I261" s="183"/>
      <c r="J261" s="184">
        <f>ROUND(I261*H261,2)</f>
        <v>0</v>
      </c>
      <c r="K261" s="180" t="s">
        <v>191</v>
      </c>
      <c r="L261" s="39"/>
      <c r="M261" s="185" t="s">
        <v>19</v>
      </c>
      <c r="N261" s="186" t="s">
        <v>48</v>
      </c>
      <c r="O261" s="64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285</v>
      </c>
      <c r="AT261" s="189" t="s">
        <v>187</v>
      </c>
      <c r="AU261" s="189" t="s">
        <v>85</v>
      </c>
      <c r="AY261" s="17" t="s">
        <v>185</v>
      </c>
      <c r="BE261" s="190">
        <f>IF(N261="základní",J261,0)</f>
        <v>0</v>
      </c>
      <c r="BF261" s="190">
        <f>IF(N261="snížená",J261,0)</f>
        <v>0</v>
      </c>
      <c r="BG261" s="190">
        <f>IF(N261="zákl. přenesená",J261,0)</f>
        <v>0</v>
      </c>
      <c r="BH261" s="190">
        <f>IF(N261="sníž. přenesená",J261,0)</f>
        <v>0</v>
      </c>
      <c r="BI261" s="190">
        <f>IF(N261="nulová",J261,0)</f>
        <v>0</v>
      </c>
      <c r="BJ261" s="17" t="s">
        <v>81</v>
      </c>
      <c r="BK261" s="190">
        <f>ROUND(I261*H261,2)</f>
        <v>0</v>
      </c>
      <c r="BL261" s="17" t="s">
        <v>285</v>
      </c>
      <c r="BM261" s="189" t="s">
        <v>424</v>
      </c>
    </row>
    <row r="262" spans="1:47" s="2" customFormat="1" ht="12">
      <c r="A262" s="34"/>
      <c r="B262" s="35"/>
      <c r="C262" s="36"/>
      <c r="D262" s="191" t="s">
        <v>194</v>
      </c>
      <c r="E262" s="36"/>
      <c r="F262" s="192" t="s">
        <v>425</v>
      </c>
      <c r="G262" s="36"/>
      <c r="H262" s="36"/>
      <c r="I262" s="193"/>
      <c r="J262" s="36"/>
      <c r="K262" s="36"/>
      <c r="L262" s="39"/>
      <c r="M262" s="194"/>
      <c r="N262" s="195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194</v>
      </c>
      <c r="AU262" s="17" t="s">
        <v>85</v>
      </c>
    </row>
    <row r="263" spans="2:51" s="13" customFormat="1" ht="12">
      <c r="B263" s="196"/>
      <c r="C263" s="197"/>
      <c r="D263" s="198" t="s">
        <v>196</v>
      </c>
      <c r="E263" s="199" t="s">
        <v>19</v>
      </c>
      <c r="F263" s="200" t="s">
        <v>397</v>
      </c>
      <c r="G263" s="197"/>
      <c r="H263" s="201">
        <v>1.977</v>
      </c>
      <c r="I263" s="202"/>
      <c r="J263" s="197"/>
      <c r="K263" s="197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196</v>
      </c>
      <c r="AU263" s="207" t="s">
        <v>85</v>
      </c>
      <c r="AV263" s="13" t="s">
        <v>85</v>
      </c>
      <c r="AW263" s="13" t="s">
        <v>37</v>
      </c>
      <c r="AX263" s="13" t="s">
        <v>77</v>
      </c>
      <c r="AY263" s="207" t="s">
        <v>185</v>
      </c>
    </row>
    <row r="264" spans="2:51" s="13" customFormat="1" ht="12">
      <c r="B264" s="196"/>
      <c r="C264" s="197"/>
      <c r="D264" s="198" t="s">
        <v>196</v>
      </c>
      <c r="E264" s="199" t="s">
        <v>19</v>
      </c>
      <c r="F264" s="200" t="s">
        <v>315</v>
      </c>
      <c r="G264" s="197"/>
      <c r="H264" s="201">
        <v>1.94</v>
      </c>
      <c r="I264" s="202"/>
      <c r="J264" s="197"/>
      <c r="K264" s="197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196</v>
      </c>
      <c r="AU264" s="207" t="s">
        <v>85</v>
      </c>
      <c r="AV264" s="13" t="s">
        <v>85</v>
      </c>
      <c r="AW264" s="13" t="s">
        <v>37</v>
      </c>
      <c r="AX264" s="13" t="s">
        <v>77</v>
      </c>
      <c r="AY264" s="207" t="s">
        <v>185</v>
      </c>
    </row>
    <row r="265" spans="2:51" s="14" customFormat="1" ht="12">
      <c r="B265" s="208"/>
      <c r="C265" s="209"/>
      <c r="D265" s="198" t="s">
        <v>196</v>
      </c>
      <c r="E265" s="210" t="s">
        <v>19</v>
      </c>
      <c r="F265" s="211" t="s">
        <v>199</v>
      </c>
      <c r="G265" s="209"/>
      <c r="H265" s="212">
        <v>3.917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196</v>
      </c>
      <c r="AU265" s="218" t="s">
        <v>85</v>
      </c>
      <c r="AV265" s="14" t="s">
        <v>192</v>
      </c>
      <c r="AW265" s="14" t="s">
        <v>37</v>
      </c>
      <c r="AX265" s="14" t="s">
        <v>81</v>
      </c>
      <c r="AY265" s="218" t="s">
        <v>185</v>
      </c>
    </row>
    <row r="266" spans="1:65" s="2" customFormat="1" ht="24.15" customHeight="1">
      <c r="A266" s="34"/>
      <c r="B266" s="35"/>
      <c r="C266" s="178" t="s">
        <v>426</v>
      </c>
      <c r="D266" s="178" t="s">
        <v>187</v>
      </c>
      <c r="E266" s="179" t="s">
        <v>427</v>
      </c>
      <c r="F266" s="180" t="s">
        <v>428</v>
      </c>
      <c r="G266" s="181" t="s">
        <v>190</v>
      </c>
      <c r="H266" s="182">
        <v>7.407</v>
      </c>
      <c r="I266" s="183"/>
      <c r="J266" s="184">
        <f>ROUND(I266*H266,2)</f>
        <v>0</v>
      </c>
      <c r="K266" s="180" t="s">
        <v>191</v>
      </c>
      <c r="L266" s="39"/>
      <c r="M266" s="185" t="s">
        <v>19</v>
      </c>
      <c r="N266" s="186" t="s">
        <v>48</v>
      </c>
      <c r="O266" s="64"/>
      <c r="P266" s="187">
        <f>O266*H266</f>
        <v>0</v>
      </c>
      <c r="Q266" s="187">
        <v>0.0001</v>
      </c>
      <c r="R266" s="187">
        <f>Q266*H266</f>
        <v>0.0007407000000000001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285</v>
      </c>
      <c r="AT266" s="189" t="s">
        <v>187</v>
      </c>
      <c r="AU266" s="189" t="s">
        <v>85</v>
      </c>
      <c r="AY266" s="17" t="s">
        <v>185</v>
      </c>
      <c r="BE266" s="190">
        <f>IF(N266="základní",J266,0)</f>
        <v>0</v>
      </c>
      <c r="BF266" s="190">
        <f>IF(N266="snížená",J266,0)</f>
        <v>0</v>
      </c>
      <c r="BG266" s="190">
        <f>IF(N266="zákl. přenesená",J266,0)</f>
        <v>0</v>
      </c>
      <c r="BH266" s="190">
        <f>IF(N266="sníž. přenesená",J266,0)</f>
        <v>0</v>
      </c>
      <c r="BI266" s="190">
        <f>IF(N266="nulová",J266,0)</f>
        <v>0</v>
      </c>
      <c r="BJ266" s="17" t="s">
        <v>81</v>
      </c>
      <c r="BK266" s="190">
        <f>ROUND(I266*H266,2)</f>
        <v>0</v>
      </c>
      <c r="BL266" s="17" t="s">
        <v>285</v>
      </c>
      <c r="BM266" s="189" t="s">
        <v>429</v>
      </c>
    </row>
    <row r="267" spans="1:47" s="2" customFormat="1" ht="12">
      <c r="A267" s="34"/>
      <c r="B267" s="35"/>
      <c r="C267" s="36"/>
      <c r="D267" s="191" t="s">
        <v>194</v>
      </c>
      <c r="E267" s="36"/>
      <c r="F267" s="192" t="s">
        <v>430</v>
      </c>
      <c r="G267" s="36"/>
      <c r="H267" s="36"/>
      <c r="I267" s="193"/>
      <c r="J267" s="36"/>
      <c r="K267" s="36"/>
      <c r="L267" s="39"/>
      <c r="M267" s="194"/>
      <c r="N267" s="195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194</v>
      </c>
      <c r="AU267" s="17" t="s">
        <v>85</v>
      </c>
    </row>
    <row r="268" spans="2:51" s="13" customFormat="1" ht="12">
      <c r="B268" s="196"/>
      <c r="C268" s="197"/>
      <c r="D268" s="198" t="s">
        <v>196</v>
      </c>
      <c r="E268" s="199" t="s">
        <v>19</v>
      </c>
      <c r="F268" s="200" t="s">
        <v>316</v>
      </c>
      <c r="G268" s="197"/>
      <c r="H268" s="201">
        <v>3.49</v>
      </c>
      <c r="I268" s="202"/>
      <c r="J268" s="197"/>
      <c r="K268" s="197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196</v>
      </c>
      <c r="AU268" s="207" t="s">
        <v>85</v>
      </c>
      <c r="AV268" s="13" t="s">
        <v>85</v>
      </c>
      <c r="AW268" s="13" t="s">
        <v>37</v>
      </c>
      <c r="AX268" s="13" t="s">
        <v>77</v>
      </c>
      <c r="AY268" s="207" t="s">
        <v>185</v>
      </c>
    </row>
    <row r="269" spans="2:51" s="13" customFormat="1" ht="12">
      <c r="B269" s="196"/>
      <c r="C269" s="197"/>
      <c r="D269" s="198" t="s">
        <v>196</v>
      </c>
      <c r="E269" s="199" t="s">
        <v>19</v>
      </c>
      <c r="F269" s="200" t="s">
        <v>397</v>
      </c>
      <c r="G269" s="197"/>
      <c r="H269" s="201">
        <v>1.977</v>
      </c>
      <c r="I269" s="202"/>
      <c r="J269" s="197"/>
      <c r="K269" s="197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196</v>
      </c>
      <c r="AU269" s="207" t="s">
        <v>85</v>
      </c>
      <c r="AV269" s="13" t="s">
        <v>85</v>
      </c>
      <c r="AW269" s="13" t="s">
        <v>37</v>
      </c>
      <c r="AX269" s="13" t="s">
        <v>77</v>
      </c>
      <c r="AY269" s="207" t="s">
        <v>185</v>
      </c>
    </row>
    <row r="270" spans="2:51" s="13" customFormat="1" ht="12">
      <c r="B270" s="196"/>
      <c r="C270" s="197"/>
      <c r="D270" s="198" t="s">
        <v>196</v>
      </c>
      <c r="E270" s="199" t="s">
        <v>19</v>
      </c>
      <c r="F270" s="200" t="s">
        <v>315</v>
      </c>
      <c r="G270" s="197"/>
      <c r="H270" s="201">
        <v>1.94</v>
      </c>
      <c r="I270" s="202"/>
      <c r="J270" s="197"/>
      <c r="K270" s="197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196</v>
      </c>
      <c r="AU270" s="207" t="s">
        <v>85</v>
      </c>
      <c r="AV270" s="13" t="s">
        <v>85</v>
      </c>
      <c r="AW270" s="13" t="s">
        <v>37</v>
      </c>
      <c r="AX270" s="13" t="s">
        <v>77</v>
      </c>
      <c r="AY270" s="207" t="s">
        <v>185</v>
      </c>
    </row>
    <row r="271" spans="2:51" s="14" customFormat="1" ht="12">
      <c r="B271" s="208"/>
      <c r="C271" s="209"/>
      <c r="D271" s="198" t="s">
        <v>196</v>
      </c>
      <c r="E271" s="210" t="s">
        <v>19</v>
      </c>
      <c r="F271" s="211" t="s">
        <v>199</v>
      </c>
      <c r="G271" s="209"/>
      <c r="H271" s="212">
        <v>7.407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196</v>
      </c>
      <c r="AU271" s="218" t="s">
        <v>85</v>
      </c>
      <c r="AV271" s="14" t="s">
        <v>192</v>
      </c>
      <c r="AW271" s="14" t="s">
        <v>37</v>
      </c>
      <c r="AX271" s="14" t="s">
        <v>81</v>
      </c>
      <c r="AY271" s="218" t="s">
        <v>185</v>
      </c>
    </row>
    <row r="272" spans="1:65" s="2" customFormat="1" ht="24.15" customHeight="1">
      <c r="A272" s="34"/>
      <c r="B272" s="35"/>
      <c r="C272" s="178" t="s">
        <v>431</v>
      </c>
      <c r="D272" s="178" t="s">
        <v>187</v>
      </c>
      <c r="E272" s="179" t="s">
        <v>432</v>
      </c>
      <c r="F272" s="180" t="s">
        <v>433</v>
      </c>
      <c r="G272" s="181" t="s">
        <v>202</v>
      </c>
      <c r="H272" s="182">
        <v>1</v>
      </c>
      <c r="I272" s="183"/>
      <c r="J272" s="184">
        <f>ROUND(I272*H272,2)</f>
        <v>0</v>
      </c>
      <c r="K272" s="180" t="s">
        <v>191</v>
      </c>
      <c r="L272" s="39"/>
      <c r="M272" s="185" t="s">
        <v>19</v>
      </c>
      <c r="N272" s="186" t="s">
        <v>48</v>
      </c>
      <c r="O272" s="64"/>
      <c r="P272" s="187">
        <f>O272*H272</f>
        <v>0</v>
      </c>
      <c r="Q272" s="187">
        <v>3E-05</v>
      </c>
      <c r="R272" s="187">
        <f>Q272*H272</f>
        <v>3E-05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285</v>
      </c>
      <c r="AT272" s="189" t="s">
        <v>187</v>
      </c>
      <c r="AU272" s="189" t="s">
        <v>85</v>
      </c>
      <c r="AY272" s="17" t="s">
        <v>185</v>
      </c>
      <c r="BE272" s="190">
        <f>IF(N272="základní",J272,0)</f>
        <v>0</v>
      </c>
      <c r="BF272" s="190">
        <f>IF(N272="snížená",J272,0)</f>
        <v>0</v>
      </c>
      <c r="BG272" s="190">
        <f>IF(N272="zákl. přenesená",J272,0)</f>
        <v>0</v>
      </c>
      <c r="BH272" s="190">
        <f>IF(N272="sníž. přenesená",J272,0)</f>
        <v>0</v>
      </c>
      <c r="BI272" s="190">
        <f>IF(N272="nulová",J272,0)</f>
        <v>0</v>
      </c>
      <c r="BJ272" s="17" t="s">
        <v>81</v>
      </c>
      <c r="BK272" s="190">
        <f>ROUND(I272*H272,2)</f>
        <v>0</v>
      </c>
      <c r="BL272" s="17" t="s">
        <v>285</v>
      </c>
      <c r="BM272" s="189" t="s">
        <v>434</v>
      </c>
    </row>
    <row r="273" spans="1:47" s="2" customFormat="1" ht="12">
      <c r="A273" s="34"/>
      <c r="B273" s="35"/>
      <c r="C273" s="36"/>
      <c r="D273" s="191" t="s">
        <v>194</v>
      </c>
      <c r="E273" s="36"/>
      <c r="F273" s="192" t="s">
        <v>435</v>
      </c>
      <c r="G273" s="36"/>
      <c r="H273" s="36"/>
      <c r="I273" s="193"/>
      <c r="J273" s="36"/>
      <c r="K273" s="36"/>
      <c r="L273" s="39"/>
      <c r="M273" s="194"/>
      <c r="N273" s="195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194</v>
      </c>
      <c r="AU273" s="17" t="s">
        <v>85</v>
      </c>
    </row>
    <row r="274" spans="2:51" s="13" customFormat="1" ht="12">
      <c r="B274" s="196"/>
      <c r="C274" s="197"/>
      <c r="D274" s="198" t="s">
        <v>196</v>
      </c>
      <c r="E274" s="199" t="s">
        <v>19</v>
      </c>
      <c r="F274" s="200" t="s">
        <v>436</v>
      </c>
      <c r="G274" s="197"/>
      <c r="H274" s="201">
        <v>1</v>
      </c>
      <c r="I274" s="202"/>
      <c r="J274" s="197"/>
      <c r="K274" s="197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196</v>
      </c>
      <c r="AU274" s="207" t="s">
        <v>85</v>
      </c>
      <c r="AV274" s="13" t="s">
        <v>85</v>
      </c>
      <c r="AW274" s="13" t="s">
        <v>37</v>
      </c>
      <c r="AX274" s="13" t="s">
        <v>77</v>
      </c>
      <c r="AY274" s="207" t="s">
        <v>185</v>
      </c>
    </row>
    <row r="275" spans="2:51" s="14" customFormat="1" ht="12">
      <c r="B275" s="208"/>
      <c r="C275" s="209"/>
      <c r="D275" s="198" t="s">
        <v>196</v>
      </c>
      <c r="E275" s="210" t="s">
        <v>19</v>
      </c>
      <c r="F275" s="211" t="s">
        <v>199</v>
      </c>
      <c r="G275" s="209"/>
      <c r="H275" s="212">
        <v>1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196</v>
      </c>
      <c r="AU275" s="218" t="s">
        <v>85</v>
      </c>
      <c r="AV275" s="14" t="s">
        <v>192</v>
      </c>
      <c r="AW275" s="14" t="s">
        <v>37</v>
      </c>
      <c r="AX275" s="14" t="s">
        <v>81</v>
      </c>
      <c r="AY275" s="218" t="s">
        <v>185</v>
      </c>
    </row>
    <row r="276" spans="1:65" s="2" customFormat="1" ht="16.5" customHeight="1">
      <c r="A276" s="34"/>
      <c r="B276" s="35"/>
      <c r="C276" s="219" t="s">
        <v>437</v>
      </c>
      <c r="D276" s="219" t="s">
        <v>404</v>
      </c>
      <c r="E276" s="220" t="s">
        <v>438</v>
      </c>
      <c r="F276" s="221" t="s">
        <v>439</v>
      </c>
      <c r="G276" s="222" t="s">
        <v>202</v>
      </c>
      <c r="H276" s="223">
        <v>1</v>
      </c>
      <c r="I276" s="224"/>
      <c r="J276" s="225">
        <f>ROUND(I276*H276,2)</f>
        <v>0</v>
      </c>
      <c r="K276" s="221" t="s">
        <v>19</v>
      </c>
      <c r="L276" s="226"/>
      <c r="M276" s="227" t="s">
        <v>19</v>
      </c>
      <c r="N276" s="228" t="s">
        <v>48</v>
      </c>
      <c r="O276" s="64"/>
      <c r="P276" s="187">
        <f>O276*H276</f>
        <v>0</v>
      </c>
      <c r="Q276" s="187">
        <v>0.0047</v>
      </c>
      <c r="R276" s="187">
        <f>Q276*H276</f>
        <v>0.0047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392</v>
      </c>
      <c r="AT276" s="189" t="s">
        <v>404</v>
      </c>
      <c r="AU276" s="189" t="s">
        <v>85</v>
      </c>
      <c r="AY276" s="17" t="s">
        <v>185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7" t="s">
        <v>81</v>
      </c>
      <c r="BK276" s="190">
        <f>ROUND(I276*H276,2)</f>
        <v>0</v>
      </c>
      <c r="BL276" s="17" t="s">
        <v>285</v>
      </c>
      <c r="BM276" s="189" t="s">
        <v>440</v>
      </c>
    </row>
    <row r="277" spans="1:65" s="2" customFormat="1" ht="24.15" customHeight="1">
      <c r="A277" s="34"/>
      <c r="B277" s="35"/>
      <c r="C277" s="178" t="s">
        <v>441</v>
      </c>
      <c r="D277" s="178" t="s">
        <v>187</v>
      </c>
      <c r="E277" s="179" t="s">
        <v>442</v>
      </c>
      <c r="F277" s="180" t="s">
        <v>443</v>
      </c>
      <c r="G277" s="181" t="s">
        <v>202</v>
      </c>
      <c r="H277" s="182">
        <v>3</v>
      </c>
      <c r="I277" s="183"/>
      <c r="J277" s="184">
        <f>ROUND(I277*H277,2)</f>
        <v>0</v>
      </c>
      <c r="K277" s="180" t="s">
        <v>191</v>
      </c>
      <c r="L277" s="39"/>
      <c r="M277" s="185" t="s">
        <v>19</v>
      </c>
      <c r="N277" s="186" t="s">
        <v>48</v>
      </c>
      <c r="O277" s="64"/>
      <c r="P277" s="187">
        <f>O277*H277</f>
        <v>0</v>
      </c>
      <c r="Q277" s="187">
        <v>3E-05</v>
      </c>
      <c r="R277" s="187">
        <f>Q277*H277</f>
        <v>9E-05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285</v>
      </c>
      <c r="AT277" s="189" t="s">
        <v>187</v>
      </c>
      <c r="AU277" s="189" t="s">
        <v>85</v>
      </c>
      <c r="AY277" s="17" t="s">
        <v>185</v>
      </c>
      <c r="BE277" s="190">
        <f>IF(N277="základní",J277,0)</f>
        <v>0</v>
      </c>
      <c r="BF277" s="190">
        <f>IF(N277="snížená",J277,0)</f>
        <v>0</v>
      </c>
      <c r="BG277" s="190">
        <f>IF(N277="zákl. přenesená",J277,0)</f>
        <v>0</v>
      </c>
      <c r="BH277" s="190">
        <f>IF(N277="sníž. přenesená",J277,0)</f>
        <v>0</v>
      </c>
      <c r="BI277" s="190">
        <f>IF(N277="nulová",J277,0)</f>
        <v>0</v>
      </c>
      <c r="BJ277" s="17" t="s">
        <v>81</v>
      </c>
      <c r="BK277" s="190">
        <f>ROUND(I277*H277,2)</f>
        <v>0</v>
      </c>
      <c r="BL277" s="17" t="s">
        <v>285</v>
      </c>
      <c r="BM277" s="189" t="s">
        <v>444</v>
      </c>
    </row>
    <row r="278" spans="1:47" s="2" customFormat="1" ht="12">
      <c r="A278" s="34"/>
      <c r="B278" s="35"/>
      <c r="C278" s="36"/>
      <c r="D278" s="191" t="s">
        <v>194</v>
      </c>
      <c r="E278" s="36"/>
      <c r="F278" s="192" t="s">
        <v>445</v>
      </c>
      <c r="G278" s="36"/>
      <c r="H278" s="36"/>
      <c r="I278" s="193"/>
      <c r="J278" s="36"/>
      <c r="K278" s="36"/>
      <c r="L278" s="39"/>
      <c r="M278" s="194"/>
      <c r="N278" s="195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194</v>
      </c>
      <c r="AU278" s="17" t="s">
        <v>85</v>
      </c>
    </row>
    <row r="279" spans="2:51" s="13" customFormat="1" ht="12">
      <c r="B279" s="196"/>
      <c r="C279" s="197"/>
      <c r="D279" s="198" t="s">
        <v>196</v>
      </c>
      <c r="E279" s="199" t="s">
        <v>19</v>
      </c>
      <c r="F279" s="200" t="s">
        <v>446</v>
      </c>
      <c r="G279" s="197"/>
      <c r="H279" s="201">
        <v>1</v>
      </c>
      <c r="I279" s="202"/>
      <c r="J279" s="197"/>
      <c r="K279" s="197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196</v>
      </c>
      <c r="AU279" s="207" t="s">
        <v>85</v>
      </c>
      <c r="AV279" s="13" t="s">
        <v>85</v>
      </c>
      <c r="AW279" s="13" t="s">
        <v>37</v>
      </c>
      <c r="AX279" s="13" t="s">
        <v>77</v>
      </c>
      <c r="AY279" s="207" t="s">
        <v>185</v>
      </c>
    </row>
    <row r="280" spans="2:51" s="13" customFormat="1" ht="12">
      <c r="B280" s="196"/>
      <c r="C280" s="197"/>
      <c r="D280" s="198" t="s">
        <v>196</v>
      </c>
      <c r="E280" s="199" t="s">
        <v>19</v>
      </c>
      <c r="F280" s="200" t="s">
        <v>447</v>
      </c>
      <c r="G280" s="197"/>
      <c r="H280" s="201">
        <v>1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196</v>
      </c>
      <c r="AU280" s="207" t="s">
        <v>85</v>
      </c>
      <c r="AV280" s="13" t="s">
        <v>85</v>
      </c>
      <c r="AW280" s="13" t="s">
        <v>37</v>
      </c>
      <c r="AX280" s="13" t="s">
        <v>77</v>
      </c>
      <c r="AY280" s="207" t="s">
        <v>185</v>
      </c>
    </row>
    <row r="281" spans="2:51" s="13" customFormat="1" ht="12">
      <c r="B281" s="196"/>
      <c r="C281" s="197"/>
      <c r="D281" s="198" t="s">
        <v>196</v>
      </c>
      <c r="E281" s="199" t="s">
        <v>19</v>
      </c>
      <c r="F281" s="200" t="s">
        <v>436</v>
      </c>
      <c r="G281" s="197"/>
      <c r="H281" s="201">
        <v>1</v>
      </c>
      <c r="I281" s="202"/>
      <c r="J281" s="197"/>
      <c r="K281" s="197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196</v>
      </c>
      <c r="AU281" s="207" t="s">
        <v>85</v>
      </c>
      <c r="AV281" s="13" t="s">
        <v>85</v>
      </c>
      <c r="AW281" s="13" t="s">
        <v>37</v>
      </c>
      <c r="AX281" s="13" t="s">
        <v>77</v>
      </c>
      <c r="AY281" s="207" t="s">
        <v>185</v>
      </c>
    </row>
    <row r="282" spans="2:51" s="14" customFormat="1" ht="12">
      <c r="B282" s="208"/>
      <c r="C282" s="209"/>
      <c r="D282" s="198" t="s">
        <v>196</v>
      </c>
      <c r="E282" s="210" t="s">
        <v>19</v>
      </c>
      <c r="F282" s="211" t="s">
        <v>199</v>
      </c>
      <c r="G282" s="209"/>
      <c r="H282" s="212">
        <v>3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196</v>
      </c>
      <c r="AU282" s="218" t="s">
        <v>85</v>
      </c>
      <c r="AV282" s="14" t="s">
        <v>192</v>
      </c>
      <c r="AW282" s="14" t="s">
        <v>37</v>
      </c>
      <c r="AX282" s="14" t="s">
        <v>81</v>
      </c>
      <c r="AY282" s="218" t="s">
        <v>185</v>
      </c>
    </row>
    <row r="283" spans="1:65" s="2" customFormat="1" ht="16.5" customHeight="1">
      <c r="A283" s="34"/>
      <c r="B283" s="35"/>
      <c r="C283" s="219" t="s">
        <v>448</v>
      </c>
      <c r="D283" s="219" t="s">
        <v>404</v>
      </c>
      <c r="E283" s="220" t="s">
        <v>449</v>
      </c>
      <c r="F283" s="221" t="s">
        <v>450</v>
      </c>
      <c r="G283" s="222" t="s">
        <v>202</v>
      </c>
      <c r="H283" s="223">
        <v>3</v>
      </c>
      <c r="I283" s="224"/>
      <c r="J283" s="225">
        <f>ROUND(I283*H283,2)</f>
        <v>0</v>
      </c>
      <c r="K283" s="221" t="s">
        <v>19</v>
      </c>
      <c r="L283" s="226"/>
      <c r="M283" s="227" t="s">
        <v>19</v>
      </c>
      <c r="N283" s="228" t="s">
        <v>48</v>
      </c>
      <c r="O283" s="64"/>
      <c r="P283" s="187">
        <f>O283*H283</f>
        <v>0</v>
      </c>
      <c r="Q283" s="187">
        <v>0.0009</v>
      </c>
      <c r="R283" s="187">
        <f>Q283*H283</f>
        <v>0.0027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392</v>
      </c>
      <c r="AT283" s="189" t="s">
        <v>404</v>
      </c>
      <c r="AU283" s="189" t="s">
        <v>85</v>
      </c>
      <c r="AY283" s="17" t="s">
        <v>185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7" t="s">
        <v>81</v>
      </c>
      <c r="BK283" s="190">
        <f>ROUND(I283*H283,2)</f>
        <v>0</v>
      </c>
      <c r="BL283" s="17" t="s">
        <v>285</v>
      </c>
      <c r="BM283" s="189" t="s">
        <v>451</v>
      </c>
    </row>
    <row r="284" spans="1:65" s="2" customFormat="1" ht="37.85" customHeight="1">
      <c r="A284" s="34"/>
      <c r="B284" s="35"/>
      <c r="C284" s="178" t="s">
        <v>452</v>
      </c>
      <c r="D284" s="178" t="s">
        <v>187</v>
      </c>
      <c r="E284" s="179" t="s">
        <v>453</v>
      </c>
      <c r="F284" s="180" t="s">
        <v>454</v>
      </c>
      <c r="G284" s="181" t="s">
        <v>322</v>
      </c>
      <c r="H284" s="182">
        <v>0.24</v>
      </c>
      <c r="I284" s="183"/>
      <c r="J284" s="184">
        <f>ROUND(I284*H284,2)</f>
        <v>0</v>
      </c>
      <c r="K284" s="180" t="s">
        <v>191</v>
      </c>
      <c r="L284" s="39"/>
      <c r="M284" s="185" t="s">
        <v>19</v>
      </c>
      <c r="N284" s="186" t="s">
        <v>48</v>
      </c>
      <c r="O284" s="64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285</v>
      </c>
      <c r="AT284" s="189" t="s">
        <v>187</v>
      </c>
      <c r="AU284" s="189" t="s">
        <v>85</v>
      </c>
      <c r="AY284" s="17" t="s">
        <v>185</v>
      </c>
      <c r="BE284" s="190">
        <f>IF(N284="základní",J284,0)</f>
        <v>0</v>
      </c>
      <c r="BF284" s="190">
        <f>IF(N284="snížená",J284,0)</f>
        <v>0</v>
      </c>
      <c r="BG284" s="190">
        <f>IF(N284="zákl. přenesená",J284,0)</f>
        <v>0</v>
      </c>
      <c r="BH284" s="190">
        <f>IF(N284="sníž. přenesená",J284,0)</f>
        <v>0</v>
      </c>
      <c r="BI284" s="190">
        <f>IF(N284="nulová",J284,0)</f>
        <v>0</v>
      </c>
      <c r="BJ284" s="17" t="s">
        <v>81</v>
      </c>
      <c r="BK284" s="190">
        <f>ROUND(I284*H284,2)</f>
        <v>0</v>
      </c>
      <c r="BL284" s="17" t="s">
        <v>285</v>
      </c>
      <c r="BM284" s="189" t="s">
        <v>455</v>
      </c>
    </row>
    <row r="285" spans="1:47" s="2" customFormat="1" ht="12">
      <c r="A285" s="34"/>
      <c r="B285" s="35"/>
      <c r="C285" s="36"/>
      <c r="D285" s="191" t="s">
        <v>194</v>
      </c>
      <c r="E285" s="36"/>
      <c r="F285" s="192" t="s">
        <v>456</v>
      </c>
      <c r="G285" s="36"/>
      <c r="H285" s="36"/>
      <c r="I285" s="193"/>
      <c r="J285" s="36"/>
      <c r="K285" s="36"/>
      <c r="L285" s="39"/>
      <c r="M285" s="194"/>
      <c r="N285" s="195"/>
      <c r="O285" s="64"/>
      <c r="P285" s="64"/>
      <c r="Q285" s="64"/>
      <c r="R285" s="64"/>
      <c r="S285" s="64"/>
      <c r="T285" s="6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194</v>
      </c>
      <c r="AU285" s="17" t="s">
        <v>85</v>
      </c>
    </row>
    <row r="286" spans="1:65" s="2" customFormat="1" ht="33" customHeight="1">
      <c r="A286" s="34"/>
      <c r="B286" s="35"/>
      <c r="C286" s="178" t="s">
        <v>457</v>
      </c>
      <c r="D286" s="178" t="s">
        <v>187</v>
      </c>
      <c r="E286" s="179" t="s">
        <v>458</v>
      </c>
      <c r="F286" s="180" t="s">
        <v>459</v>
      </c>
      <c r="G286" s="181" t="s">
        <v>322</v>
      </c>
      <c r="H286" s="182">
        <v>0.24</v>
      </c>
      <c r="I286" s="183"/>
      <c r="J286" s="184">
        <f>ROUND(I286*H286,2)</f>
        <v>0</v>
      </c>
      <c r="K286" s="180" t="s">
        <v>19</v>
      </c>
      <c r="L286" s="39"/>
      <c r="M286" s="185" t="s">
        <v>19</v>
      </c>
      <c r="N286" s="186" t="s">
        <v>48</v>
      </c>
      <c r="O286" s="64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285</v>
      </c>
      <c r="AT286" s="189" t="s">
        <v>187</v>
      </c>
      <c r="AU286" s="189" t="s">
        <v>85</v>
      </c>
      <c r="AY286" s="17" t="s">
        <v>185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7" t="s">
        <v>81</v>
      </c>
      <c r="BK286" s="190">
        <f>ROUND(I286*H286,2)</f>
        <v>0</v>
      </c>
      <c r="BL286" s="17" t="s">
        <v>285</v>
      </c>
      <c r="BM286" s="189" t="s">
        <v>460</v>
      </c>
    </row>
    <row r="287" spans="2:63" s="12" customFormat="1" ht="22.85" customHeight="1">
      <c r="B287" s="162"/>
      <c r="C287" s="163"/>
      <c r="D287" s="164" t="s">
        <v>76</v>
      </c>
      <c r="E287" s="176" t="s">
        <v>461</v>
      </c>
      <c r="F287" s="176" t="s">
        <v>462</v>
      </c>
      <c r="G287" s="163"/>
      <c r="H287" s="163"/>
      <c r="I287" s="166"/>
      <c r="J287" s="177">
        <f>BK287</f>
        <v>0</v>
      </c>
      <c r="K287" s="163"/>
      <c r="L287" s="168"/>
      <c r="M287" s="169"/>
      <c r="N287" s="170"/>
      <c r="O287" s="170"/>
      <c r="P287" s="171">
        <f>SUM(P288:P300)</f>
        <v>0</v>
      </c>
      <c r="Q287" s="170"/>
      <c r="R287" s="171">
        <f>SUM(R288:R300)</f>
        <v>0</v>
      </c>
      <c r="S287" s="170"/>
      <c r="T287" s="172">
        <f>SUM(T288:T300)</f>
        <v>0.14400000000000002</v>
      </c>
      <c r="AR287" s="173" t="s">
        <v>85</v>
      </c>
      <c r="AT287" s="174" t="s">
        <v>76</v>
      </c>
      <c r="AU287" s="174" t="s">
        <v>81</v>
      </c>
      <c r="AY287" s="173" t="s">
        <v>185</v>
      </c>
      <c r="BK287" s="175">
        <f>SUM(BK288:BK300)</f>
        <v>0</v>
      </c>
    </row>
    <row r="288" spans="1:65" s="2" customFormat="1" ht="16.5" customHeight="1">
      <c r="A288" s="34"/>
      <c r="B288" s="35"/>
      <c r="C288" s="178" t="s">
        <v>463</v>
      </c>
      <c r="D288" s="178" t="s">
        <v>187</v>
      </c>
      <c r="E288" s="179" t="s">
        <v>464</v>
      </c>
      <c r="F288" s="180" t="s">
        <v>465</v>
      </c>
      <c r="G288" s="181" t="s">
        <v>202</v>
      </c>
      <c r="H288" s="182">
        <v>6</v>
      </c>
      <c r="I288" s="183"/>
      <c r="J288" s="184">
        <f>ROUND(I288*H288,2)</f>
        <v>0</v>
      </c>
      <c r="K288" s="180" t="s">
        <v>191</v>
      </c>
      <c r="L288" s="39"/>
      <c r="M288" s="185" t="s">
        <v>19</v>
      </c>
      <c r="N288" s="186" t="s">
        <v>48</v>
      </c>
      <c r="O288" s="64"/>
      <c r="P288" s="187">
        <f>O288*H288</f>
        <v>0</v>
      </c>
      <c r="Q288" s="187">
        <v>0</v>
      </c>
      <c r="R288" s="187">
        <f>Q288*H288</f>
        <v>0</v>
      </c>
      <c r="S288" s="187">
        <v>0.024</v>
      </c>
      <c r="T288" s="188">
        <f>S288*H288</f>
        <v>0.14400000000000002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285</v>
      </c>
      <c r="AT288" s="189" t="s">
        <v>187</v>
      </c>
      <c r="AU288" s="189" t="s">
        <v>85</v>
      </c>
      <c r="AY288" s="17" t="s">
        <v>185</v>
      </c>
      <c r="BE288" s="190">
        <f>IF(N288="základní",J288,0)</f>
        <v>0</v>
      </c>
      <c r="BF288" s="190">
        <f>IF(N288="snížená",J288,0)</f>
        <v>0</v>
      </c>
      <c r="BG288" s="190">
        <f>IF(N288="zákl. přenesená",J288,0)</f>
        <v>0</v>
      </c>
      <c r="BH288" s="190">
        <f>IF(N288="sníž. přenesená",J288,0)</f>
        <v>0</v>
      </c>
      <c r="BI288" s="190">
        <f>IF(N288="nulová",J288,0)</f>
        <v>0</v>
      </c>
      <c r="BJ288" s="17" t="s">
        <v>81</v>
      </c>
      <c r="BK288" s="190">
        <f>ROUND(I288*H288,2)</f>
        <v>0</v>
      </c>
      <c r="BL288" s="17" t="s">
        <v>285</v>
      </c>
      <c r="BM288" s="189" t="s">
        <v>466</v>
      </c>
    </row>
    <row r="289" spans="1:47" s="2" customFormat="1" ht="12">
      <c r="A289" s="34"/>
      <c r="B289" s="35"/>
      <c r="C289" s="36"/>
      <c r="D289" s="191" t="s">
        <v>194</v>
      </c>
      <c r="E289" s="36"/>
      <c r="F289" s="192" t="s">
        <v>467</v>
      </c>
      <c r="G289" s="36"/>
      <c r="H289" s="36"/>
      <c r="I289" s="193"/>
      <c r="J289" s="36"/>
      <c r="K289" s="36"/>
      <c r="L289" s="39"/>
      <c r="M289" s="194"/>
      <c r="N289" s="195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194</v>
      </c>
      <c r="AU289" s="17" t="s">
        <v>85</v>
      </c>
    </row>
    <row r="290" spans="2:51" s="13" customFormat="1" ht="12">
      <c r="B290" s="196"/>
      <c r="C290" s="197"/>
      <c r="D290" s="198" t="s">
        <v>196</v>
      </c>
      <c r="E290" s="199" t="s">
        <v>19</v>
      </c>
      <c r="F290" s="200" t="s">
        <v>209</v>
      </c>
      <c r="G290" s="197"/>
      <c r="H290" s="201">
        <v>6</v>
      </c>
      <c r="I290" s="202"/>
      <c r="J290" s="197"/>
      <c r="K290" s="197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196</v>
      </c>
      <c r="AU290" s="207" t="s">
        <v>85</v>
      </c>
      <c r="AV290" s="13" t="s">
        <v>85</v>
      </c>
      <c r="AW290" s="13" t="s">
        <v>37</v>
      </c>
      <c r="AX290" s="13" t="s">
        <v>77</v>
      </c>
      <c r="AY290" s="207" t="s">
        <v>185</v>
      </c>
    </row>
    <row r="291" spans="2:51" s="14" customFormat="1" ht="12">
      <c r="B291" s="208"/>
      <c r="C291" s="209"/>
      <c r="D291" s="198" t="s">
        <v>196</v>
      </c>
      <c r="E291" s="210" t="s">
        <v>19</v>
      </c>
      <c r="F291" s="211" t="s">
        <v>199</v>
      </c>
      <c r="G291" s="209"/>
      <c r="H291" s="212">
        <v>6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196</v>
      </c>
      <c r="AU291" s="218" t="s">
        <v>85</v>
      </c>
      <c r="AV291" s="14" t="s">
        <v>192</v>
      </c>
      <c r="AW291" s="14" t="s">
        <v>37</v>
      </c>
      <c r="AX291" s="14" t="s">
        <v>81</v>
      </c>
      <c r="AY291" s="218" t="s">
        <v>185</v>
      </c>
    </row>
    <row r="292" spans="1:65" s="2" customFormat="1" ht="37.85" customHeight="1">
      <c r="A292" s="34"/>
      <c r="B292" s="35"/>
      <c r="C292" s="178" t="s">
        <v>468</v>
      </c>
      <c r="D292" s="178" t="s">
        <v>187</v>
      </c>
      <c r="E292" s="179" t="s">
        <v>469</v>
      </c>
      <c r="F292" s="180" t="s">
        <v>470</v>
      </c>
      <c r="G292" s="181" t="s">
        <v>202</v>
      </c>
      <c r="H292" s="182">
        <v>1</v>
      </c>
      <c r="I292" s="183"/>
      <c r="J292" s="184">
        <f>ROUND(I292*H292,2)</f>
        <v>0</v>
      </c>
      <c r="K292" s="180" t="s">
        <v>19</v>
      </c>
      <c r="L292" s="39"/>
      <c r="M292" s="185" t="s">
        <v>19</v>
      </c>
      <c r="N292" s="186" t="s">
        <v>48</v>
      </c>
      <c r="O292" s="64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285</v>
      </c>
      <c r="AT292" s="189" t="s">
        <v>187</v>
      </c>
      <c r="AU292" s="189" t="s">
        <v>85</v>
      </c>
      <c r="AY292" s="17" t="s">
        <v>185</v>
      </c>
      <c r="BE292" s="190">
        <f>IF(N292="základní",J292,0)</f>
        <v>0</v>
      </c>
      <c r="BF292" s="190">
        <f>IF(N292="snížená",J292,0)</f>
        <v>0</v>
      </c>
      <c r="BG292" s="190">
        <f>IF(N292="zákl. přenesená",J292,0)</f>
        <v>0</v>
      </c>
      <c r="BH292" s="190">
        <f>IF(N292="sníž. přenesená",J292,0)</f>
        <v>0</v>
      </c>
      <c r="BI292" s="190">
        <f>IF(N292="nulová",J292,0)</f>
        <v>0</v>
      </c>
      <c r="BJ292" s="17" t="s">
        <v>81</v>
      </c>
      <c r="BK292" s="190">
        <f>ROUND(I292*H292,2)</f>
        <v>0</v>
      </c>
      <c r="BL292" s="17" t="s">
        <v>285</v>
      </c>
      <c r="BM292" s="189" t="s">
        <v>471</v>
      </c>
    </row>
    <row r="293" spans="2:51" s="13" customFormat="1" ht="12">
      <c r="B293" s="196"/>
      <c r="C293" s="197"/>
      <c r="D293" s="198" t="s">
        <v>196</v>
      </c>
      <c r="E293" s="199" t="s">
        <v>19</v>
      </c>
      <c r="F293" s="200" t="s">
        <v>81</v>
      </c>
      <c r="G293" s="197"/>
      <c r="H293" s="201">
        <v>1</v>
      </c>
      <c r="I293" s="202"/>
      <c r="J293" s="197"/>
      <c r="K293" s="197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196</v>
      </c>
      <c r="AU293" s="207" t="s">
        <v>85</v>
      </c>
      <c r="AV293" s="13" t="s">
        <v>85</v>
      </c>
      <c r="AW293" s="13" t="s">
        <v>37</v>
      </c>
      <c r="AX293" s="13" t="s">
        <v>77</v>
      </c>
      <c r="AY293" s="207" t="s">
        <v>185</v>
      </c>
    </row>
    <row r="294" spans="2:51" s="14" customFormat="1" ht="12">
      <c r="B294" s="208"/>
      <c r="C294" s="209"/>
      <c r="D294" s="198" t="s">
        <v>196</v>
      </c>
      <c r="E294" s="210" t="s">
        <v>19</v>
      </c>
      <c r="F294" s="211" t="s">
        <v>199</v>
      </c>
      <c r="G294" s="209"/>
      <c r="H294" s="212">
        <v>1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196</v>
      </c>
      <c r="AU294" s="218" t="s">
        <v>85</v>
      </c>
      <c r="AV294" s="14" t="s">
        <v>192</v>
      </c>
      <c r="AW294" s="14" t="s">
        <v>37</v>
      </c>
      <c r="AX294" s="14" t="s">
        <v>81</v>
      </c>
      <c r="AY294" s="218" t="s">
        <v>185</v>
      </c>
    </row>
    <row r="295" spans="1:65" s="2" customFormat="1" ht="24.15" customHeight="1">
      <c r="A295" s="34"/>
      <c r="B295" s="35"/>
      <c r="C295" s="178" t="s">
        <v>472</v>
      </c>
      <c r="D295" s="178" t="s">
        <v>187</v>
      </c>
      <c r="E295" s="179" t="s">
        <v>473</v>
      </c>
      <c r="F295" s="180" t="s">
        <v>474</v>
      </c>
      <c r="G295" s="181" t="s">
        <v>202</v>
      </c>
      <c r="H295" s="182">
        <v>4</v>
      </c>
      <c r="I295" s="183"/>
      <c r="J295" s="184">
        <f>ROUND(I295*H295,2)</f>
        <v>0</v>
      </c>
      <c r="K295" s="180" t="s">
        <v>19</v>
      </c>
      <c r="L295" s="39"/>
      <c r="M295" s="185" t="s">
        <v>19</v>
      </c>
      <c r="N295" s="186" t="s">
        <v>48</v>
      </c>
      <c r="O295" s="64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285</v>
      </c>
      <c r="AT295" s="189" t="s">
        <v>187</v>
      </c>
      <c r="AU295" s="189" t="s">
        <v>85</v>
      </c>
      <c r="AY295" s="17" t="s">
        <v>185</v>
      </c>
      <c r="BE295" s="190">
        <f>IF(N295="základní",J295,0)</f>
        <v>0</v>
      </c>
      <c r="BF295" s="190">
        <f>IF(N295="snížená",J295,0)</f>
        <v>0</v>
      </c>
      <c r="BG295" s="190">
        <f>IF(N295="zákl. přenesená",J295,0)</f>
        <v>0</v>
      </c>
      <c r="BH295" s="190">
        <f>IF(N295="sníž. přenesená",J295,0)</f>
        <v>0</v>
      </c>
      <c r="BI295" s="190">
        <f>IF(N295="nulová",J295,0)</f>
        <v>0</v>
      </c>
      <c r="BJ295" s="17" t="s">
        <v>81</v>
      </c>
      <c r="BK295" s="190">
        <f>ROUND(I295*H295,2)</f>
        <v>0</v>
      </c>
      <c r="BL295" s="17" t="s">
        <v>285</v>
      </c>
      <c r="BM295" s="189" t="s">
        <v>475</v>
      </c>
    </row>
    <row r="296" spans="2:51" s="13" customFormat="1" ht="12">
      <c r="B296" s="196"/>
      <c r="C296" s="197"/>
      <c r="D296" s="198" t="s">
        <v>196</v>
      </c>
      <c r="E296" s="199" t="s">
        <v>19</v>
      </c>
      <c r="F296" s="200" t="s">
        <v>192</v>
      </c>
      <c r="G296" s="197"/>
      <c r="H296" s="201">
        <v>4</v>
      </c>
      <c r="I296" s="202"/>
      <c r="J296" s="197"/>
      <c r="K296" s="197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196</v>
      </c>
      <c r="AU296" s="207" t="s">
        <v>85</v>
      </c>
      <c r="AV296" s="13" t="s">
        <v>85</v>
      </c>
      <c r="AW296" s="13" t="s">
        <v>37</v>
      </c>
      <c r="AX296" s="13" t="s">
        <v>77</v>
      </c>
      <c r="AY296" s="207" t="s">
        <v>185</v>
      </c>
    </row>
    <row r="297" spans="2:51" s="14" customFormat="1" ht="12">
      <c r="B297" s="208"/>
      <c r="C297" s="209"/>
      <c r="D297" s="198" t="s">
        <v>196</v>
      </c>
      <c r="E297" s="210" t="s">
        <v>19</v>
      </c>
      <c r="F297" s="211" t="s">
        <v>199</v>
      </c>
      <c r="G297" s="209"/>
      <c r="H297" s="212">
        <v>4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196</v>
      </c>
      <c r="AU297" s="218" t="s">
        <v>85</v>
      </c>
      <c r="AV297" s="14" t="s">
        <v>192</v>
      </c>
      <c r="AW297" s="14" t="s">
        <v>37</v>
      </c>
      <c r="AX297" s="14" t="s">
        <v>81</v>
      </c>
      <c r="AY297" s="218" t="s">
        <v>185</v>
      </c>
    </row>
    <row r="298" spans="1:65" s="2" customFormat="1" ht="24.15" customHeight="1">
      <c r="A298" s="34"/>
      <c r="B298" s="35"/>
      <c r="C298" s="178" t="s">
        <v>476</v>
      </c>
      <c r="D298" s="178" t="s">
        <v>187</v>
      </c>
      <c r="E298" s="179" t="s">
        <v>477</v>
      </c>
      <c r="F298" s="180" t="s">
        <v>478</v>
      </c>
      <c r="G298" s="181" t="s">
        <v>479</v>
      </c>
      <c r="H298" s="229"/>
      <c r="I298" s="183"/>
      <c r="J298" s="184">
        <f>ROUND(I298*H298,2)</f>
        <v>0</v>
      </c>
      <c r="K298" s="180" t="s">
        <v>191</v>
      </c>
      <c r="L298" s="39"/>
      <c r="M298" s="185" t="s">
        <v>19</v>
      </c>
      <c r="N298" s="186" t="s">
        <v>48</v>
      </c>
      <c r="O298" s="64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285</v>
      </c>
      <c r="AT298" s="189" t="s">
        <v>187</v>
      </c>
      <c r="AU298" s="189" t="s">
        <v>85</v>
      </c>
      <c r="AY298" s="17" t="s">
        <v>185</v>
      </c>
      <c r="BE298" s="190">
        <f>IF(N298="základní",J298,0)</f>
        <v>0</v>
      </c>
      <c r="BF298" s="190">
        <f>IF(N298="snížená",J298,0)</f>
        <v>0</v>
      </c>
      <c r="BG298" s="190">
        <f>IF(N298="zákl. přenesená",J298,0)</f>
        <v>0</v>
      </c>
      <c r="BH298" s="190">
        <f>IF(N298="sníž. přenesená",J298,0)</f>
        <v>0</v>
      </c>
      <c r="BI298" s="190">
        <f>IF(N298="nulová",J298,0)</f>
        <v>0</v>
      </c>
      <c r="BJ298" s="17" t="s">
        <v>81</v>
      </c>
      <c r="BK298" s="190">
        <f>ROUND(I298*H298,2)</f>
        <v>0</v>
      </c>
      <c r="BL298" s="17" t="s">
        <v>285</v>
      </c>
      <c r="BM298" s="189" t="s">
        <v>480</v>
      </c>
    </row>
    <row r="299" spans="1:47" s="2" customFormat="1" ht="12">
      <c r="A299" s="34"/>
      <c r="B299" s="35"/>
      <c r="C299" s="36"/>
      <c r="D299" s="191" t="s">
        <v>194</v>
      </c>
      <c r="E299" s="36"/>
      <c r="F299" s="192" t="s">
        <v>481</v>
      </c>
      <c r="G299" s="36"/>
      <c r="H299" s="36"/>
      <c r="I299" s="193"/>
      <c r="J299" s="36"/>
      <c r="K299" s="36"/>
      <c r="L299" s="39"/>
      <c r="M299" s="194"/>
      <c r="N299" s="195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194</v>
      </c>
      <c r="AU299" s="17" t="s">
        <v>85</v>
      </c>
    </row>
    <row r="300" spans="1:65" s="2" customFormat="1" ht="33" customHeight="1">
      <c r="A300" s="34"/>
      <c r="B300" s="35"/>
      <c r="C300" s="178" t="s">
        <v>482</v>
      </c>
      <c r="D300" s="178" t="s">
        <v>187</v>
      </c>
      <c r="E300" s="179" t="s">
        <v>483</v>
      </c>
      <c r="F300" s="180" t="s">
        <v>459</v>
      </c>
      <c r="G300" s="181" t="s">
        <v>479</v>
      </c>
      <c r="H300" s="229"/>
      <c r="I300" s="183"/>
      <c r="J300" s="184">
        <f>ROUND(I300*H300,2)</f>
        <v>0</v>
      </c>
      <c r="K300" s="180" t="s">
        <v>19</v>
      </c>
      <c r="L300" s="39"/>
      <c r="M300" s="185" t="s">
        <v>19</v>
      </c>
      <c r="N300" s="186" t="s">
        <v>48</v>
      </c>
      <c r="O300" s="64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285</v>
      </c>
      <c r="AT300" s="189" t="s">
        <v>187</v>
      </c>
      <c r="AU300" s="189" t="s">
        <v>85</v>
      </c>
      <c r="AY300" s="17" t="s">
        <v>185</v>
      </c>
      <c r="BE300" s="190">
        <f>IF(N300="základní",J300,0)</f>
        <v>0</v>
      </c>
      <c r="BF300" s="190">
        <f>IF(N300="snížená",J300,0)</f>
        <v>0</v>
      </c>
      <c r="BG300" s="190">
        <f>IF(N300="zákl. přenesená",J300,0)</f>
        <v>0</v>
      </c>
      <c r="BH300" s="190">
        <f>IF(N300="sníž. přenesená",J300,0)</f>
        <v>0</v>
      </c>
      <c r="BI300" s="190">
        <f>IF(N300="nulová",J300,0)</f>
        <v>0</v>
      </c>
      <c r="BJ300" s="17" t="s">
        <v>81</v>
      </c>
      <c r="BK300" s="190">
        <f>ROUND(I300*H300,2)</f>
        <v>0</v>
      </c>
      <c r="BL300" s="17" t="s">
        <v>285</v>
      </c>
      <c r="BM300" s="189" t="s">
        <v>484</v>
      </c>
    </row>
    <row r="301" spans="2:63" s="12" customFormat="1" ht="22.85" customHeight="1">
      <c r="B301" s="162"/>
      <c r="C301" s="163"/>
      <c r="D301" s="164" t="s">
        <v>76</v>
      </c>
      <c r="E301" s="176" t="s">
        <v>485</v>
      </c>
      <c r="F301" s="176" t="s">
        <v>486</v>
      </c>
      <c r="G301" s="163"/>
      <c r="H301" s="163"/>
      <c r="I301" s="166"/>
      <c r="J301" s="177">
        <f>BK301</f>
        <v>0</v>
      </c>
      <c r="K301" s="163"/>
      <c r="L301" s="168"/>
      <c r="M301" s="169"/>
      <c r="N301" s="170"/>
      <c r="O301" s="170"/>
      <c r="P301" s="171">
        <f>SUM(P302:P369)</f>
        <v>0</v>
      </c>
      <c r="Q301" s="170"/>
      <c r="R301" s="171">
        <f>SUM(R302:R369)</f>
        <v>0.6605781</v>
      </c>
      <c r="S301" s="170"/>
      <c r="T301" s="172">
        <f>SUM(T302:T369)</f>
        <v>0.183207</v>
      </c>
      <c r="AR301" s="173" t="s">
        <v>85</v>
      </c>
      <c r="AT301" s="174" t="s">
        <v>76</v>
      </c>
      <c r="AU301" s="174" t="s">
        <v>81</v>
      </c>
      <c r="AY301" s="173" t="s">
        <v>185</v>
      </c>
      <c r="BK301" s="175">
        <f>SUM(BK302:BK369)</f>
        <v>0</v>
      </c>
    </row>
    <row r="302" spans="1:65" s="2" customFormat="1" ht="16.5" customHeight="1">
      <c r="A302" s="34"/>
      <c r="B302" s="35"/>
      <c r="C302" s="178" t="s">
        <v>487</v>
      </c>
      <c r="D302" s="178" t="s">
        <v>187</v>
      </c>
      <c r="E302" s="179" t="s">
        <v>488</v>
      </c>
      <c r="F302" s="180" t="s">
        <v>489</v>
      </c>
      <c r="G302" s="181" t="s">
        <v>190</v>
      </c>
      <c r="H302" s="182">
        <v>5.19</v>
      </c>
      <c r="I302" s="183"/>
      <c r="J302" s="184">
        <f>ROUND(I302*H302,2)</f>
        <v>0</v>
      </c>
      <c r="K302" s="180" t="s">
        <v>191</v>
      </c>
      <c r="L302" s="39"/>
      <c r="M302" s="185" t="s">
        <v>19</v>
      </c>
      <c r="N302" s="186" t="s">
        <v>48</v>
      </c>
      <c r="O302" s="64"/>
      <c r="P302" s="187">
        <f>O302*H302</f>
        <v>0</v>
      </c>
      <c r="Q302" s="187">
        <v>0</v>
      </c>
      <c r="R302" s="187">
        <f>Q302*H302</f>
        <v>0</v>
      </c>
      <c r="S302" s="187">
        <v>0.0353</v>
      </c>
      <c r="T302" s="188">
        <f>S302*H302</f>
        <v>0.183207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285</v>
      </c>
      <c r="AT302" s="189" t="s">
        <v>187</v>
      </c>
      <c r="AU302" s="189" t="s">
        <v>85</v>
      </c>
      <c r="AY302" s="17" t="s">
        <v>185</v>
      </c>
      <c r="BE302" s="190">
        <f>IF(N302="základní",J302,0)</f>
        <v>0</v>
      </c>
      <c r="BF302" s="190">
        <f>IF(N302="snížená",J302,0)</f>
        <v>0</v>
      </c>
      <c r="BG302" s="190">
        <f>IF(N302="zákl. přenesená",J302,0)</f>
        <v>0</v>
      </c>
      <c r="BH302" s="190">
        <f>IF(N302="sníž. přenesená",J302,0)</f>
        <v>0</v>
      </c>
      <c r="BI302" s="190">
        <f>IF(N302="nulová",J302,0)</f>
        <v>0</v>
      </c>
      <c r="BJ302" s="17" t="s">
        <v>81</v>
      </c>
      <c r="BK302" s="190">
        <f>ROUND(I302*H302,2)</f>
        <v>0</v>
      </c>
      <c r="BL302" s="17" t="s">
        <v>285</v>
      </c>
      <c r="BM302" s="189" t="s">
        <v>490</v>
      </c>
    </row>
    <row r="303" spans="1:47" s="2" customFormat="1" ht="12">
      <c r="A303" s="34"/>
      <c r="B303" s="35"/>
      <c r="C303" s="36"/>
      <c r="D303" s="191" t="s">
        <v>194</v>
      </c>
      <c r="E303" s="36"/>
      <c r="F303" s="192" t="s">
        <v>491</v>
      </c>
      <c r="G303" s="36"/>
      <c r="H303" s="36"/>
      <c r="I303" s="193"/>
      <c r="J303" s="36"/>
      <c r="K303" s="36"/>
      <c r="L303" s="39"/>
      <c r="M303" s="194"/>
      <c r="N303" s="195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194</v>
      </c>
      <c r="AU303" s="17" t="s">
        <v>85</v>
      </c>
    </row>
    <row r="304" spans="2:51" s="13" customFormat="1" ht="12">
      <c r="B304" s="196"/>
      <c r="C304" s="197"/>
      <c r="D304" s="198" t="s">
        <v>196</v>
      </c>
      <c r="E304" s="199" t="s">
        <v>19</v>
      </c>
      <c r="F304" s="200" t="s">
        <v>492</v>
      </c>
      <c r="G304" s="197"/>
      <c r="H304" s="201">
        <v>2.05</v>
      </c>
      <c r="I304" s="202"/>
      <c r="J304" s="197"/>
      <c r="K304" s="197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196</v>
      </c>
      <c r="AU304" s="207" t="s">
        <v>85</v>
      </c>
      <c r="AV304" s="13" t="s">
        <v>85</v>
      </c>
      <c r="AW304" s="13" t="s">
        <v>37</v>
      </c>
      <c r="AX304" s="13" t="s">
        <v>77</v>
      </c>
      <c r="AY304" s="207" t="s">
        <v>185</v>
      </c>
    </row>
    <row r="305" spans="2:51" s="13" customFormat="1" ht="12">
      <c r="B305" s="196"/>
      <c r="C305" s="197"/>
      <c r="D305" s="198" t="s">
        <v>196</v>
      </c>
      <c r="E305" s="199" t="s">
        <v>19</v>
      </c>
      <c r="F305" s="200" t="s">
        <v>493</v>
      </c>
      <c r="G305" s="197"/>
      <c r="H305" s="201">
        <v>2.28</v>
      </c>
      <c r="I305" s="202"/>
      <c r="J305" s="197"/>
      <c r="K305" s="197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196</v>
      </c>
      <c r="AU305" s="207" t="s">
        <v>85</v>
      </c>
      <c r="AV305" s="13" t="s">
        <v>85</v>
      </c>
      <c r="AW305" s="13" t="s">
        <v>37</v>
      </c>
      <c r="AX305" s="13" t="s">
        <v>77</v>
      </c>
      <c r="AY305" s="207" t="s">
        <v>185</v>
      </c>
    </row>
    <row r="306" spans="2:51" s="13" customFormat="1" ht="12">
      <c r="B306" s="196"/>
      <c r="C306" s="197"/>
      <c r="D306" s="198" t="s">
        <v>196</v>
      </c>
      <c r="E306" s="199" t="s">
        <v>19</v>
      </c>
      <c r="F306" s="200" t="s">
        <v>494</v>
      </c>
      <c r="G306" s="197"/>
      <c r="H306" s="201">
        <v>0.86</v>
      </c>
      <c r="I306" s="202"/>
      <c r="J306" s="197"/>
      <c r="K306" s="197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196</v>
      </c>
      <c r="AU306" s="207" t="s">
        <v>85</v>
      </c>
      <c r="AV306" s="13" t="s">
        <v>85</v>
      </c>
      <c r="AW306" s="13" t="s">
        <v>37</v>
      </c>
      <c r="AX306" s="13" t="s">
        <v>77</v>
      </c>
      <c r="AY306" s="207" t="s">
        <v>185</v>
      </c>
    </row>
    <row r="307" spans="2:51" s="14" customFormat="1" ht="12">
      <c r="B307" s="208"/>
      <c r="C307" s="209"/>
      <c r="D307" s="198" t="s">
        <v>196</v>
      </c>
      <c r="E307" s="210" t="s">
        <v>19</v>
      </c>
      <c r="F307" s="211" t="s">
        <v>199</v>
      </c>
      <c r="G307" s="209"/>
      <c r="H307" s="212">
        <v>5.19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196</v>
      </c>
      <c r="AU307" s="218" t="s">
        <v>85</v>
      </c>
      <c r="AV307" s="14" t="s">
        <v>192</v>
      </c>
      <c r="AW307" s="14" t="s">
        <v>37</v>
      </c>
      <c r="AX307" s="14" t="s">
        <v>81</v>
      </c>
      <c r="AY307" s="218" t="s">
        <v>185</v>
      </c>
    </row>
    <row r="308" spans="1:65" s="2" customFormat="1" ht="16.5" customHeight="1">
      <c r="A308" s="34"/>
      <c r="B308" s="35"/>
      <c r="C308" s="178" t="s">
        <v>495</v>
      </c>
      <c r="D308" s="178" t="s">
        <v>187</v>
      </c>
      <c r="E308" s="179" t="s">
        <v>496</v>
      </c>
      <c r="F308" s="180" t="s">
        <v>497</v>
      </c>
      <c r="G308" s="181" t="s">
        <v>190</v>
      </c>
      <c r="H308" s="182">
        <v>17.29</v>
      </c>
      <c r="I308" s="183"/>
      <c r="J308" s="184">
        <f>ROUND(I308*H308,2)</f>
        <v>0</v>
      </c>
      <c r="K308" s="180" t="s">
        <v>19</v>
      </c>
      <c r="L308" s="39"/>
      <c r="M308" s="185" t="s">
        <v>19</v>
      </c>
      <c r="N308" s="186" t="s">
        <v>48</v>
      </c>
      <c r="O308" s="64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285</v>
      </c>
      <c r="AT308" s="189" t="s">
        <v>187</v>
      </c>
      <c r="AU308" s="189" t="s">
        <v>85</v>
      </c>
      <c r="AY308" s="17" t="s">
        <v>185</v>
      </c>
      <c r="BE308" s="190">
        <f>IF(N308="základní",J308,0)</f>
        <v>0</v>
      </c>
      <c r="BF308" s="190">
        <f>IF(N308="snížená",J308,0)</f>
        <v>0</v>
      </c>
      <c r="BG308" s="190">
        <f>IF(N308="zákl. přenesená",J308,0)</f>
        <v>0</v>
      </c>
      <c r="BH308" s="190">
        <f>IF(N308="sníž. přenesená",J308,0)</f>
        <v>0</v>
      </c>
      <c r="BI308" s="190">
        <f>IF(N308="nulová",J308,0)</f>
        <v>0</v>
      </c>
      <c r="BJ308" s="17" t="s">
        <v>81</v>
      </c>
      <c r="BK308" s="190">
        <f>ROUND(I308*H308,2)</f>
        <v>0</v>
      </c>
      <c r="BL308" s="17" t="s">
        <v>285</v>
      </c>
      <c r="BM308" s="189" t="s">
        <v>498</v>
      </c>
    </row>
    <row r="309" spans="2:51" s="13" customFormat="1" ht="12">
      <c r="B309" s="196"/>
      <c r="C309" s="197"/>
      <c r="D309" s="198" t="s">
        <v>196</v>
      </c>
      <c r="E309" s="199" t="s">
        <v>19</v>
      </c>
      <c r="F309" s="200" t="s">
        <v>316</v>
      </c>
      <c r="G309" s="197"/>
      <c r="H309" s="201">
        <v>3.49</v>
      </c>
      <c r="I309" s="202"/>
      <c r="J309" s="197"/>
      <c r="K309" s="197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196</v>
      </c>
      <c r="AU309" s="207" t="s">
        <v>85</v>
      </c>
      <c r="AV309" s="13" t="s">
        <v>85</v>
      </c>
      <c r="AW309" s="13" t="s">
        <v>37</v>
      </c>
      <c r="AX309" s="13" t="s">
        <v>77</v>
      </c>
      <c r="AY309" s="207" t="s">
        <v>185</v>
      </c>
    </row>
    <row r="310" spans="2:51" s="13" customFormat="1" ht="12">
      <c r="B310" s="196"/>
      <c r="C310" s="197"/>
      <c r="D310" s="198" t="s">
        <v>196</v>
      </c>
      <c r="E310" s="199" t="s">
        <v>19</v>
      </c>
      <c r="F310" s="200" t="s">
        <v>499</v>
      </c>
      <c r="G310" s="197"/>
      <c r="H310" s="201">
        <v>7.92</v>
      </c>
      <c r="I310" s="202"/>
      <c r="J310" s="197"/>
      <c r="K310" s="197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196</v>
      </c>
      <c r="AU310" s="207" t="s">
        <v>85</v>
      </c>
      <c r="AV310" s="13" t="s">
        <v>85</v>
      </c>
      <c r="AW310" s="13" t="s">
        <v>37</v>
      </c>
      <c r="AX310" s="13" t="s">
        <v>77</v>
      </c>
      <c r="AY310" s="207" t="s">
        <v>185</v>
      </c>
    </row>
    <row r="311" spans="2:51" s="13" customFormat="1" ht="12">
      <c r="B311" s="196"/>
      <c r="C311" s="197"/>
      <c r="D311" s="198" t="s">
        <v>196</v>
      </c>
      <c r="E311" s="199" t="s">
        <v>19</v>
      </c>
      <c r="F311" s="200" t="s">
        <v>500</v>
      </c>
      <c r="G311" s="197"/>
      <c r="H311" s="201">
        <v>3.94</v>
      </c>
      <c r="I311" s="202"/>
      <c r="J311" s="197"/>
      <c r="K311" s="197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196</v>
      </c>
      <c r="AU311" s="207" t="s">
        <v>85</v>
      </c>
      <c r="AV311" s="13" t="s">
        <v>85</v>
      </c>
      <c r="AW311" s="13" t="s">
        <v>37</v>
      </c>
      <c r="AX311" s="13" t="s">
        <v>77</v>
      </c>
      <c r="AY311" s="207" t="s">
        <v>185</v>
      </c>
    </row>
    <row r="312" spans="2:51" s="13" customFormat="1" ht="12">
      <c r="B312" s="196"/>
      <c r="C312" s="197"/>
      <c r="D312" s="198" t="s">
        <v>196</v>
      </c>
      <c r="E312" s="199" t="s">
        <v>19</v>
      </c>
      <c r="F312" s="200" t="s">
        <v>315</v>
      </c>
      <c r="G312" s="197"/>
      <c r="H312" s="201">
        <v>1.94</v>
      </c>
      <c r="I312" s="202"/>
      <c r="J312" s="197"/>
      <c r="K312" s="197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196</v>
      </c>
      <c r="AU312" s="207" t="s">
        <v>85</v>
      </c>
      <c r="AV312" s="13" t="s">
        <v>85</v>
      </c>
      <c r="AW312" s="13" t="s">
        <v>37</v>
      </c>
      <c r="AX312" s="13" t="s">
        <v>77</v>
      </c>
      <c r="AY312" s="207" t="s">
        <v>185</v>
      </c>
    </row>
    <row r="313" spans="2:51" s="14" customFormat="1" ht="12">
      <c r="B313" s="208"/>
      <c r="C313" s="209"/>
      <c r="D313" s="198" t="s">
        <v>196</v>
      </c>
      <c r="E313" s="210" t="s">
        <v>19</v>
      </c>
      <c r="F313" s="211" t="s">
        <v>199</v>
      </c>
      <c r="G313" s="209"/>
      <c r="H313" s="212">
        <v>17.29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196</v>
      </c>
      <c r="AU313" s="218" t="s">
        <v>85</v>
      </c>
      <c r="AV313" s="14" t="s">
        <v>192</v>
      </c>
      <c r="AW313" s="14" t="s">
        <v>37</v>
      </c>
      <c r="AX313" s="14" t="s">
        <v>81</v>
      </c>
      <c r="AY313" s="218" t="s">
        <v>185</v>
      </c>
    </row>
    <row r="314" spans="1:65" s="2" customFormat="1" ht="16.5" customHeight="1">
      <c r="A314" s="34"/>
      <c r="B314" s="35"/>
      <c r="C314" s="178" t="s">
        <v>501</v>
      </c>
      <c r="D314" s="178" t="s">
        <v>187</v>
      </c>
      <c r="E314" s="179" t="s">
        <v>502</v>
      </c>
      <c r="F314" s="180" t="s">
        <v>503</v>
      </c>
      <c r="G314" s="181" t="s">
        <v>190</v>
      </c>
      <c r="H314" s="182">
        <v>17.92</v>
      </c>
      <c r="I314" s="183"/>
      <c r="J314" s="184">
        <f>ROUND(I314*H314,2)</f>
        <v>0</v>
      </c>
      <c r="K314" s="180" t="s">
        <v>191</v>
      </c>
      <c r="L314" s="39"/>
      <c r="M314" s="185" t="s">
        <v>19</v>
      </c>
      <c r="N314" s="186" t="s">
        <v>48</v>
      </c>
      <c r="O314" s="64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285</v>
      </c>
      <c r="AT314" s="189" t="s">
        <v>187</v>
      </c>
      <c r="AU314" s="189" t="s">
        <v>85</v>
      </c>
      <c r="AY314" s="17" t="s">
        <v>185</v>
      </c>
      <c r="BE314" s="190">
        <f>IF(N314="základní",J314,0)</f>
        <v>0</v>
      </c>
      <c r="BF314" s="190">
        <f>IF(N314="snížená",J314,0)</f>
        <v>0</v>
      </c>
      <c r="BG314" s="190">
        <f>IF(N314="zákl. přenesená",J314,0)</f>
        <v>0</v>
      </c>
      <c r="BH314" s="190">
        <f>IF(N314="sníž. přenesená",J314,0)</f>
        <v>0</v>
      </c>
      <c r="BI314" s="190">
        <f>IF(N314="nulová",J314,0)</f>
        <v>0</v>
      </c>
      <c r="BJ314" s="17" t="s">
        <v>81</v>
      </c>
      <c r="BK314" s="190">
        <f>ROUND(I314*H314,2)</f>
        <v>0</v>
      </c>
      <c r="BL314" s="17" t="s">
        <v>285</v>
      </c>
      <c r="BM314" s="189" t="s">
        <v>504</v>
      </c>
    </row>
    <row r="315" spans="1:47" s="2" customFormat="1" ht="12">
      <c r="A315" s="34"/>
      <c r="B315" s="35"/>
      <c r="C315" s="36"/>
      <c r="D315" s="191" t="s">
        <v>194</v>
      </c>
      <c r="E315" s="36"/>
      <c r="F315" s="192" t="s">
        <v>505</v>
      </c>
      <c r="G315" s="36"/>
      <c r="H315" s="36"/>
      <c r="I315" s="193"/>
      <c r="J315" s="36"/>
      <c r="K315" s="36"/>
      <c r="L315" s="39"/>
      <c r="M315" s="194"/>
      <c r="N315" s="195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194</v>
      </c>
      <c r="AU315" s="17" t="s">
        <v>85</v>
      </c>
    </row>
    <row r="316" spans="1:65" s="2" customFormat="1" ht="24.15" customHeight="1">
      <c r="A316" s="34"/>
      <c r="B316" s="35"/>
      <c r="C316" s="178" t="s">
        <v>506</v>
      </c>
      <c r="D316" s="178" t="s">
        <v>187</v>
      </c>
      <c r="E316" s="179" t="s">
        <v>507</v>
      </c>
      <c r="F316" s="180" t="s">
        <v>508</v>
      </c>
      <c r="G316" s="181" t="s">
        <v>190</v>
      </c>
      <c r="H316" s="182">
        <v>17.92</v>
      </c>
      <c r="I316" s="183"/>
      <c r="J316" s="184">
        <f>ROUND(I316*H316,2)</f>
        <v>0</v>
      </c>
      <c r="K316" s="180" t="s">
        <v>19</v>
      </c>
      <c r="L316" s="39"/>
      <c r="M316" s="185" t="s">
        <v>19</v>
      </c>
      <c r="N316" s="186" t="s">
        <v>48</v>
      </c>
      <c r="O316" s="64"/>
      <c r="P316" s="187">
        <f>O316*H316</f>
        <v>0</v>
      </c>
      <c r="Q316" s="187">
        <v>0.00758</v>
      </c>
      <c r="R316" s="187">
        <f>Q316*H316</f>
        <v>0.1358336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285</v>
      </c>
      <c r="AT316" s="189" t="s">
        <v>187</v>
      </c>
      <c r="AU316" s="189" t="s">
        <v>85</v>
      </c>
      <c r="AY316" s="17" t="s">
        <v>185</v>
      </c>
      <c r="BE316" s="190">
        <f>IF(N316="základní",J316,0)</f>
        <v>0</v>
      </c>
      <c r="BF316" s="190">
        <f>IF(N316="snížená",J316,0)</f>
        <v>0</v>
      </c>
      <c r="BG316" s="190">
        <f>IF(N316="zákl. přenesená",J316,0)</f>
        <v>0</v>
      </c>
      <c r="BH316" s="190">
        <f>IF(N316="sníž. přenesená",J316,0)</f>
        <v>0</v>
      </c>
      <c r="BI316" s="190">
        <f>IF(N316="nulová",J316,0)</f>
        <v>0</v>
      </c>
      <c r="BJ316" s="17" t="s">
        <v>81</v>
      </c>
      <c r="BK316" s="190">
        <f>ROUND(I316*H316,2)</f>
        <v>0</v>
      </c>
      <c r="BL316" s="17" t="s">
        <v>285</v>
      </c>
      <c r="BM316" s="189" t="s">
        <v>509</v>
      </c>
    </row>
    <row r="317" spans="1:65" s="2" customFormat="1" ht="16.5" customHeight="1">
      <c r="A317" s="34"/>
      <c r="B317" s="35"/>
      <c r="C317" s="178" t="s">
        <v>510</v>
      </c>
      <c r="D317" s="178" t="s">
        <v>187</v>
      </c>
      <c r="E317" s="179" t="s">
        <v>511</v>
      </c>
      <c r="F317" s="180" t="s">
        <v>512</v>
      </c>
      <c r="G317" s="181" t="s">
        <v>190</v>
      </c>
      <c r="H317" s="182">
        <v>17.92</v>
      </c>
      <c r="I317" s="183"/>
      <c r="J317" s="184">
        <f>ROUND(I317*H317,2)</f>
        <v>0</v>
      </c>
      <c r="K317" s="180" t="s">
        <v>191</v>
      </c>
      <c r="L317" s="39"/>
      <c r="M317" s="185" t="s">
        <v>19</v>
      </c>
      <c r="N317" s="186" t="s">
        <v>48</v>
      </c>
      <c r="O317" s="64"/>
      <c r="P317" s="187">
        <f>O317*H317</f>
        <v>0</v>
      </c>
      <c r="Q317" s="187">
        <v>0.0003</v>
      </c>
      <c r="R317" s="187">
        <f>Q317*H317</f>
        <v>0.005376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285</v>
      </c>
      <c r="AT317" s="189" t="s">
        <v>187</v>
      </c>
      <c r="AU317" s="189" t="s">
        <v>85</v>
      </c>
      <c r="AY317" s="17" t="s">
        <v>185</v>
      </c>
      <c r="BE317" s="190">
        <f>IF(N317="základní",J317,0)</f>
        <v>0</v>
      </c>
      <c r="BF317" s="190">
        <f>IF(N317="snížená",J317,0)</f>
        <v>0</v>
      </c>
      <c r="BG317" s="190">
        <f>IF(N317="zákl. přenesená",J317,0)</f>
        <v>0</v>
      </c>
      <c r="BH317" s="190">
        <f>IF(N317="sníž. přenesená",J317,0)</f>
        <v>0</v>
      </c>
      <c r="BI317" s="190">
        <f>IF(N317="nulová",J317,0)</f>
        <v>0</v>
      </c>
      <c r="BJ317" s="17" t="s">
        <v>81</v>
      </c>
      <c r="BK317" s="190">
        <f>ROUND(I317*H317,2)</f>
        <v>0</v>
      </c>
      <c r="BL317" s="17" t="s">
        <v>285</v>
      </c>
      <c r="BM317" s="189" t="s">
        <v>513</v>
      </c>
    </row>
    <row r="318" spans="1:47" s="2" customFormat="1" ht="12">
      <c r="A318" s="34"/>
      <c r="B318" s="35"/>
      <c r="C318" s="36"/>
      <c r="D318" s="191" t="s">
        <v>194</v>
      </c>
      <c r="E318" s="36"/>
      <c r="F318" s="192" t="s">
        <v>514</v>
      </c>
      <c r="G318" s="36"/>
      <c r="H318" s="36"/>
      <c r="I318" s="193"/>
      <c r="J318" s="36"/>
      <c r="K318" s="36"/>
      <c r="L318" s="39"/>
      <c r="M318" s="194"/>
      <c r="N318" s="195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194</v>
      </c>
      <c r="AU318" s="17" t="s">
        <v>85</v>
      </c>
    </row>
    <row r="319" spans="1:65" s="2" customFormat="1" ht="16.5" customHeight="1">
      <c r="A319" s="34"/>
      <c r="B319" s="35"/>
      <c r="C319" s="178" t="s">
        <v>515</v>
      </c>
      <c r="D319" s="178" t="s">
        <v>187</v>
      </c>
      <c r="E319" s="179" t="s">
        <v>516</v>
      </c>
      <c r="F319" s="180" t="s">
        <v>517</v>
      </c>
      <c r="G319" s="181" t="s">
        <v>190</v>
      </c>
      <c r="H319" s="182">
        <v>5.43</v>
      </c>
      <c r="I319" s="183"/>
      <c r="J319" s="184">
        <f>ROUND(I319*H319,2)</f>
        <v>0</v>
      </c>
      <c r="K319" s="180" t="s">
        <v>191</v>
      </c>
      <c r="L319" s="39"/>
      <c r="M319" s="185" t="s">
        <v>19</v>
      </c>
      <c r="N319" s="186" t="s">
        <v>48</v>
      </c>
      <c r="O319" s="64"/>
      <c r="P319" s="187">
        <f>O319*H319</f>
        <v>0</v>
      </c>
      <c r="Q319" s="187">
        <v>0.0015</v>
      </c>
      <c r="R319" s="187">
        <f>Q319*H319</f>
        <v>0.008145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285</v>
      </c>
      <c r="AT319" s="189" t="s">
        <v>187</v>
      </c>
      <c r="AU319" s="189" t="s">
        <v>85</v>
      </c>
      <c r="AY319" s="17" t="s">
        <v>185</v>
      </c>
      <c r="BE319" s="190">
        <f>IF(N319="základní",J319,0)</f>
        <v>0</v>
      </c>
      <c r="BF319" s="190">
        <f>IF(N319="snížená",J319,0)</f>
        <v>0</v>
      </c>
      <c r="BG319" s="190">
        <f>IF(N319="zákl. přenesená",J319,0)</f>
        <v>0</v>
      </c>
      <c r="BH319" s="190">
        <f>IF(N319="sníž. přenesená",J319,0)</f>
        <v>0</v>
      </c>
      <c r="BI319" s="190">
        <f>IF(N319="nulová",J319,0)</f>
        <v>0</v>
      </c>
      <c r="BJ319" s="17" t="s">
        <v>81</v>
      </c>
      <c r="BK319" s="190">
        <f>ROUND(I319*H319,2)</f>
        <v>0</v>
      </c>
      <c r="BL319" s="17" t="s">
        <v>285</v>
      </c>
      <c r="BM319" s="189" t="s">
        <v>518</v>
      </c>
    </row>
    <row r="320" spans="1:47" s="2" customFormat="1" ht="12">
      <c r="A320" s="34"/>
      <c r="B320" s="35"/>
      <c r="C320" s="36"/>
      <c r="D320" s="191" t="s">
        <v>194</v>
      </c>
      <c r="E320" s="36"/>
      <c r="F320" s="192" t="s">
        <v>519</v>
      </c>
      <c r="G320" s="36"/>
      <c r="H320" s="36"/>
      <c r="I320" s="193"/>
      <c r="J320" s="36"/>
      <c r="K320" s="36"/>
      <c r="L320" s="39"/>
      <c r="M320" s="194"/>
      <c r="N320" s="195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194</v>
      </c>
      <c r="AU320" s="17" t="s">
        <v>85</v>
      </c>
    </row>
    <row r="321" spans="2:51" s="13" customFormat="1" ht="12">
      <c r="B321" s="196"/>
      <c r="C321" s="197"/>
      <c r="D321" s="198" t="s">
        <v>196</v>
      </c>
      <c r="E321" s="199" t="s">
        <v>19</v>
      </c>
      <c r="F321" s="200" t="s">
        <v>316</v>
      </c>
      <c r="G321" s="197"/>
      <c r="H321" s="201">
        <v>3.49</v>
      </c>
      <c r="I321" s="202"/>
      <c r="J321" s="197"/>
      <c r="K321" s="197"/>
      <c r="L321" s="203"/>
      <c r="M321" s="204"/>
      <c r="N321" s="205"/>
      <c r="O321" s="205"/>
      <c r="P321" s="205"/>
      <c r="Q321" s="205"/>
      <c r="R321" s="205"/>
      <c r="S321" s="205"/>
      <c r="T321" s="206"/>
      <c r="AT321" s="207" t="s">
        <v>196</v>
      </c>
      <c r="AU321" s="207" t="s">
        <v>85</v>
      </c>
      <c r="AV321" s="13" t="s">
        <v>85</v>
      </c>
      <c r="AW321" s="13" t="s">
        <v>37</v>
      </c>
      <c r="AX321" s="13" t="s">
        <v>77</v>
      </c>
      <c r="AY321" s="207" t="s">
        <v>185</v>
      </c>
    </row>
    <row r="322" spans="2:51" s="13" customFormat="1" ht="12">
      <c r="B322" s="196"/>
      <c r="C322" s="197"/>
      <c r="D322" s="198" t="s">
        <v>196</v>
      </c>
      <c r="E322" s="199" t="s">
        <v>19</v>
      </c>
      <c r="F322" s="200" t="s">
        <v>315</v>
      </c>
      <c r="G322" s="197"/>
      <c r="H322" s="201">
        <v>1.94</v>
      </c>
      <c r="I322" s="202"/>
      <c r="J322" s="197"/>
      <c r="K322" s="197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196</v>
      </c>
      <c r="AU322" s="207" t="s">
        <v>85</v>
      </c>
      <c r="AV322" s="13" t="s">
        <v>85</v>
      </c>
      <c r="AW322" s="13" t="s">
        <v>37</v>
      </c>
      <c r="AX322" s="13" t="s">
        <v>77</v>
      </c>
      <c r="AY322" s="207" t="s">
        <v>185</v>
      </c>
    </row>
    <row r="323" spans="2:51" s="14" customFormat="1" ht="12">
      <c r="B323" s="208"/>
      <c r="C323" s="209"/>
      <c r="D323" s="198" t="s">
        <v>196</v>
      </c>
      <c r="E323" s="210" t="s">
        <v>19</v>
      </c>
      <c r="F323" s="211" t="s">
        <v>199</v>
      </c>
      <c r="G323" s="209"/>
      <c r="H323" s="212">
        <v>5.43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196</v>
      </c>
      <c r="AU323" s="218" t="s">
        <v>85</v>
      </c>
      <c r="AV323" s="14" t="s">
        <v>192</v>
      </c>
      <c r="AW323" s="14" t="s">
        <v>37</v>
      </c>
      <c r="AX323" s="14" t="s">
        <v>81</v>
      </c>
      <c r="AY323" s="218" t="s">
        <v>185</v>
      </c>
    </row>
    <row r="324" spans="1:65" s="2" customFormat="1" ht="16.5" customHeight="1">
      <c r="A324" s="34"/>
      <c r="B324" s="35"/>
      <c r="C324" s="178" t="s">
        <v>520</v>
      </c>
      <c r="D324" s="178" t="s">
        <v>187</v>
      </c>
      <c r="E324" s="179" t="s">
        <v>521</v>
      </c>
      <c r="F324" s="180" t="s">
        <v>522</v>
      </c>
      <c r="G324" s="181" t="s">
        <v>407</v>
      </c>
      <c r="H324" s="182">
        <v>12.16</v>
      </c>
      <c r="I324" s="183"/>
      <c r="J324" s="184">
        <f>ROUND(I324*H324,2)</f>
        <v>0</v>
      </c>
      <c r="K324" s="180" t="s">
        <v>191</v>
      </c>
      <c r="L324" s="39"/>
      <c r="M324" s="185" t="s">
        <v>19</v>
      </c>
      <c r="N324" s="186" t="s">
        <v>48</v>
      </c>
      <c r="O324" s="64"/>
      <c r="P324" s="187">
        <f>O324*H324</f>
        <v>0</v>
      </c>
      <c r="Q324" s="187">
        <v>0.00032</v>
      </c>
      <c r="R324" s="187">
        <f>Q324*H324</f>
        <v>0.0038912000000000005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285</v>
      </c>
      <c r="AT324" s="189" t="s">
        <v>187</v>
      </c>
      <c r="AU324" s="189" t="s">
        <v>85</v>
      </c>
      <c r="AY324" s="17" t="s">
        <v>185</v>
      </c>
      <c r="BE324" s="190">
        <f>IF(N324="základní",J324,0)</f>
        <v>0</v>
      </c>
      <c r="BF324" s="190">
        <f>IF(N324="snížená",J324,0)</f>
        <v>0</v>
      </c>
      <c r="BG324" s="190">
        <f>IF(N324="zákl. přenesená",J324,0)</f>
        <v>0</v>
      </c>
      <c r="BH324" s="190">
        <f>IF(N324="sníž. přenesená",J324,0)</f>
        <v>0</v>
      </c>
      <c r="BI324" s="190">
        <f>IF(N324="nulová",J324,0)</f>
        <v>0</v>
      </c>
      <c r="BJ324" s="17" t="s">
        <v>81</v>
      </c>
      <c r="BK324" s="190">
        <f>ROUND(I324*H324,2)</f>
        <v>0</v>
      </c>
      <c r="BL324" s="17" t="s">
        <v>285</v>
      </c>
      <c r="BM324" s="189" t="s">
        <v>523</v>
      </c>
    </row>
    <row r="325" spans="1:47" s="2" customFormat="1" ht="12">
      <c r="A325" s="34"/>
      <c r="B325" s="35"/>
      <c r="C325" s="36"/>
      <c r="D325" s="191" t="s">
        <v>194</v>
      </c>
      <c r="E325" s="36"/>
      <c r="F325" s="192" t="s">
        <v>524</v>
      </c>
      <c r="G325" s="36"/>
      <c r="H325" s="36"/>
      <c r="I325" s="193"/>
      <c r="J325" s="36"/>
      <c r="K325" s="36"/>
      <c r="L325" s="39"/>
      <c r="M325" s="194"/>
      <c r="N325" s="195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194</v>
      </c>
      <c r="AU325" s="17" t="s">
        <v>85</v>
      </c>
    </row>
    <row r="326" spans="2:51" s="13" customFormat="1" ht="12">
      <c r="B326" s="196"/>
      <c r="C326" s="197"/>
      <c r="D326" s="198" t="s">
        <v>196</v>
      </c>
      <c r="E326" s="199" t="s">
        <v>19</v>
      </c>
      <c r="F326" s="200" t="s">
        <v>525</v>
      </c>
      <c r="G326" s="197"/>
      <c r="H326" s="201">
        <v>7.27</v>
      </c>
      <c r="I326" s="202"/>
      <c r="J326" s="197"/>
      <c r="K326" s="197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196</v>
      </c>
      <c r="AU326" s="207" t="s">
        <v>85</v>
      </c>
      <c r="AV326" s="13" t="s">
        <v>85</v>
      </c>
      <c r="AW326" s="13" t="s">
        <v>37</v>
      </c>
      <c r="AX326" s="13" t="s">
        <v>77</v>
      </c>
      <c r="AY326" s="207" t="s">
        <v>185</v>
      </c>
    </row>
    <row r="327" spans="2:51" s="13" customFormat="1" ht="12">
      <c r="B327" s="196"/>
      <c r="C327" s="197"/>
      <c r="D327" s="198" t="s">
        <v>196</v>
      </c>
      <c r="E327" s="199" t="s">
        <v>19</v>
      </c>
      <c r="F327" s="200" t="s">
        <v>526</v>
      </c>
      <c r="G327" s="197"/>
      <c r="H327" s="201">
        <v>4.89</v>
      </c>
      <c r="I327" s="202"/>
      <c r="J327" s="197"/>
      <c r="K327" s="197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196</v>
      </c>
      <c r="AU327" s="207" t="s">
        <v>85</v>
      </c>
      <c r="AV327" s="13" t="s">
        <v>85</v>
      </c>
      <c r="AW327" s="13" t="s">
        <v>37</v>
      </c>
      <c r="AX327" s="13" t="s">
        <v>77</v>
      </c>
      <c r="AY327" s="207" t="s">
        <v>185</v>
      </c>
    </row>
    <row r="328" spans="2:51" s="14" customFormat="1" ht="12">
      <c r="B328" s="208"/>
      <c r="C328" s="209"/>
      <c r="D328" s="198" t="s">
        <v>196</v>
      </c>
      <c r="E328" s="210" t="s">
        <v>19</v>
      </c>
      <c r="F328" s="211" t="s">
        <v>199</v>
      </c>
      <c r="G328" s="209"/>
      <c r="H328" s="212">
        <v>12.16</v>
      </c>
      <c r="I328" s="213"/>
      <c r="J328" s="209"/>
      <c r="K328" s="209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196</v>
      </c>
      <c r="AU328" s="218" t="s">
        <v>85</v>
      </c>
      <c r="AV328" s="14" t="s">
        <v>192</v>
      </c>
      <c r="AW328" s="14" t="s">
        <v>37</v>
      </c>
      <c r="AX328" s="14" t="s">
        <v>81</v>
      </c>
      <c r="AY328" s="218" t="s">
        <v>185</v>
      </c>
    </row>
    <row r="329" spans="1:65" s="2" customFormat="1" ht="16.5" customHeight="1">
      <c r="A329" s="34"/>
      <c r="B329" s="35"/>
      <c r="C329" s="178" t="s">
        <v>527</v>
      </c>
      <c r="D329" s="178" t="s">
        <v>187</v>
      </c>
      <c r="E329" s="179" t="s">
        <v>528</v>
      </c>
      <c r="F329" s="180" t="s">
        <v>529</v>
      </c>
      <c r="G329" s="181" t="s">
        <v>202</v>
      </c>
      <c r="H329" s="182">
        <v>9</v>
      </c>
      <c r="I329" s="183"/>
      <c r="J329" s="184">
        <f>ROUND(I329*H329,2)</f>
        <v>0</v>
      </c>
      <c r="K329" s="180" t="s">
        <v>191</v>
      </c>
      <c r="L329" s="39"/>
      <c r="M329" s="185" t="s">
        <v>19</v>
      </c>
      <c r="N329" s="186" t="s">
        <v>48</v>
      </c>
      <c r="O329" s="64"/>
      <c r="P329" s="187">
        <f>O329*H329</f>
        <v>0</v>
      </c>
      <c r="Q329" s="187">
        <v>0.00021</v>
      </c>
      <c r="R329" s="187">
        <f>Q329*H329</f>
        <v>0.0018900000000000002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285</v>
      </c>
      <c r="AT329" s="189" t="s">
        <v>187</v>
      </c>
      <c r="AU329" s="189" t="s">
        <v>85</v>
      </c>
      <c r="AY329" s="17" t="s">
        <v>185</v>
      </c>
      <c r="BE329" s="190">
        <f>IF(N329="základní",J329,0)</f>
        <v>0</v>
      </c>
      <c r="BF329" s="190">
        <f>IF(N329="snížená",J329,0)</f>
        <v>0</v>
      </c>
      <c r="BG329" s="190">
        <f>IF(N329="zákl. přenesená",J329,0)</f>
        <v>0</v>
      </c>
      <c r="BH329" s="190">
        <f>IF(N329="sníž. přenesená",J329,0)</f>
        <v>0</v>
      </c>
      <c r="BI329" s="190">
        <f>IF(N329="nulová",J329,0)</f>
        <v>0</v>
      </c>
      <c r="BJ329" s="17" t="s">
        <v>81</v>
      </c>
      <c r="BK329" s="190">
        <f>ROUND(I329*H329,2)</f>
        <v>0</v>
      </c>
      <c r="BL329" s="17" t="s">
        <v>285</v>
      </c>
      <c r="BM329" s="189" t="s">
        <v>530</v>
      </c>
    </row>
    <row r="330" spans="1:47" s="2" customFormat="1" ht="12">
      <c r="A330" s="34"/>
      <c r="B330" s="35"/>
      <c r="C330" s="36"/>
      <c r="D330" s="191" t="s">
        <v>194</v>
      </c>
      <c r="E330" s="36"/>
      <c r="F330" s="192" t="s">
        <v>531</v>
      </c>
      <c r="G330" s="36"/>
      <c r="H330" s="36"/>
      <c r="I330" s="193"/>
      <c r="J330" s="36"/>
      <c r="K330" s="36"/>
      <c r="L330" s="39"/>
      <c r="M330" s="194"/>
      <c r="N330" s="195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194</v>
      </c>
      <c r="AU330" s="17" t="s">
        <v>85</v>
      </c>
    </row>
    <row r="331" spans="2:51" s="13" customFormat="1" ht="12">
      <c r="B331" s="196"/>
      <c r="C331" s="197"/>
      <c r="D331" s="198" t="s">
        <v>196</v>
      </c>
      <c r="E331" s="199" t="s">
        <v>19</v>
      </c>
      <c r="F331" s="200" t="s">
        <v>532</v>
      </c>
      <c r="G331" s="197"/>
      <c r="H331" s="201">
        <v>5</v>
      </c>
      <c r="I331" s="202"/>
      <c r="J331" s="197"/>
      <c r="K331" s="197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196</v>
      </c>
      <c r="AU331" s="207" t="s">
        <v>85</v>
      </c>
      <c r="AV331" s="13" t="s">
        <v>85</v>
      </c>
      <c r="AW331" s="13" t="s">
        <v>37</v>
      </c>
      <c r="AX331" s="13" t="s">
        <v>77</v>
      </c>
      <c r="AY331" s="207" t="s">
        <v>185</v>
      </c>
    </row>
    <row r="332" spans="2:51" s="13" customFormat="1" ht="12">
      <c r="B332" s="196"/>
      <c r="C332" s="197"/>
      <c r="D332" s="198" t="s">
        <v>196</v>
      </c>
      <c r="E332" s="199" t="s">
        <v>19</v>
      </c>
      <c r="F332" s="200" t="s">
        <v>533</v>
      </c>
      <c r="G332" s="197"/>
      <c r="H332" s="201">
        <v>4</v>
      </c>
      <c r="I332" s="202"/>
      <c r="J332" s="197"/>
      <c r="K332" s="197"/>
      <c r="L332" s="203"/>
      <c r="M332" s="204"/>
      <c r="N332" s="205"/>
      <c r="O332" s="205"/>
      <c r="P332" s="205"/>
      <c r="Q332" s="205"/>
      <c r="R332" s="205"/>
      <c r="S332" s="205"/>
      <c r="T332" s="206"/>
      <c r="AT332" s="207" t="s">
        <v>196</v>
      </c>
      <c r="AU332" s="207" t="s">
        <v>85</v>
      </c>
      <c r="AV332" s="13" t="s">
        <v>85</v>
      </c>
      <c r="AW332" s="13" t="s">
        <v>37</v>
      </c>
      <c r="AX332" s="13" t="s">
        <v>77</v>
      </c>
      <c r="AY332" s="207" t="s">
        <v>185</v>
      </c>
    </row>
    <row r="333" spans="2:51" s="14" customFormat="1" ht="12">
      <c r="B333" s="208"/>
      <c r="C333" s="209"/>
      <c r="D333" s="198" t="s">
        <v>196</v>
      </c>
      <c r="E333" s="210" t="s">
        <v>19</v>
      </c>
      <c r="F333" s="211" t="s">
        <v>199</v>
      </c>
      <c r="G333" s="209"/>
      <c r="H333" s="212">
        <v>9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196</v>
      </c>
      <c r="AU333" s="218" t="s">
        <v>85</v>
      </c>
      <c r="AV333" s="14" t="s">
        <v>192</v>
      </c>
      <c r="AW333" s="14" t="s">
        <v>37</v>
      </c>
      <c r="AX333" s="14" t="s">
        <v>81</v>
      </c>
      <c r="AY333" s="218" t="s">
        <v>185</v>
      </c>
    </row>
    <row r="334" spans="1:65" s="2" customFormat="1" ht="16.5" customHeight="1">
      <c r="A334" s="34"/>
      <c r="B334" s="35"/>
      <c r="C334" s="178" t="s">
        <v>534</v>
      </c>
      <c r="D334" s="178" t="s">
        <v>187</v>
      </c>
      <c r="E334" s="179" t="s">
        <v>535</v>
      </c>
      <c r="F334" s="180" t="s">
        <v>536</v>
      </c>
      <c r="G334" s="181" t="s">
        <v>202</v>
      </c>
      <c r="H334" s="182">
        <v>1</v>
      </c>
      <c r="I334" s="183"/>
      <c r="J334" s="184">
        <f>ROUND(I334*H334,2)</f>
        <v>0</v>
      </c>
      <c r="K334" s="180" t="s">
        <v>191</v>
      </c>
      <c r="L334" s="39"/>
      <c r="M334" s="185" t="s">
        <v>19</v>
      </c>
      <c r="N334" s="186" t="s">
        <v>48</v>
      </c>
      <c r="O334" s="64"/>
      <c r="P334" s="187">
        <f>O334*H334</f>
        <v>0</v>
      </c>
      <c r="Q334" s="187">
        <v>0.0002</v>
      </c>
      <c r="R334" s="187">
        <f>Q334*H334</f>
        <v>0.0002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285</v>
      </c>
      <c r="AT334" s="189" t="s">
        <v>187</v>
      </c>
      <c r="AU334" s="189" t="s">
        <v>85</v>
      </c>
      <c r="AY334" s="17" t="s">
        <v>185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17" t="s">
        <v>81</v>
      </c>
      <c r="BK334" s="190">
        <f>ROUND(I334*H334,2)</f>
        <v>0</v>
      </c>
      <c r="BL334" s="17" t="s">
        <v>285</v>
      </c>
      <c r="BM334" s="189" t="s">
        <v>537</v>
      </c>
    </row>
    <row r="335" spans="1:47" s="2" customFormat="1" ht="12">
      <c r="A335" s="34"/>
      <c r="B335" s="35"/>
      <c r="C335" s="36"/>
      <c r="D335" s="191" t="s">
        <v>194</v>
      </c>
      <c r="E335" s="36"/>
      <c r="F335" s="192" t="s">
        <v>538</v>
      </c>
      <c r="G335" s="36"/>
      <c r="H335" s="36"/>
      <c r="I335" s="193"/>
      <c r="J335" s="36"/>
      <c r="K335" s="36"/>
      <c r="L335" s="39"/>
      <c r="M335" s="194"/>
      <c r="N335" s="195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194</v>
      </c>
      <c r="AU335" s="17" t="s">
        <v>85</v>
      </c>
    </row>
    <row r="336" spans="2:51" s="13" customFormat="1" ht="12">
      <c r="B336" s="196"/>
      <c r="C336" s="197"/>
      <c r="D336" s="198" t="s">
        <v>196</v>
      </c>
      <c r="E336" s="199" t="s">
        <v>19</v>
      </c>
      <c r="F336" s="200" t="s">
        <v>446</v>
      </c>
      <c r="G336" s="197"/>
      <c r="H336" s="201">
        <v>1</v>
      </c>
      <c r="I336" s="202"/>
      <c r="J336" s="197"/>
      <c r="K336" s="197"/>
      <c r="L336" s="203"/>
      <c r="M336" s="204"/>
      <c r="N336" s="205"/>
      <c r="O336" s="205"/>
      <c r="P336" s="205"/>
      <c r="Q336" s="205"/>
      <c r="R336" s="205"/>
      <c r="S336" s="205"/>
      <c r="T336" s="206"/>
      <c r="AT336" s="207" t="s">
        <v>196</v>
      </c>
      <c r="AU336" s="207" t="s">
        <v>85</v>
      </c>
      <c r="AV336" s="13" t="s">
        <v>85</v>
      </c>
      <c r="AW336" s="13" t="s">
        <v>37</v>
      </c>
      <c r="AX336" s="13" t="s">
        <v>77</v>
      </c>
      <c r="AY336" s="207" t="s">
        <v>185</v>
      </c>
    </row>
    <row r="337" spans="2:51" s="14" customFormat="1" ht="12">
      <c r="B337" s="208"/>
      <c r="C337" s="209"/>
      <c r="D337" s="198" t="s">
        <v>196</v>
      </c>
      <c r="E337" s="210" t="s">
        <v>19</v>
      </c>
      <c r="F337" s="211" t="s">
        <v>199</v>
      </c>
      <c r="G337" s="209"/>
      <c r="H337" s="212">
        <v>1</v>
      </c>
      <c r="I337" s="213"/>
      <c r="J337" s="209"/>
      <c r="K337" s="209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196</v>
      </c>
      <c r="AU337" s="218" t="s">
        <v>85</v>
      </c>
      <c r="AV337" s="14" t="s">
        <v>192</v>
      </c>
      <c r="AW337" s="14" t="s">
        <v>37</v>
      </c>
      <c r="AX337" s="14" t="s">
        <v>81</v>
      </c>
      <c r="AY337" s="218" t="s">
        <v>185</v>
      </c>
    </row>
    <row r="338" spans="1:65" s="2" customFormat="1" ht="24.15" customHeight="1">
      <c r="A338" s="34"/>
      <c r="B338" s="35"/>
      <c r="C338" s="178" t="s">
        <v>539</v>
      </c>
      <c r="D338" s="178" t="s">
        <v>187</v>
      </c>
      <c r="E338" s="179" t="s">
        <v>540</v>
      </c>
      <c r="F338" s="180" t="s">
        <v>541</v>
      </c>
      <c r="G338" s="181" t="s">
        <v>190</v>
      </c>
      <c r="H338" s="182">
        <v>17.92</v>
      </c>
      <c r="I338" s="183"/>
      <c r="J338" s="184">
        <f>ROUND(I338*H338,2)</f>
        <v>0</v>
      </c>
      <c r="K338" s="180" t="s">
        <v>191</v>
      </c>
      <c r="L338" s="39"/>
      <c r="M338" s="185" t="s">
        <v>19</v>
      </c>
      <c r="N338" s="186" t="s">
        <v>48</v>
      </c>
      <c r="O338" s="64"/>
      <c r="P338" s="187">
        <f>O338*H338</f>
        <v>0</v>
      </c>
      <c r="Q338" s="187">
        <v>0.0063</v>
      </c>
      <c r="R338" s="187">
        <f>Q338*H338</f>
        <v>0.11289600000000001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285</v>
      </c>
      <c r="AT338" s="189" t="s">
        <v>187</v>
      </c>
      <c r="AU338" s="189" t="s">
        <v>85</v>
      </c>
      <c r="AY338" s="17" t="s">
        <v>185</v>
      </c>
      <c r="BE338" s="190">
        <f>IF(N338="základní",J338,0)</f>
        <v>0</v>
      </c>
      <c r="BF338" s="190">
        <f>IF(N338="snížená",J338,0)</f>
        <v>0</v>
      </c>
      <c r="BG338" s="190">
        <f>IF(N338="zákl. přenesená",J338,0)</f>
        <v>0</v>
      </c>
      <c r="BH338" s="190">
        <f>IF(N338="sníž. přenesená",J338,0)</f>
        <v>0</v>
      </c>
      <c r="BI338" s="190">
        <f>IF(N338="nulová",J338,0)</f>
        <v>0</v>
      </c>
      <c r="BJ338" s="17" t="s">
        <v>81</v>
      </c>
      <c r="BK338" s="190">
        <f>ROUND(I338*H338,2)</f>
        <v>0</v>
      </c>
      <c r="BL338" s="17" t="s">
        <v>285</v>
      </c>
      <c r="BM338" s="189" t="s">
        <v>542</v>
      </c>
    </row>
    <row r="339" spans="1:47" s="2" customFormat="1" ht="12">
      <c r="A339" s="34"/>
      <c r="B339" s="35"/>
      <c r="C339" s="36"/>
      <c r="D339" s="191" t="s">
        <v>194</v>
      </c>
      <c r="E339" s="36"/>
      <c r="F339" s="192" t="s">
        <v>543</v>
      </c>
      <c r="G339" s="36"/>
      <c r="H339" s="36"/>
      <c r="I339" s="193"/>
      <c r="J339" s="36"/>
      <c r="K339" s="36"/>
      <c r="L339" s="39"/>
      <c r="M339" s="194"/>
      <c r="N339" s="195"/>
      <c r="O339" s="64"/>
      <c r="P339" s="64"/>
      <c r="Q339" s="64"/>
      <c r="R339" s="64"/>
      <c r="S339" s="64"/>
      <c r="T339" s="65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194</v>
      </c>
      <c r="AU339" s="17" t="s">
        <v>85</v>
      </c>
    </row>
    <row r="340" spans="1:65" s="2" customFormat="1" ht="16.5" customHeight="1">
      <c r="A340" s="34"/>
      <c r="B340" s="35"/>
      <c r="C340" s="219" t="s">
        <v>544</v>
      </c>
      <c r="D340" s="219" t="s">
        <v>404</v>
      </c>
      <c r="E340" s="220" t="s">
        <v>545</v>
      </c>
      <c r="F340" s="221" t="s">
        <v>546</v>
      </c>
      <c r="G340" s="222" t="s">
        <v>190</v>
      </c>
      <c r="H340" s="223">
        <v>20.608</v>
      </c>
      <c r="I340" s="224"/>
      <c r="J340" s="225">
        <f>ROUND(I340*H340,2)</f>
        <v>0</v>
      </c>
      <c r="K340" s="221" t="s">
        <v>191</v>
      </c>
      <c r="L340" s="226"/>
      <c r="M340" s="227" t="s">
        <v>19</v>
      </c>
      <c r="N340" s="228" t="s">
        <v>48</v>
      </c>
      <c r="O340" s="64"/>
      <c r="P340" s="187">
        <f>O340*H340</f>
        <v>0</v>
      </c>
      <c r="Q340" s="187">
        <v>0.0177</v>
      </c>
      <c r="R340" s="187">
        <f>Q340*H340</f>
        <v>0.3647616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392</v>
      </c>
      <c r="AT340" s="189" t="s">
        <v>404</v>
      </c>
      <c r="AU340" s="189" t="s">
        <v>85</v>
      </c>
      <c r="AY340" s="17" t="s">
        <v>185</v>
      </c>
      <c r="BE340" s="190">
        <f>IF(N340="základní",J340,0)</f>
        <v>0</v>
      </c>
      <c r="BF340" s="190">
        <f>IF(N340="snížená",J340,0)</f>
        <v>0</v>
      </c>
      <c r="BG340" s="190">
        <f>IF(N340="zákl. přenesená",J340,0)</f>
        <v>0</v>
      </c>
      <c r="BH340" s="190">
        <f>IF(N340="sníž. přenesená",J340,0)</f>
        <v>0</v>
      </c>
      <c r="BI340" s="190">
        <f>IF(N340="nulová",J340,0)</f>
        <v>0</v>
      </c>
      <c r="BJ340" s="17" t="s">
        <v>81</v>
      </c>
      <c r="BK340" s="190">
        <f>ROUND(I340*H340,2)</f>
        <v>0</v>
      </c>
      <c r="BL340" s="17" t="s">
        <v>285</v>
      </c>
      <c r="BM340" s="189" t="s">
        <v>547</v>
      </c>
    </row>
    <row r="341" spans="2:51" s="13" customFormat="1" ht="12">
      <c r="B341" s="196"/>
      <c r="C341" s="197"/>
      <c r="D341" s="198" t="s">
        <v>196</v>
      </c>
      <c r="E341" s="199" t="s">
        <v>19</v>
      </c>
      <c r="F341" s="200" t="s">
        <v>548</v>
      </c>
      <c r="G341" s="197"/>
      <c r="H341" s="201">
        <v>20.608</v>
      </c>
      <c r="I341" s="202"/>
      <c r="J341" s="197"/>
      <c r="K341" s="197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196</v>
      </c>
      <c r="AU341" s="207" t="s">
        <v>85</v>
      </c>
      <c r="AV341" s="13" t="s">
        <v>85</v>
      </c>
      <c r="AW341" s="13" t="s">
        <v>37</v>
      </c>
      <c r="AX341" s="13" t="s">
        <v>77</v>
      </c>
      <c r="AY341" s="207" t="s">
        <v>185</v>
      </c>
    </row>
    <row r="342" spans="2:51" s="14" customFormat="1" ht="12">
      <c r="B342" s="208"/>
      <c r="C342" s="209"/>
      <c r="D342" s="198" t="s">
        <v>196</v>
      </c>
      <c r="E342" s="210" t="s">
        <v>19</v>
      </c>
      <c r="F342" s="211" t="s">
        <v>199</v>
      </c>
      <c r="G342" s="209"/>
      <c r="H342" s="212">
        <v>20.608</v>
      </c>
      <c r="I342" s="213"/>
      <c r="J342" s="209"/>
      <c r="K342" s="209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196</v>
      </c>
      <c r="AU342" s="218" t="s">
        <v>85</v>
      </c>
      <c r="AV342" s="14" t="s">
        <v>192</v>
      </c>
      <c r="AW342" s="14" t="s">
        <v>37</v>
      </c>
      <c r="AX342" s="14" t="s">
        <v>81</v>
      </c>
      <c r="AY342" s="218" t="s">
        <v>185</v>
      </c>
    </row>
    <row r="343" spans="1:65" s="2" customFormat="1" ht="24.15" customHeight="1">
      <c r="A343" s="34"/>
      <c r="B343" s="35"/>
      <c r="C343" s="178" t="s">
        <v>211</v>
      </c>
      <c r="D343" s="178" t="s">
        <v>187</v>
      </c>
      <c r="E343" s="179" t="s">
        <v>549</v>
      </c>
      <c r="F343" s="180" t="s">
        <v>550</v>
      </c>
      <c r="G343" s="181" t="s">
        <v>190</v>
      </c>
      <c r="H343" s="182">
        <v>9.37</v>
      </c>
      <c r="I343" s="183"/>
      <c r="J343" s="184">
        <f>ROUND(I343*H343,2)</f>
        <v>0</v>
      </c>
      <c r="K343" s="180" t="s">
        <v>191</v>
      </c>
      <c r="L343" s="39"/>
      <c r="M343" s="185" t="s">
        <v>19</v>
      </c>
      <c r="N343" s="186" t="s">
        <v>48</v>
      </c>
      <c r="O343" s="64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285</v>
      </c>
      <c r="AT343" s="189" t="s">
        <v>187</v>
      </c>
      <c r="AU343" s="189" t="s">
        <v>85</v>
      </c>
      <c r="AY343" s="17" t="s">
        <v>185</v>
      </c>
      <c r="BE343" s="190">
        <f>IF(N343="základní",J343,0)</f>
        <v>0</v>
      </c>
      <c r="BF343" s="190">
        <f>IF(N343="snížená",J343,0)</f>
        <v>0</v>
      </c>
      <c r="BG343" s="190">
        <f>IF(N343="zákl. přenesená",J343,0)</f>
        <v>0</v>
      </c>
      <c r="BH343" s="190">
        <f>IF(N343="sníž. přenesená",J343,0)</f>
        <v>0</v>
      </c>
      <c r="BI343" s="190">
        <f>IF(N343="nulová",J343,0)</f>
        <v>0</v>
      </c>
      <c r="BJ343" s="17" t="s">
        <v>81</v>
      </c>
      <c r="BK343" s="190">
        <f>ROUND(I343*H343,2)</f>
        <v>0</v>
      </c>
      <c r="BL343" s="17" t="s">
        <v>285</v>
      </c>
      <c r="BM343" s="189" t="s">
        <v>551</v>
      </c>
    </row>
    <row r="344" spans="1:47" s="2" customFormat="1" ht="12">
      <c r="A344" s="34"/>
      <c r="B344" s="35"/>
      <c r="C344" s="36"/>
      <c r="D344" s="191" t="s">
        <v>194</v>
      </c>
      <c r="E344" s="36"/>
      <c r="F344" s="192" t="s">
        <v>552</v>
      </c>
      <c r="G344" s="36"/>
      <c r="H344" s="36"/>
      <c r="I344" s="193"/>
      <c r="J344" s="36"/>
      <c r="K344" s="36"/>
      <c r="L344" s="39"/>
      <c r="M344" s="194"/>
      <c r="N344" s="195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194</v>
      </c>
      <c r="AU344" s="17" t="s">
        <v>85</v>
      </c>
    </row>
    <row r="345" spans="2:51" s="13" customFormat="1" ht="12">
      <c r="B345" s="196"/>
      <c r="C345" s="197"/>
      <c r="D345" s="198" t="s">
        <v>196</v>
      </c>
      <c r="E345" s="199" t="s">
        <v>19</v>
      </c>
      <c r="F345" s="200" t="s">
        <v>316</v>
      </c>
      <c r="G345" s="197"/>
      <c r="H345" s="201">
        <v>3.49</v>
      </c>
      <c r="I345" s="202"/>
      <c r="J345" s="197"/>
      <c r="K345" s="197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196</v>
      </c>
      <c r="AU345" s="207" t="s">
        <v>85</v>
      </c>
      <c r="AV345" s="13" t="s">
        <v>85</v>
      </c>
      <c r="AW345" s="13" t="s">
        <v>37</v>
      </c>
      <c r="AX345" s="13" t="s">
        <v>77</v>
      </c>
      <c r="AY345" s="207" t="s">
        <v>185</v>
      </c>
    </row>
    <row r="346" spans="2:51" s="13" customFormat="1" ht="12">
      <c r="B346" s="196"/>
      <c r="C346" s="197"/>
      <c r="D346" s="198" t="s">
        <v>196</v>
      </c>
      <c r="E346" s="199" t="s">
        <v>19</v>
      </c>
      <c r="F346" s="200" t="s">
        <v>500</v>
      </c>
      <c r="G346" s="197"/>
      <c r="H346" s="201">
        <v>3.94</v>
      </c>
      <c r="I346" s="202"/>
      <c r="J346" s="197"/>
      <c r="K346" s="197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196</v>
      </c>
      <c r="AU346" s="207" t="s">
        <v>85</v>
      </c>
      <c r="AV346" s="13" t="s">
        <v>85</v>
      </c>
      <c r="AW346" s="13" t="s">
        <v>37</v>
      </c>
      <c r="AX346" s="13" t="s">
        <v>77</v>
      </c>
      <c r="AY346" s="207" t="s">
        <v>185</v>
      </c>
    </row>
    <row r="347" spans="2:51" s="13" customFormat="1" ht="12">
      <c r="B347" s="196"/>
      <c r="C347" s="197"/>
      <c r="D347" s="198" t="s">
        <v>196</v>
      </c>
      <c r="E347" s="199" t="s">
        <v>19</v>
      </c>
      <c r="F347" s="200" t="s">
        <v>315</v>
      </c>
      <c r="G347" s="197"/>
      <c r="H347" s="201">
        <v>1.94</v>
      </c>
      <c r="I347" s="202"/>
      <c r="J347" s="197"/>
      <c r="K347" s="197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196</v>
      </c>
      <c r="AU347" s="207" t="s">
        <v>85</v>
      </c>
      <c r="AV347" s="13" t="s">
        <v>85</v>
      </c>
      <c r="AW347" s="13" t="s">
        <v>37</v>
      </c>
      <c r="AX347" s="13" t="s">
        <v>77</v>
      </c>
      <c r="AY347" s="207" t="s">
        <v>185</v>
      </c>
    </row>
    <row r="348" spans="2:51" s="14" customFormat="1" ht="12">
      <c r="B348" s="208"/>
      <c r="C348" s="209"/>
      <c r="D348" s="198" t="s">
        <v>196</v>
      </c>
      <c r="E348" s="210" t="s">
        <v>19</v>
      </c>
      <c r="F348" s="211" t="s">
        <v>199</v>
      </c>
      <c r="G348" s="209"/>
      <c r="H348" s="212">
        <v>9.37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196</v>
      </c>
      <c r="AU348" s="218" t="s">
        <v>85</v>
      </c>
      <c r="AV348" s="14" t="s">
        <v>192</v>
      </c>
      <c r="AW348" s="14" t="s">
        <v>37</v>
      </c>
      <c r="AX348" s="14" t="s">
        <v>81</v>
      </c>
      <c r="AY348" s="218" t="s">
        <v>185</v>
      </c>
    </row>
    <row r="349" spans="1:65" s="2" customFormat="1" ht="21.75" customHeight="1">
      <c r="A349" s="34"/>
      <c r="B349" s="35"/>
      <c r="C349" s="178" t="s">
        <v>553</v>
      </c>
      <c r="D349" s="178" t="s">
        <v>187</v>
      </c>
      <c r="E349" s="179" t="s">
        <v>554</v>
      </c>
      <c r="F349" s="180" t="s">
        <v>555</v>
      </c>
      <c r="G349" s="181" t="s">
        <v>407</v>
      </c>
      <c r="H349" s="182">
        <v>12.04</v>
      </c>
      <c r="I349" s="183"/>
      <c r="J349" s="184">
        <f>ROUND(I349*H349,2)</f>
        <v>0</v>
      </c>
      <c r="K349" s="180" t="s">
        <v>191</v>
      </c>
      <c r="L349" s="39"/>
      <c r="M349" s="185" t="s">
        <v>19</v>
      </c>
      <c r="N349" s="186" t="s">
        <v>48</v>
      </c>
      <c r="O349" s="64"/>
      <c r="P349" s="187">
        <f>O349*H349</f>
        <v>0</v>
      </c>
      <c r="Q349" s="187">
        <v>0.00043</v>
      </c>
      <c r="R349" s="187">
        <f>Q349*H349</f>
        <v>0.0051772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285</v>
      </c>
      <c r="AT349" s="189" t="s">
        <v>187</v>
      </c>
      <c r="AU349" s="189" t="s">
        <v>85</v>
      </c>
      <c r="AY349" s="17" t="s">
        <v>185</v>
      </c>
      <c r="BE349" s="190">
        <f>IF(N349="základní",J349,0)</f>
        <v>0</v>
      </c>
      <c r="BF349" s="190">
        <f>IF(N349="snížená",J349,0)</f>
        <v>0</v>
      </c>
      <c r="BG349" s="190">
        <f>IF(N349="zákl. přenesená",J349,0)</f>
        <v>0</v>
      </c>
      <c r="BH349" s="190">
        <f>IF(N349="sníž. přenesená",J349,0)</f>
        <v>0</v>
      </c>
      <c r="BI349" s="190">
        <f>IF(N349="nulová",J349,0)</f>
        <v>0</v>
      </c>
      <c r="BJ349" s="17" t="s">
        <v>81</v>
      </c>
      <c r="BK349" s="190">
        <f>ROUND(I349*H349,2)</f>
        <v>0</v>
      </c>
      <c r="BL349" s="17" t="s">
        <v>285</v>
      </c>
      <c r="BM349" s="189" t="s">
        <v>556</v>
      </c>
    </row>
    <row r="350" spans="1:47" s="2" customFormat="1" ht="12">
      <c r="A350" s="34"/>
      <c r="B350" s="35"/>
      <c r="C350" s="36"/>
      <c r="D350" s="191" t="s">
        <v>194</v>
      </c>
      <c r="E350" s="36"/>
      <c r="F350" s="192" t="s">
        <v>557</v>
      </c>
      <c r="G350" s="36"/>
      <c r="H350" s="36"/>
      <c r="I350" s="193"/>
      <c r="J350" s="36"/>
      <c r="K350" s="36"/>
      <c r="L350" s="39"/>
      <c r="M350" s="194"/>
      <c r="N350" s="195"/>
      <c r="O350" s="64"/>
      <c r="P350" s="64"/>
      <c r="Q350" s="64"/>
      <c r="R350" s="64"/>
      <c r="S350" s="64"/>
      <c r="T350" s="65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194</v>
      </c>
      <c r="AU350" s="17" t="s">
        <v>85</v>
      </c>
    </row>
    <row r="351" spans="2:51" s="13" customFormat="1" ht="12">
      <c r="B351" s="196"/>
      <c r="C351" s="197"/>
      <c r="D351" s="198" t="s">
        <v>196</v>
      </c>
      <c r="E351" s="199" t="s">
        <v>19</v>
      </c>
      <c r="F351" s="200" t="s">
        <v>558</v>
      </c>
      <c r="G351" s="197"/>
      <c r="H351" s="201">
        <v>12.04</v>
      </c>
      <c r="I351" s="202"/>
      <c r="J351" s="197"/>
      <c r="K351" s="197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196</v>
      </c>
      <c r="AU351" s="207" t="s">
        <v>85</v>
      </c>
      <c r="AV351" s="13" t="s">
        <v>85</v>
      </c>
      <c r="AW351" s="13" t="s">
        <v>37</v>
      </c>
      <c r="AX351" s="13" t="s">
        <v>77</v>
      </c>
      <c r="AY351" s="207" t="s">
        <v>185</v>
      </c>
    </row>
    <row r="352" spans="2:51" s="14" customFormat="1" ht="12">
      <c r="B352" s="208"/>
      <c r="C352" s="209"/>
      <c r="D352" s="198" t="s">
        <v>196</v>
      </c>
      <c r="E352" s="210" t="s">
        <v>19</v>
      </c>
      <c r="F352" s="211" t="s">
        <v>199</v>
      </c>
      <c r="G352" s="209"/>
      <c r="H352" s="212">
        <v>12.04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196</v>
      </c>
      <c r="AU352" s="218" t="s">
        <v>85</v>
      </c>
      <c r="AV352" s="14" t="s">
        <v>192</v>
      </c>
      <c r="AW352" s="14" t="s">
        <v>37</v>
      </c>
      <c r="AX352" s="14" t="s">
        <v>81</v>
      </c>
      <c r="AY352" s="218" t="s">
        <v>185</v>
      </c>
    </row>
    <row r="353" spans="1:65" s="2" customFormat="1" ht="16.5" customHeight="1">
      <c r="A353" s="34"/>
      <c r="B353" s="35"/>
      <c r="C353" s="219" t="s">
        <v>559</v>
      </c>
      <c r="D353" s="219" t="s">
        <v>404</v>
      </c>
      <c r="E353" s="220" t="s">
        <v>560</v>
      </c>
      <c r="F353" s="221" t="s">
        <v>561</v>
      </c>
      <c r="G353" s="222" t="s">
        <v>202</v>
      </c>
      <c r="H353" s="223">
        <v>46.153</v>
      </c>
      <c r="I353" s="224"/>
      <c r="J353" s="225">
        <f>ROUND(I353*H353,2)</f>
        <v>0</v>
      </c>
      <c r="K353" s="221" t="s">
        <v>191</v>
      </c>
      <c r="L353" s="226"/>
      <c r="M353" s="227" t="s">
        <v>19</v>
      </c>
      <c r="N353" s="228" t="s">
        <v>48</v>
      </c>
      <c r="O353" s="64"/>
      <c r="P353" s="187">
        <f>O353*H353</f>
        <v>0</v>
      </c>
      <c r="Q353" s="187">
        <v>0.00045</v>
      </c>
      <c r="R353" s="187">
        <f>Q353*H353</f>
        <v>0.02076885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392</v>
      </c>
      <c r="AT353" s="189" t="s">
        <v>404</v>
      </c>
      <c r="AU353" s="189" t="s">
        <v>85</v>
      </c>
      <c r="AY353" s="17" t="s">
        <v>185</v>
      </c>
      <c r="BE353" s="190">
        <f>IF(N353="základní",J353,0)</f>
        <v>0</v>
      </c>
      <c r="BF353" s="190">
        <f>IF(N353="snížená",J353,0)</f>
        <v>0</v>
      </c>
      <c r="BG353" s="190">
        <f>IF(N353="zákl. přenesená",J353,0)</f>
        <v>0</v>
      </c>
      <c r="BH353" s="190">
        <f>IF(N353="sníž. přenesená",J353,0)</f>
        <v>0</v>
      </c>
      <c r="BI353" s="190">
        <f>IF(N353="nulová",J353,0)</f>
        <v>0</v>
      </c>
      <c r="BJ353" s="17" t="s">
        <v>81</v>
      </c>
      <c r="BK353" s="190">
        <f>ROUND(I353*H353,2)</f>
        <v>0</v>
      </c>
      <c r="BL353" s="17" t="s">
        <v>285</v>
      </c>
      <c r="BM353" s="189" t="s">
        <v>562</v>
      </c>
    </row>
    <row r="354" spans="2:51" s="13" customFormat="1" ht="12">
      <c r="B354" s="196"/>
      <c r="C354" s="197"/>
      <c r="D354" s="198" t="s">
        <v>196</v>
      </c>
      <c r="E354" s="199" t="s">
        <v>19</v>
      </c>
      <c r="F354" s="200" t="s">
        <v>563</v>
      </c>
      <c r="G354" s="197"/>
      <c r="H354" s="201">
        <v>46.153</v>
      </c>
      <c r="I354" s="202"/>
      <c r="J354" s="197"/>
      <c r="K354" s="197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196</v>
      </c>
      <c r="AU354" s="207" t="s">
        <v>85</v>
      </c>
      <c r="AV354" s="13" t="s">
        <v>85</v>
      </c>
      <c r="AW354" s="13" t="s">
        <v>37</v>
      </c>
      <c r="AX354" s="13" t="s">
        <v>77</v>
      </c>
      <c r="AY354" s="207" t="s">
        <v>185</v>
      </c>
    </row>
    <row r="355" spans="2:51" s="14" customFormat="1" ht="12">
      <c r="B355" s="208"/>
      <c r="C355" s="209"/>
      <c r="D355" s="198" t="s">
        <v>196</v>
      </c>
      <c r="E355" s="210" t="s">
        <v>19</v>
      </c>
      <c r="F355" s="211" t="s">
        <v>199</v>
      </c>
      <c r="G355" s="209"/>
      <c r="H355" s="212">
        <v>46.153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196</v>
      </c>
      <c r="AU355" s="218" t="s">
        <v>85</v>
      </c>
      <c r="AV355" s="14" t="s">
        <v>192</v>
      </c>
      <c r="AW355" s="14" t="s">
        <v>37</v>
      </c>
      <c r="AX355" s="14" t="s">
        <v>81</v>
      </c>
      <c r="AY355" s="218" t="s">
        <v>185</v>
      </c>
    </row>
    <row r="356" spans="1:65" s="2" customFormat="1" ht="16.5" customHeight="1">
      <c r="A356" s="34"/>
      <c r="B356" s="35"/>
      <c r="C356" s="178" t="s">
        <v>564</v>
      </c>
      <c r="D356" s="178" t="s">
        <v>187</v>
      </c>
      <c r="E356" s="179" t="s">
        <v>565</v>
      </c>
      <c r="F356" s="180" t="s">
        <v>566</v>
      </c>
      <c r="G356" s="181" t="s">
        <v>407</v>
      </c>
      <c r="H356" s="182">
        <v>24.2</v>
      </c>
      <c r="I356" s="183"/>
      <c r="J356" s="184">
        <f>ROUND(I356*H356,2)</f>
        <v>0</v>
      </c>
      <c r="K356" s="180" t="s">
        <v>191</v>
      </c>
      <c r="L356" s="39"/>
      <c r="M356" s="185" t="s">
        <v>19</v>
      </c>
      <c r="N356" s="186" t="s">
        <v>48</v>
      </c>
      <c r="O356" s="64"/>
      <c r="P356" s="187">
        <f>O356*H356</f>
        <v>0</v>
      </c>
      <c r="Q356" s="187">
        <v>3E-05</v>
      </c>
      <c r="R356" s="187">
        <f>Q356*H356</f>
        <v>0.000726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285</v>
      </c>
      <c r="AT356" s="189" t="s">
        <v>187</v>
      </c>
      <c r="AU356" s="189" t="s">
        <v>85</v>
      </c>
      <c r="AY356" s="17" t="s">
        <v>185</v>
      </c>
      <c r="BE356" s="190">
        <f>IF(N356="základní",J356,0)</f>
        <v>0</v>
      </c>
      <c r="BF356" s="190">
        <f>IF(N356="snížená",J356,0)</f>
        <v>0</v>
      </c>
      <c r="BG356" s="190">
        <f>IF(N356="zákl. přenesená",J356,0)</f>
        <v>0</v>
      </c>
      <c r="BH356" s="190">
        <f>IF(N356="sníž. přenesená",J356,0)</f>
        <v>0</v>
      </c>
      <c r="BI356" s="190">
        <f>IF(N356="nulová",J356,0)</f>
        <v>0</v>
      </c>
      <c r="BJ356" s="17" t="s">
        <v>81</v>
      </c>
      <c r="BK356" s="190">
        <f>ROUND(I356*H356,2)</f>
        <v>0</v>
      </c>
      <c r="BL356" s="17" t="s">
        <v>285</v>
      </c>
      <c r="BM356" s="189" t="s">
        <v>567</v>
      </c>
    </row>
    <row r="357" spans="1:47" s="2" customFormat="1" ht="12">
      <c r="A357" s="34"/>
      <c r="B357" s="35"/>
      <c r="C357" s="36"/>
      <c r="D357" s="191" t="s">
        <v>194</v>
      </c>
      <c r="E357" s="36"/>
      <c r="F357" s="192" t="s">
        <v>568</v>
      </c>
      <c r="G357" s="36"/>
      <c r="H357" s="36"/>
      <c r="I357" s="193"/>
      <c r="J357" s="36"/>
      <c r="K357" s="36"/>
      <c r="L357" s="39"/>
      <c r="M357" s="194"/>
      <c r="N357" s="195"/>
      <c r="O357" s="64"/>
      <c r="P357" s="64"/>
      <c r="Q357" s="64"/>
      <c r="R357" s="64"/>
      <c r="S357" s="64"/>
      <c r="T357" s="65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194</v>
      </c>
      <c r="AU357" s="17" t="s">
        <v>85</v>
      </c>
    </row>
    <row r="358" spans="2:51" s="13" customFormat="1" ht="12">
      <c r="B358" s="196"/>
      <c r="C358" s="197"/>
      <c r="D358" s="198" t="s">
        <v>196</v>
      </c>
      <c r="E358" s="199" t="s">
        <v>19</v>
      </c>
      <c r="F358" s="200" t="s">
        <v>525</v>
      </c>
      <c r="G358" s="197"/>
      <c r="H358" s="201">
        <v>7.27</v>
      </c>
      <c r="I358" s="202"/>
      <c r="J358" s="197"/>
      <c r="K358" s="197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196</v>
      </c>
      <c r="AU358" s="207" t="s">
        <v>85</v>
      </c>
      <c r="AV358" s="13" t="s">
        <v>85</v>
      </c>
      <c r="AW358" s="13" t="s">
        <v>37</v>
      </c>
      <c r="AX358" s="13" t="s">
        <v>77</v>
      </c>
      <c r="AY358" s="207" t="s">
        <v>185</v>
      </c>
    </row>
    <row r="359" spans="2:51" s="13" customFormat="1" ht="12">
      <c r="B359" s="196"/>
      <c r="C359" s="197"/>
      <c r="D359" s="198" t="s">
        <v>196</v>
      </c>
      <c r="E359" s="199" t="s">
        <v>19</v>
      </c>
      <c r="F359" s="200" t="s">
        <v>558</v>
      </c>
      <c r="G359" s="197"/>
      <c r="H359" s="201">
        <v>12.04</v>
      </c>
      <c r="I359" s="202"/>
      <c r="J359" s="197"/>
      <c r="K359" s="197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196</v>
      </c>
      <c r="AU359" s="207" t="s">
        <v>85</v>
      </c>
      <c r="AV359" s="13" t="s">
        <v>85</v>
      </c>
      <c r="AW359" s="13" t="s">
        <v>37</v>
      </c>
      <c r="AX359" s="13" t="s">
        <v>77</v>
      </c>
      <c r="AY359" s="207" t="s">
        <v>185</v>
      </c>
    </row>
    <row r="360" spans="2:51" s="13" customFormat="1" ht="12">
      <c r="B360" s="196"/>
      <c r="C360" s="197"/>
      <c r="D360" s="198" t="s">
        <v>196</v>
      </c>
      <c r="E360" s="199" t="s">
        <v>19</v>
      </c>
      <c r="F360" s="200" t="s">
        <v>526</v>
      </c>
      <c r="G360" s="197"/>
      <c r="H360" s="201">
        <v>4.89</v>
      </c>
      <c r="I360" s="202"/>
      <c r="J360" s="197"/>
      <c r="K360" s="197"/>
      <c r="L360" s="203"/>
      <c r="M360" s="204"/>
      <c r="N360" s="205"/>
      <c r="O360" s="205"/>
      <c r="P360" s="205"/>
      <c r="Q360" s="205"/>
      <c r="R360" s="205"/>
      <c r="S360" s="205"/>
      <c r="T360" s="206"/>
      <c r="AT360" s="207" t="s">
        <v>196</v>
      </c>
      <c r="AU360" s="207" t="s">
        <v>85</v>
      </c>
      <c r="AV360" s="13" t="s">
        <v>85</v>
      </c>
      <c r="AW360" s="13" t="s">
        <v>37</v>
      </c>
      <c r="AX360" s="13" t="s">
        <v>77</v>
      </c>
      <c r="AY360" s="207" t="s">
        <v>185</v>
      </c>
    </row>
    <row r="361" spans="2:51" s="14" customFormat="1" ht="12">
      <c r="B361" s="208"/>
      <c r="C361" s="209"/>
      <c r="D361" s="198" t="s">
        <v>196</v>
      </c>
      <c r="E361" s="210" t="s">
        <v>19</v>
      </c>
      <c r="F361" s="211" t="s">
        <v>199</v>
      </c>
      <c r="G361" s="209"/>
      <c r="H361" s="212">
        <v>24.2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196</v>
      </c>
      <c r="AU361" s="218" t="s">
        <v>85</v>
      </c>
      <c r="AV361" s="14" t="s">
        <v>192</v>
      </c>
      <c r="AW361" s="14" t="s">
        <v>37</v>
      </c>
      <c r="AX361" s="14" t="s">
        <v>81</v>
      </c>
      <c r="AY361" s="218" t="s">
        <v>185</v>
      </c>
    </row>
    <row r="362" spans="1:65" s="2" customFormat="1" ht="16.5" customHeight="1">
      <c r="A362" s="34"/>
      <c r="B362" s="35"/>
      <c r="C362" s="178" t="s">
        <v>569</v>
      </c>
      <c r="D362" s="178" t="s">
        <v>187</v>
      </c>
      <c r="E362" s="179" t="s">
        <v>570</v>
      </c>
      <c r="F362" s="180" t="s">
        <v>571</v>
      </c>
      <c r="G362" s="181" t="s">
        <v>190</v>
      </c>
      <c r="H362" s="182">
        <v>18.253</v>
      </c>
      <c r="I362" s="183"/>
      <c r="J362" s="184">
        <f>ROUND(I362*H362,2)</f>
        <v>0</v>
      </c>
      <c r="K362" s="180" t="s">
        <v>191</v>
      </c>
      <c r="L362" s="39"/>
      <c r="M362" s="185" t="s">
        <v>19</v>
      </c>
      <c r="N362" s="186" t="s">
        <v>48</v>
      </c>
      <c r="O362" s="64"/>
      <c r="P362" s="187">
        <f>O362*H362</f>
        <v>0</v>
      </c>
      <c r="Q362" s="187">
        <v>5E-05</v>
      </c>
      <c r="R362" s="187">
        <f>Q362*H362</f>
        <v>0.0009126500000000001</v>
      </c>
      <c r="S362" s="187">
        <v>0</v>
      </c>
      <c r="T362" s="18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9" t="s">
        <v>285</v>
      </c>
      <c r="AT362" s="189" t="s">
        <v>187</v>
      </c>
      <c r="AU362" s="189" t="s">
        <v>85</v>
      </c>
      <c r="AY362" s="17" t="s">
        <v>185</v>
      </c>
      <c r="BE362" s="190">
        <f>IF(N362="základní",J362,0)</f>
        <v>0</v>
      </c>
      <c r="BF362" s="190">
        <f>IF(N362="snížená",J362,0)</f>
        <v>0</v>
      </c>
      <c r="BG362" s="190">
        <f>IF(N362="zákl. přenesená",J362,0)</f>
        <v>0</v>
      </c>
      <c r="BH362" s="190">
        <f>IF(N362="sníž. přenesená",J362,0)</f>
        <v>0</v>
      </c>
      <c r="BI362" s="190">
        <f>IF(N362="nulová",J362,0)</f>
        <v>0</v>
      </c>
      <c r="BJ362" s="17" t="s">
        <v>81</v>
      </c>
      <c r="BK362" s="190">
        <f>ROUND(I362*H362,2)</f>
        <v>0</v>
      </c>
      <c r="BL362" s="17" t="s">
        <v>285</v>
      </c>
      <c r="BM362" s="189" t="s">
        <v>572</v>
      </c>
    </row>
    <row r="363" spans="1:47" s="2" customFormat="1" ht="12">
      <c r="A363" s="34"/>
      <c r="B363" s="35"/>
      <c r="C363" s="36"/>
      <c r="D363" s="191" t="s">
        <v>194</v>
      </c>
      <c r="E363" s="36"/>
      <c r="F363" s="192" t="s">
        <v>573</v>
      </c>
      <c r="G363" s="36"/>
      <c r="H363" s="36"/>
      <c r="I363" s="193"/>
      <c r="J363" s="36"/>
      <c r="K363" s="36"/>
      <c r="L363" s="39"/>
      <c r="M363" s="194"/>
      <c r="N363" s="195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194</v>
      </c>
      <c r="AU363" s="17" t="s">
        <v>85</v>
      </c>
    </row>
    <row r="364" spans="2:51" s="13" customFormat="1" ht="12">
      <c r="B364" s="196"/>
      <c r="C364" s="197"/>
      <c r="D364" s="198" t="s">
        <v>196</v>
      </c>
      <c r="E364" s="199" t="s">
        <v>19</v>
      </c>
      <c r="F364" s="200" t="s">
        <v>574</v>
      </c>
      <c r="G364" s="197"/>
      <c r="H364" s="201">
        <v>17.29</v>
      </c>
      <c r="I364" s="202"/>
      <c r="J364" s="197"/>
      <c r="K364" s="197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196</v>
      </c>
      <c r="AU364" s="207" t="s">
        <v>85</v>
      </c>
      <c r="AV364" s="13" t="s">
        <v>85</v>
      </c>
      <c r="AW364" s="13" t="s">
        <v>37</v>
      </c>
      <c r="AX364" s="13" t="s">
        <v>77</v>
      </c>
      <c r="AY364" s="207" t="s">
        <v>185</v>
      </c>
    </row>
    <row r="365" spans="2:51" s="13" customFormat="1" ht="12">
      <c r="B365" s="196"/>
      <c r="C365" s="197"/>
      <c r="D365" s="198" t="s">
        <v>196</v>
      </c>
      <c r="E365" s="199" t="s">
        <v>19</v>
      </c>
      <c r="F365" s="200" t="s">
        <v>575</v>
      </c>
      <c r="G365" s="197"/>
      <c r="H365" s="201">
        <v>0.963</v>
      </c>
      <c r="I365" s="202"/>
      <c r="J365" s="197"/>
      <c r="K365" s="197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196</v>
      </c>
      <c r="AU365" s="207" t="s">
        <v>85</v>
      </c>
      <c r="AV365" s="13" t="s">
        <v>85</v>
      </c>
      <c r="AW365" s="13" t="s">
        <v>37</v>
      </c>
      <c r="AX365" s="13" t="s">
        <v>77</v>
      </c>
      <c r="AY365" s="207" t="s">
        <v>185</v>
      </c>
    </row>
    <row r="366" spans="2:51" s="14" customFormat="1" ht="12">
      <c r="B366" s="208"/>
      <c r="C366" s="209"/>
      <c r="D366" s="198" t="s">
        <v>196</v>
      </c>
      <c r="E366" s="210" t="s">
        <v>19</v>
      </c>
      <c r="F366" s="211" t="s">
        <v>199</v>
      </c>
      <c r="G366" s="209"/>
      <c r="H366" s="212">
        <v>18.253</v>
      </c>
      <c r="I366" s="213"/>
      <c r="J366" s="209"/>
      <c r="K366" s="209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196</v>
      </c>
      <c r="AU366" s="218" t="s">
        <v>85</v>
      </c>
      <c r="AV366" s="14" t="s">
        <v>192</v>
      </c>
      <c r="AW366" s="14" t="s">
        <v>37</v>
      </c>
      <c r="AX366" s="14" t="s">
        <v>81</v>
      </c>
      <c r="AY366" s="218" t="s">
        <v>185</v>
      </c>
    </row>
    <row r="367" spans="1:65" s="2" customFormat="1" ht="24.15" customHeight="1">
      <c r="A367" s="34"/>
      <c r="B367" s="35"/>
      <c r="C367" s="178" t="s">
        <v>576</v>
      </c>
      <c r="D367" s="178" t="s">
        <v>187</v>
      </c>
      <c r="E367" s="179" t="s">
        <v>577</v>
      </c>
      <c r="F367" s="180" t="s">
        <v>578</v>
      </c>
      <c r="G367" s="181" t="s">
        <v>322</v>
      </c>
      <c r="H367" s="182">
        <v>0.661</v>
      </c>
      <c r="I367" s="183"/>
      <c r="J367" s="184">
        <f>ROUND(I367*H367,2)</f>
        <v>0</v>
      </c>
      <c r="K367" s="180" t="s">
        <v>191</v>
      </c>
      <c r="L367" s="39"/>
      <c r="M367" s="185" t="s">
        <v>19</v>
      </c>
      <c r="N367" s="186" t="s">
        <v>48</v>
      </c>
      <c r="O367" s="64"/>
      <c r="P367" s="187">
        <f>O367*H367</f>
        <v>0</v>
      </c>
      <c r="Q367" s="187">
        <v>0</v>
      </c>
      <c r="R367" s="187">
        <f>Q367*H367</f>
        <v>0</v>
      </c>
      <c r="S367" s="187">
        <v>0</v>
      </c>
      <c r="T367" s="18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9" t="s">
        <v>285</v>
      </c>
      <c r="AT367" s="189" t="s">
        <v>187</v>
      </c>
      <c r="AU367" s="189" t="s">
        <v>85</v>
      </c>
      <c r="AY367" s="17" t="s">
        <v>185</v>
      </c>
      <c r="BE367" s="190">
        <f>IF(N367="základní",J367,0)</f>
        <v>0</v>
      </c>
      <c r="BF367" s="190">
        <f>IF(N367="snížená",J367,0)</f>
        <v>0</v>
      </c>
      <c r="BG367" s="190">
        <f>IF(N367="zákl. přenesená",J367,0)</f>
        <v>0</v>
      </c>
      <c r="BH367" s="190">
        <f>IF(N367="sníž. přenesená",J367,0)</f>
        <v>0</v>
      </c>
      <c r="BI367" s="190">
        <f>IF(N367="nulová",J367,0)</f>
        <v>0</v>
      </c>
      <c r="BJ367" s="17" t="s">
        <v>81</v>
      </c>
      <c r="BK367" s="190">
        <f>ROUND(I367*H367,2)</f>
        <v>0</v>
      </c>
      <c r="BL367" s="17" t="s">
        <v>285</v>
      </c>
      <c r="BM367" s="189" t="s">
        <v>579</v>
      </c>
    </row>
    <row r="368" spans="1:47" s="2" customFormat="1" ht="12">
      <c r="A368" s="34"/>
      <c r="B368" s="35"/>
      <c r="C368" s="36"/>
      <c r="D368" s="191" t="s">
        <v>194</v>
      </c>
      <c r="E368" s="36"/>
      <c r="F368" s="192" t="s">
        <v>580</v>
      </c>
      <c r="G368" s="36"/>
      <c r="H368" s="36"/>
      <c r="I368" s="193"/>
      <c r="J368" s="36"/>
      <c r="K368" s="36"/>
      <c r="L368" s="39"/>
      <c r="M368" s="194"/>
      <c r="N368" s="195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194</v>
      </c>
      <c r="AU368" s="17" t="s">
        <v>85</v>
      </c>
    </row>
    <row r="369" spans="1:65" s="2" customFormat="1" ht="24.15" customHeight="1">
      <c r="A369" s="34"/>
      <c r="B369" s="35"/>
      <c r="C369" s="178" t="s">
        <v>581</v>
      </c>
      <c r="D369" s="178" t="s">
        <v>187</v>
      </c>
      <c r="E369" s="179" t="s">
        <v>582</v>
      </c>
      <c r="F369" s="180" t="s">
        <v>583</v>
      </c>
      <c r="G369" s="181" t="s">
        <v>322</v>
      </c>
      <c r="H369" s="182">
        <v>0.661</v>
      </c>
      <c r="I369" s="183"/>
      <c r="J369" s="184">
        <f>ROUND(I369*H369,2)</f>
        <v>0</v>
      </c>
      <c r="K369" s="180" t="s">
        <v>19</v>
      </c>
      <c r="L369" s="39"/>
      <c r="M369" s="185" t="s">
        <v>19</v>
      </c>
      <c r="N369" s="186" t="s">
        <v>48</v>
      </c>
      <c r="O369" s="64"/>
      <c r="P369" s="187">
        <f>O369*H369</f>
        <v>0</v>
      </c>
      <c r="Q369" s="187">
        <v>0</v>
      </c>
      <c r="R369" s="187">
        <f>Q369*H369</f>
        <v>0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285</v>
      </c>
      <c r="AT369" s="189" t="s">
        <v>187</v>
      </c>
      <c r="AU369" s="189" t="s">
        <v>85</v>
      </c>
      <c r="AY369" s="17" t="s">
        <v>185</v>
      </c>
      <c r="BE369" s="190">
        <f>IF(N369="základní",J369,0)</f>
        <v>0</v>
      </c>
      <c r="BF369" s="190">
        <f>IF(N369="snížená",J369,0)</f>
        <v>0</v>
      </c>
      <c r="BG369" s="190">
        <f>IF(N369="zákl. přenesená",J369,0)</f>
        <v>0</v>
      </c>
      <c r="BH369" s="190">
        <f>IF(N369="sníž. přenesená",J369,0)</f>
        <v>0</v>
      </c>
      <c r="BI369" s="190">
        <f>IF(N369="nulová",J369,0)</f>
        <v>0</v>
      </c>
      <c r="BJ369" s="17" t="s">
        <v>81</v>
      </c>
      <c r="BK369" s="190">
        <f>ROUND(I369*H369,2)</f>
        <v>0</v>
      </c>
      <c r="BL369" s="17" t="s">
        <v>285</v>
      </c>
      <c r="BM369" s="189" t="s">
        <v>584</v>
      </c>
    </row>
    <row r="370" spans="2:63" s="12" customFormat="1" ht="22.85" customHeight="1">
      <c r="B370" s="162"/>
      <c r="C370" s="163"/>
      <c r="D370" s="164" t="s">
        <v>76</v>
      </c>
      <c r="E370" s="176" t="s">
        <v>585</v>
      </c>
      <c r="F370" s="176" t="s">
        <v>586</v>
      </c>
      <c r="G370" s="163"/>
      <c r="H370" s="163"/>
      <c r="I370" s="166"/>
      <c r="J370" s="177">
        <f>BK370</f>
        <v>0</v>
      </c>
      <c r="K370" s="163"/>
      <c r="L370" s="168"/>
      <c r="M370" s="169"/>
      <c r="N370" s="170"/>
      <c r="O370" s="170"/>
      <c r="P370" s="171">
        <f>SUM(P371:P402)</f>
        <v>0</v>
      </c>
      <c r="Q370" s="170"/>
      <c r="R370" s="171">
        <f>SUM(R371:R402)</f>
        <v>0.43882040000000005</v>
      </c>
      <c r="S370" s="170"/>
      <c r="T370" s="172">
        <f>SUM(T371:T402)</f>
        <v>0</v>
      </c>
      <c r="AR370" s="173" t="s">
        <v>85</v>
      </c>
      <c r="AT370" s="174" t="s">
        <v>76</v>
      </c>
      <c r="AU370" s="174" t="s">
        <v>81</v>
      </c>
      <c r="AY370" s="173" t="s">
        <v>185</v>
      </c>
      <c r="BK370" s="175">
        <f>SUM(BK371:BK402)</f>
        <v>0</v>
      </c>
    </row>
    <row r="371" spans="1:65" s="2" customFormat="1" ht="16.5" customHeight="1">
      <c r="A371" s="34"/>
      <c r="B371" s="35"/>
      <c r="C371" s="178" t="s">
        <v>587</v>
      </c>
      <c r="D371" s="178" t="s">
        <v>187</v>
      </c>
      <c r="E371" s="179" t="s">
        <v>588</v>
      </c>
      <c r="F371" s="180" t="s">
        <v>589</v>
      </c>
      <c r="G371" s="181" t="s">
        <v>190</v>
      </c>
      <c r="H371" s="182">
        <v>26.84</v>
      </c>
      <c r="I371" s="183"/>
      <c r="J371" s="184">
        <f>ROUND(I371*H371,2)</f>
        <v>0</v>
      </c>
      <c r="K371" s="180" t="s">
        <v>191</v>
      </c>
      <c r="L371" s="39"/>
      <c r="M371" s="185" t="s">
        <v>19</v>
      </c>
      <c r="N371" s="186" t="s">
        <v>48</v>
      </c>
      <c r="O371" s="64"/>
      <c r="P371" s="187">
        <f>O371*H371</f>
        <v>0</v>
      </c>
      <c r="Q371" s="187">
        <v>0</v>
      </c>
      <c r="R371" s="187">
        <f>Q371*H371</f>
        <v>0</v>
      </c>
      <c r="S371" s="187">
        <v>0</v>
      </c>
      <c r="T371" s="18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9" t="s">
        <v>285</v>
      </c>
      <c r="AT371" s="189" t="s">
        <v>187</v>
      </c>
      <c r="AU371" s="189" t="s">
        <v>85</v>
      </c>
      <c r="AY371" s="17" t="s">
        <v>185</v>
      </c>
      <c r="BE371" s="190">
        <f>IF(N371="základní",J371,0)</f>
        <v>0</v>
      </c>
      <c r="BF371" s="190">
        <f>IF(N371="snížená",J371,0)</f>
        <v>0</v>
      </c>
      <c r="BG371" s="190">
        <f>IF(N371="zákl. přenesená",J371,0)</f>
        <v>0</v>
      </c>
      <c r="BH371" s="190">
        <f>IF(N371="sníž. přenesená",J371,0)</f>
        <v>0</v>
      </c>
      <c r="BI371" s="190">
        <f>IF(N371="nulová",J371,0)</f>
        <v>0</v>
      </c>
      <c r="BJ371" s="17" t="s">
        <v>81</v>
      </c>
      <c r="BK371" s="190">
        <f>ROUND(I371*H371,2)</f>
        <v>0</v>
      </c>
      <c r="BL371" s="17" t="s">
        <v>285</v>
      </c>
      <c r="BM371" s="189" t="s">
        <v>590</v>
      </c>
    </row>
    <row r="372" spans="1:47" s="2" customFormat="1" ht="12">
      <c r="A372" s="34"/>
      <c r="B372" s="35"/>
      <c r="C372" s="36"/>
      <c r="D372" s="191" t="s">
        <v>194</v>
      </c>
      <c r="E372" s="36"/>
      <c r="F372" s="192" t="s">
        <v>591</v>
      </c>
      <c r="G372" s="36"/>
      <c r="H372" s="36"/>
      <c r="I372" s="193"/>
      <c r="J372" s="36"/>
      <c r="K372" s="36"/>
      <c r="L372" s="39"/>
      <c r="M372" s="194"/>
      <c r="N372" s="195"/>
      <c r="O372" s="64"/>
      <c r="P372" s="64"/>
      <c r="Q372" s="64"/>
      <c r="R372" s="64"/>
      <c r="S372" s="64"/>
      <c r="T372" s="65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194</v>
      </c>
      <c r="AU372" s="17" t="s">
        <v>85</v>
      </c>
    </row>
    <row r="373" spans="2:51" s="13" customFormat="1" ht="12">
      <c r="B373" s="196"/>
      <c r="C373" s="197"/>
      <c r="D373" s="198" t="s">
        <v>196</v>
      </c>
      <c r="E373" s="199" t="s">
        <v>19</v>
      </c>
      <c r="F373" s="200" t="s">
        <v>246</v>
      </c>
      <c r="G373" s="197"/>
      <c r="H373" s="201">
        <v>13.42</v>
      </c>
      <c r="I373" s="202"/>
      <c r="J373" s="197"/>
      <c r="K373" s="197"/>
      <c r="L373" s="203"/>
      <c r="M373" s="204"/>
      <c r="N373" s="205"/>
      <c r="O373" s="205"/>
      <c r="P373" s="205"/>
      <c r="Q373" s="205"/>
      <c r="R373" s="205"/>
      <c r="S373" s="205"/>
      <c r="T373" s="206"/>
      <c r="AT373" s="207" t="s">
        <v>196</v>
      </c>
      <c r="AU373" s="207" t="s">
        <v>85</v>
      </c>
      <c r="AV373" s="13" t="s">
        <v>85</v>
      </c>
      <c r="AW373" s="13" t="s">
        <v>37</v>
      </c>
      <c r="AX373" s="13" t="s">
        <v>77</v>
      </c>
      <c r="AY373" s="207" t="s">
        <v>185</v>
      </c>
    </row>
    <row r="374" spans="2:51" s="13" customFormat="1" ht="12">
      <c r="B374" s="196"/>
      <c r="C374" s="197"/>
      <c r="D374" s="198" t="s">
        <v>196</v>
      </c>
      <c r="E374" s="199" t="s">
        <v>19</v>
      </c>
      <c r="F374" s="200" t="s">
        <v>246</v>
      </c>
      <c r="G374" s="197"/>
      <c r="H374" s="201">
        <v>13.42</v>
      </c>
      <c r="I374" s="202"/>
      <c r="J374" s="197"/>
      <c r="K374" s="197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196</v>
      </c>
      <c r="AU374" s="207" t="s">
        <v>85</v>
      </c>
      <c r="AV374" s="13" t="s">
        <v>85</v>
      </c>
      <c r="AW374" s="13" t="s">
        <v>37</v>
      </c>
      <c r="AX374" s="13" t="s">
        <v>77</v>
      </c>
      <c r="AY374" s="207" t="s">
        <v>185</v>
      </c>
    </row>
    <row r="375" spans="2:51" s="14" customFormat="1" ht="12">
      <c r="B375" s="208"/>
      <c r="C375" s="209"/>
      <c r="D375" s="198" t="s">
        <v>196</v>
      </c>
      <c r="E375" s="210" t="s">
        <v>19</v>
      </c>
      <c r="F375" s="211" t="s">
        <v>199</v>
      </c>
      <c r="G375" s="209"/>
      <c r="H375" s="212">
        <v>26.84</v>
      </c>
      <c r="I375" s="213"/>
      <c r="J375" s="209"/>
      <c r="K375" s="209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196</v>
      </c>
      <c r="AU375" s="218" t="s">
        <v>85</v>
      </c>
      <c r="AV375" s="14" t="s">
        <v>192</v>
      </c>
      <c r="AW375" s="14" t="s">
        <v>37</v>
      </c>
      <c r="AX375" s="14" t="s">
        <v>81</v>
      </c>
      <c r="AY375" s="218" t="s">
        <v>185</v>
      </c>
    </row>
    <row r="376" spans="1:65" s="2" customFormat="1" ht="16.5" customHeight="1">
      <c r="A376" s="34"/>
      <c r="B376" s="35"/>
      <c r="C376" s="178" t="s">
        <v>592</v>
      </c>
      <c r="D376" s="178" t="s">
        <v>187</v>
      </c>
      <c r="E376" s="179" t="s">
        <v>593</v>
      </c>
      <c r="F376" s="180" t="s">
        <v>594</v>
      </c>
      <c r="G376" s="181" t="s">
        <v>190</v>
      </c>
      <c r="H376" s="182">
        <v>26.84</v>
      </c>
      <c r="I376" s="183"/>
      <c r="J376" s="184">
        <f>ROUND(I376*H376,2)</f>
        <v>0</v>
      </c>
      <c r="K376" s="180" t="s">
        <v>191</v>
      </c>
      <c r="L376" s="39"/>
      <c r="M376" s="185" t="s">
        <v>19</v>
      </c>
      <c r="N376" s="186" t="s">
        <v>48</v>
      </c>
      <c r="O376" s="64"/>
      <c r="P376" s="187">
        <f>O376*H376</f>
        <v>0</v>
      </c>
      <c r="Q376" s="187">
        <v>0</v>
      </c>
      <c r="R376" s="187">
        <f>Q376*H376</f>
        <v>0</v>
      </c>
      <c r="S376" s="187">
        <v>0</v>
      </c>
      <c r="T376" s="18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9" t="s">
        <v>285</v>
      </c>
      <c r="AT376" s="189" t="s">
        <v>187</v>
      </c>
      <c r="AU376" s="189" t="s">
        <v>85</v>
      </c>
      <c r="AY376" s="17" t="s">
        <v>185</v>
      </c>
      <c r="BE376" s="190">
        <f>IF(N376="základní",J376,0)</f>
        <v>0</v>
      </c>
      <c r="BF376" s="190">
        <f>IF(N376="snížená",J376,0)</f>
        <v>0</v>
      </c>
      <c r="BG376" s="190">
        <f>IF(N376="zákl. přenesená",J376,0)</f>
        <v>0</v>
      </c>
      <c r="BH376" s="190">
        <f>IF(N376="sníž. přenesená",J376,0)</f>
        <v>0</v>
      </c>
      <c r="BI376" s="190">
        <f>IF(N376="nulová",J376,0)</f>
        <v>0</v>
      </c>
      <c r="BJ376" s="17" t="s">
        <v>81</v>
      </c>
      <c r="BK376" s="190">
        <f>ROUND(I376*H376,2)</f>
        <v>0</v>
      </c>
      <c r="BL376" s="17" t="s">
        <v>285</v>
      </c>
      <c r="BM376" s="189" t="s">
        <v>595</v>
      </c>
    </row>
    <row r="377" spans="1:47" s="2" customFormat="1" ht="12">
      <c r="A377" s="34"/>
      <c r="B377" s="35"/>
      <c r="C377" s="36"/>
      <c r="D377" s="191" t="s">
        <v>194</v>
      </c>
      <c r="E377" s="36"/>
      <c r="F377" s="192" t="s">
        <v>596</v>
      </c>
      <c r="G377" s="36"/>
      <c r="H377" s="36"/>
      <c r="I377" s="193"/>
      <c r="J377" s="36"/>
      <c r="K377" s="36"/>
      <c r="L377" s="39"/>
      <c r="M377" s="194"/>
      <c r="N377" s="195"/>
      <c r="O377" s="64"/>
      <c r="P377" s="64"/>
      <c r="Q377" s="64"/>
      <c r="R377" s="64"/>
      <c r="S377" s="64"/>
      <c r="T377" s="65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194</v>
      </c>
      <c r="AU377" s="17" t="s">
        <v>85</v>
      </c>
    </row>
    <row r="378" spans="1:65" s="2" customFormat="1" ht="24.15" customHeight="1">
      <c r="A378" s="34"/>
      <c r="B378" s="35"/>
      <c r="C378" s="178" t="s">
        <v>597</v>
      </c>
      <c r="D378" s="178" t="s">
        <v>187</v>
      </c>
      <c r="E378" s="179" t="s">
        <v>598</v>
      </c>
      <c r="F378" s="180" t="s">
        <v>599</v>
      </c>
      <c r="G378" s="181" t="s">
        <v>190</v>
      </c>
      <c r="H378" s="182">
        <v>26.84</v>
      </c>
      <c r="I378" s="183"/>
      <c r="J378" s="184">
        <f>ROUND(I378*H378,2)</f>
        <v>0</v>
      </c>
      <c r="K378" s="180" t="s">
        <v>191</v>
      </c>
      <c r="L378" s="39"/>
      <c r="M378" s="185" t="s">
        <v>19</v>
      </c>
      <c r="N378" s="186" t="s">
        <v>48</v>
      </c>
      <c r="O378" s="64"/>
      <c r="P378" s="187">
        <f>O378*H378</f>
        <v>0</v>
      </c>
      <c r="Q378" s="187">
        <v>0.00758</v>
      </c>
      <c r="R378" s="187">
        <f>Q378*H378</f>
        <v>0.2034472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285</v>
      </c>
      <c r="AT378" s="189" t="s">
        <v>187</v>
      </c>
      <c r="AU378" s="189" t="s">
        <v>85</v>
      </c>
      <c r="AY378" s="17" t="s">
        <v>185</v>
      </c>
      <c r="BE378" s="190">
        <f>IF(N378="základní",J378,0)</f>
        <v>0</v>
      </c>
      <c r="BF378" s="190">
        <f>IF(N378="snížená",J378,0)</f>
        <v>0</v>
      </c>
      <c r="BG378" s="190">
        <f>IF(N378="zákl. přenesená",J378,0)</f>
        <v>0</v>
      </c>
      <c r="BH378" s="190">
        <f>IF(N378="sníž. přenesená",J378,0)</f>
        <v>0</v>
      </c>
      <c r="BI378" s="190">
        <f>IF(N378="nulová",J378,0)</f>
        <v>0</v>
      </c>
      <c r="BJ378" s="17" t="s">
        <v>81</v>
      </c>
      <c r="BK378" s="190">
        <f>ROUND(I378*H378,2)</f>
        <v>0</v>
      </c>
      <c r="BL378" s="17" t="s">
        <v>285</v>
      </c>
      <c r="BM378" s="189" t="s">
        <v>600</v>
      </c>
    </row>
    <row r="379" spans="1:47" s="2" customFormat="1" ht="12">
      <c r="A379" s="34"/>
      <c r="B379" s="35"/>
      <c r="C379" s="36"/>
      <c r="D379" s="191" t="s">
        <v>194</v>
      </c>
      <c r="E379" s="36"/>
      <c r="F379" s="192" t="s">
        <v>601</v>
      </c>
      <c r="G379" s="36"/>
      <c r="H379" s="36"/>
      <c r="I379" s="193"/>
      <c r="J379" s="36"/>
      <c r="K379" s="36"/>
      <c r="L379" s="39"/>
      <c r="M379" s="194"/>
      <c r="N379" s="195"/>
      <c r="O379" s="64"/>
      <c r="P379" s="64"/>
      <c r="Q379" s="64"/>
      <c r="R379" s="64"/>
      <c r="S379" s="64"/>
      <c r="T379" s="6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194</v>
      </c>
      <c r="AU379" s="17" t="s">
        <v>85</v>
      </c>
    </row>
    <row r="380" spans="1:65" s="2" customFormat="1" ht="16.5" customHeight="1">
      <c r="A380" s="34"/>
      <c r="B380" s="35"/>
      <c r="C380" s="178" t="s">
        <v>602</v>
      </c>
      <c r="D380" s="178" t="s">
        <v>187</v>
      </c>
      <c r="E380" s="179" t="s">
        <v>603</v>
      </c>
      <c r="F380" s="180" t="s">
        <v>604</v>
      </c>
      <c r="G380" s="181" t="s">
        <v>190</v>
      </c>
      <c r="H380" s="182">
        <v>26.84</v>
      </c>
      <c r="I380" s="183"/>
      <c r="J380" s="184">
        <f>ROUND(I380*H380,2)</f>
        <v>0</v>
      </c>
      <c r="K380" s="180" t="s">
        <v>191</v>
      </c>
      <c r="L380" s="39"/>
      <c r="M380" s="185" t="s">
        <v>19</v>
      </c>
      <c r="N380" s="186" t="s">
        <v>48</v>
      </c>
      <c r="O380" s="64"/>
      <c r="P380" s="187">
        <f>O380*H380</f>
        <v>0</v>
      </c>
      <c r="Q380" s="187">
        <v>0.0002</v>
      </c>
      <c r="R380" s="187">
        <f>Q380*H380</f>
        <v>0.005368</v>
      </c>
      <c r="S380" s="187">
        <v>0</v>
      </c>
      <c r="T380" s="18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9" t="s">
        <v>285</v>
      </c>
      <c r="AT380" s="189" t="s">
        <v>187</v>
      </c>
      <c r="AU380" s="189" t="s">
        <v>85</v>
      </c>
      <c r="AY380" s="17" t="s">
        <v>185</v>
      </c>
      <c r="BE380" s="190">
        <f>IF(N380="základní",J380,0)</f>
        <v>0</v>
      </c>
      <c r="BF380" s="190">
        <f>IF(N380="snížená",J380,0)</f>
        <v>0</v>
      </c>
      <c r="BG380" s="190">
        <f>IF(N380="zákl. přenesená",J380,0)</f>
        <v>0</v>
      </c>
      <c r="BH380" s="190">
        <f>IF(N380="sníž. přenesená",J380,0)</f>
        <v>0</v>
      </c>
      <c r="BI380" s="190">
        <f>IF(N380="nulová",J380,0)</f>
        <v>0</v>
      </c>
      <c r="BJ380" s="17" t="s">
        <v>81</v>
      </c>
      <c r="BK380" s="190">
        <f>ROUND(I380*H380,2)</f>
        <v>0</v>
      </c>
      <c r="BL380" s="17" t="s">
        <v>285</v>
      </c>
      <c r="BM380" s="189" t="s">
        <v>605</v>
      </c>
    </row>
    <row r="381" spans="1:47" s="2" customFormat="1" ht="12">
      <c r="A381" s="34"/>
      <c r="B381" s="35"/>
      <c r="C381" s="36"/>
      <c r="D381" s="191" t="s">
        <v>194</v>
      </c>
      <c r="E381" s="36"/>
      <c r="F381" s="192" t="s">
        <v>606</v>
      </c>
      <c r="G381" s="36"/>
      <c r="H381" s="36"/>
      <c r="I381" s="193"/>
      <c r="J381" s="36"/>
      <c r="K381" s="36"/>
      <c r="L381" s="39"/>
      <c r="M381" s="194"/>
      <c r="N381" s="195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194</v>
      </c>
      <c r="AU381" s="17" t="s">
        <v>85</v>
      </c>
    </row>
    <row r="382" spans="1:65" s="2" customFormat="1" ht="16.5" customHeight="1">
      <c r="A382" s="34"/>
      <c r="B382" s="35"/>
      <c r="C382" s="178" t="s">
        <v>607</v>
      </c>
      <c r="D382" s="178" t="s">
        <v>187</v>
      </c>
      <c r="E382" s="179" t="s">
        <v>608</v>
      </c>
      <c r="F382" s="180" t="s">
        <v>609</v>
      </c>
      <c r="G382" s="181" t="s">
        <v>190</v>
      </c>
      <c r="H382" s="182">
        <v>26.84</v>
      </c>
      <c r="I382" s="183"/>
      <c r="J382" s="184">
        <f>ROUND(I382*H382,2)</f>
        <v>0</v>
      </c>
      <c r="K382" s="180" t="s">
        <v>191</v>
      </c>
      <c r="L382" s="39"/>
      <c r="M382" s="185" t="s">
        <v>19</v>
      </c>
      <c r="N382" s="186" t="s">
        <v>48</v>
      </c>
      <c r="O382" s="64"/>
      <c r="P382" s="187">
        <f>O382*H382</f>
        <v>0</v>
      </c>
      <c r="Q382" s="187">
        <v>0</v>
      </c>
      <c r="R382" s="187">
        <f>Q382*H382</f>
        <v>0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285</v>
      </c>
      <c r="AT382" s="189" t="s">
        <v>187</v>
      </c>
      <c r="AU382" s="189" t="s">
        <v>85</v>
      </c>
      <c r="AY382" s="17" t="s">
        <v>185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17" t="s">
        <v>81</v>
      </c>
      <c r="BK382" s="190">
        <f>ROUND(I382*H382,2)</f>
        <v>0</v>
      </c>
      <c r="BL382" s="17" t="s">
        <v>285</v>
      </c>
      <c r="BM382" s="189" t="s">
        <v>610</v>
      </c>
    </row>
    <row r="383" spans="1:47" s="2" customFormat="1" ht="12">
      <c r="A383" s="34"/>
      <c r="B383" s="35"/>
      <c r="C383" s="36"/>
      <c r="D383" s="191" t="s">
        <v>194</v>
      </c>
      <c r="E383" s="36"/>
      <c r="F383" s="192" t="s">
        <v>611</v>
      </c>
      <c r="G383" s="36"/>
      <c r="H383" s="36"/>
      <c r="I383" s="193"/>
      <c r="J383" s="36"/>
      <c r="K383" s="36"/>
      <c r="L383" s="39"/>
      <c r="M383" s="194"/>
      <c r="N383" s="195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194</v>
      </c>
      <c r="AU383" s="17" t="s">
        <v>85</v>
      </c>
    </row>
    <row r="384" spans="1:65" s="2" customFormat="1" ht="16.5" customHeight="1">
      <c r="A384" s="34"/>
      <c r="B384" s="35"/>
      <c r="C384" s="219" t="s">
        <v>612</v>
      </c>
      <c r="D384" s="219" t="s">
        <v>404</v>
      </c>
      <c r="E384" s="220" t="s">
        <v>613</v>
      </c>
      <c r="F384" s="221" t="s">
        <v>614</v>
      </c>
      <c r="G384" s="222" t="s">
        <v>190</v>
      </c>
      <c r="H384" s="223">
        <v>29.524</v>
      </c>
      <c r="I384" s="224"/>
      <c r="J384" s="225">
        <f>ROUND(I384*H384,2)</f>
        <v>0</v>
      </c>
      <c r="K384" s="221" t="s">
        <v>19</v>
      </c>
      <c r="L384" s="226"/>
      <c r="M384" s="227" t="s">
        <v>19</v>
      </c>
      <c r="N384" s="228" t="s">
        <v>48</v>
      </c>
      <c r="O384" s="64"/>
      <c r="P384" s="187">
        <f>O384*H384</f>
        <v>0</v>
      </c>
      <c r="Q384" s="187">
        <v>0.0004</v>
      </c>
      <c r="R384" s="187">
        <f>Q384*H384</f>
        <v>0.011809600000000002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392</v>
      </c>
      <c r="AT384" s="189" t="s">
        <v>404</v>
      </c>
      <c r="AU384" s="189" t="s">
        <v>85</v>
      </c>
      <c r="AY384" s="17" t="s">
        <v>185</v>
      </c>
      <c r="BE384" s="190">
        <f>IF(N384="základní",J384,0)</f>
        <v>0</v>
      </c>
      <c r="BF384" s="190">
        <f>IF(N384="snížená",J384,0)</f>
        <v>0</v>
      </c>
      <c r="BG384" s="190">
        <f>IF(N384="zákl. přenesená",J384,0)</f>
        <v>0</v>
      </c>
      <c r="BH384" s="190">
        <f>IF(N384="sníž. přenesená",J384,0)</f>
        <v>0</v>
      </c>
      <c r="BI384" s="190">
        <f>IF(N384="nulová",J384,0)</f>
        <v>0</v>
      </c>
      <c r="BJ384" s="17" t="s">
        <v>81</v>
      </c>
      <c r="BK384" s="190">
        <f>ROUND(I384*H384,2)</f>
        <v>0</v>
      </c>
      <c r="BL384" s="17" t="s">
        <v>285</v>
      </c>
      <c r="BM384" s="189" t="s">
        <v>615</v>
      </c>
    </row>
    <row r="385" spans="2:51" s="13" customFormat="1" ht="12">
      <c r="B385" s="196"/>
      <c r="C385" s="197"/>
      <c r="D385" s="198" t="s">
        <v>196</v>
      </c>
      <c r="E385" s="199" t="s">
        <v>19</v>
      </c>
      <c r="F385" s="200" t="s">
        <v>616</v>
      </c>
      <c r="G385" s="197"/>
      <c r="H385" s="201">
        <v>29.524</v>
      </c>
      <c r="I385" s="202"/>
      <c r="J385" s="197"/>
      <c r="K385" s="197"/>
      <c r="L385" s="203"/>
      <c r="M385" s="204"/>
      <c r="N385" s="205"/>
      <c r="O385" s="205"/>
      <c r="P385" s="205"/>
      <c r="Q385" s="205"/>
      <c r="R385" s="205"/>
      <c r="S385" s="205"/>
      <c r="T385" s="206"/>
      <c r="AT385" s="207" t="s">
        <v>196</v>
      </c>
      <c r="AU385" s="207" t="s">
        <v>85</v>
      </c>
      <c r="AV385" s="13" t="s">
        <v>85</v>
      </c>
      <c r="AW385" s="13" t="s">
        <v>37</v>
      </c>
      <c r="AX385" s="13" t="s">
        <v>77</v>
      </c>
      <c r="AY385" s="207" t="s">
        <v>185</v>
      </c>
    </row>
    <row r="386" spans="2:51" s="14" customFormat="1" ht="12">
      <c r="B386" s="208"/>
      <c r="C386" s="209"/>
      <c r="D386" s="198" t="s">
        <v>196</v>
      </c>
      <c r="E386" s="210" t="s">
        <v>19</v>
      </c>
      <c r="F386" s="211" t="s">
        <v>199</v>
      </c>
      <c r="G386" s="209"/>
      <c r="H386" s="212">
        <v>29.524</v>
      </c>
      <c r="I386" s="213"/>
      <c r="J386" s="209"/>
      <c r="K386" s="209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196</v>
      </c>
      <c r="AU386" s="218" t="s">
        <v>85</v>
      </c>
      <c r="AV386" s="14" t="s">
        <v>192</v>
      </c>
      <c r="AW386" s="14" t="s">
        <v>37</v>
      </c>
      <c r="AX386" s="14" t="s">
        <v>81</v>
      </c>
      <c r="AY386" s="218" t="s">
        <v>185</v>
      </c>
    </row>
    <row r="387" spans="1:65" s="2" customFormat="1" ht="24.15" customHeight="1">
      <c r="A387" s="34"/>
      <c r="B387" s="35"/>
      <c r="C387" s="178" t="s">
        <v>617</v>
      </c>
      <c r="D387" s="178" t="s">
        <v>187</v>
      </c>
      <c r="E387" s="179" t="s">
        <v>618</v>
      </c>
      <c r="F387" s="180" t="s">
        <v>619</v>
      </c>
      <c r="G387" s="181" t="s">
        <v>190</v>
      </c>
      <c r="H387" s="182">
        <v>26.84</v>
      </c>
      <c r="I387" s="183"/>
      <c r="J387" s="184">
        <f>ROUND(I387*H387,2)</f>
        <v>0</v>
      </c>
      <c r="K387" s="180" t="s">
        <v>191</v>
      </c>
      <c r="L387" s="39"/>
      <c r="M387" s="185" t="s">
        <v>19</v>
      </c>
      <c r="N387" s="186" t="s">
        <v>48</v>
      </c>
      <c r="O387" s="64"/>
      <c r="P387" s="187">
        <f>O387*H387</f>
        <v>0</v>
      </c>
      <c r="Q387" s="187">
        <v>0</v>
      </c>
      <c r="R387" s="187">
        <f>Q387*H387</f>
        <v>0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285</v>
      </c>
      <c r="AT387" s="189" t="s">
        <v>187</v>
      </c>
      <c r="AU387" s="189" t="s">
        <v>85</v>
      </c>
      <c r="AY387" s="17" t="s">
        <v>185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17" t="s">
        <v>81</v>
      </c>
      <c r="BK387" s="190">
        <f>ROUND(I387*H387,2)</f>
        <v>0</v>
      </c>
      <c r="BL387" s="17" t="s">
        <v>285</v>
      </c>
      <c r="BM387" s="189" t="s">
        <v>620</v>
      </c>
    </row>
    <row r="388" spans="1:47" s="2" customFormat="1" ht="12">
      <c r="A388" s="34"/>
      <c r="B388" s="35"/>
      <c r="C388" s="36"/>
      <c r="D388" s="191" t="s">
        <v>194</v>
      </c>
      <c r="E388" s="36"/>
      <c r="F388" s="192" t="s">
        <v>621</v>
      </c>
      <c r="G388" s="36"/>
      <c r="H388" s="36"/>
      <c r="I388" s="193"/>
      <c r="J388" s="36"/>
      <c r="K388" s="36"/>
      <c r="L388" s="39"/>
      <c r="M388" s="194"/>
      <c r="N388" s="195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194</v>
      </c>
      <c r="AU388" s="17" t="s">
        <v>85</v>
      </c>
    </row>
    <row r="389" spans="1:65" s="2" customFormat="1" ht="24.15" customHeight="1">
      <c r="A389" s="34"/>
      <c r="B389" s="35"/>
      <c r="C389" s="219" t="s">
        <v>622</v>
      </c>
      <c r="D389" s="219" t="s">
        <v>404</v>
      </c>
      <c r="E389" s="220" t="s">
        <v>623</v>
      </c>
      <c r="F389" s="221" t="s">
        <v>624</v>
      </c>
      <c r="G389" s="222" t="s">
        <v>190</v>
      </c>
      <c r="H389" s="223">
        <v>29.524</v>
      </c>
      <c r="I389" s="224"/>
      <c r="J389" s="225">
        <f>ROUND(I389*H389,2)</f>
        <v>0</v>
      </c>
      <c r="K389" s="221" t="s">
        <v>191</v>
      </c>
      <c r="L389" s="226"/>
      <c r="M389" s="227" t="s">
        <v>19</v>
      </c>
      <c r="N389" s="228" t="s">
        <v>48</v>
      </c>
      <c r="O389" s="64"/>
      <c r="P389" s="187">
        <f>O389*H389</f>
        <v>0</v>
      </c>
      <c r="Q389" s="187">
        <v>0.007</v>
      </c>
      <c r="R389" s="187">
        <f>Q389*H389</f>
        <v>0.20666800000000002</v>
      </c>
      <c r="S389" s="187">
        <v>0</v>
      </c>
      <c r="T389" s="18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9" t="s">
        <v>392</v>
      </c>
      <c r="AT389" s="189" t="s">
        <v>404</v>
      </c>
      <c r="AU389" s="189" t="s">
        <v>85</v>
      </c>
      <c r="AY389" s="17" t="s">
        <v>185</v>
      </c>
      <c r="BE389" s="190">
        <f>IF(N389="základní",J389,0)</f>
        <v>0</v>
      </c>
      <c r="BF389" s="190">
        <f>IF(N389="snížená",J389,0)</f>
        <v>0</v>
      </c>
      <c r="BG389" s="190">
        <f>IF(N389="zákl. přenesená",J389,0)</f>
        <v>0</v>
      </c>
      <c r="BH389" s="190">
        <f>IF(N389="sníž. přenesená",J389,0)</f>
        <v>0</v>
      </c>
      <c r="BI389" s="190">
        <f>IF(N389="nulová",J389,0)</f>
        <v>0</v>
      </c>
      <c r="BJ389" s="17" t="s">
        <v>81</v>
      </c>
      <c r="BK389" s="190">
        <f>ROUND(I389*H389,2)</f>
        <v>0</v>
      </c>
      <c r="BL389" s="17" t="s">
        <v>285</v>
      </c>
      <c r="BM389" s="189" t="s">
        <v>625</v>
      </c>
    </row>
    <row r="390" spans="2:51" s="13" customFormat="1" ht="12">
      <c r="B390" s="196"/>
      <c r="C390" s="197"/>
      <c r="D390" s="198" t="s">
        <v>196</v>
      </c>
      <c r="E390" s="199" t="s">
        <v>19</v>
      </c>
      <c r="F390" s="200" t="s">
        <v>616</v>
      </c>
      <c r="G390" s="197"/>
      <c r="H390" s="201">
        <v>29.524</v>
      </c>
      <c r="I390" s="202"/>
      <c r="J390" s="197"/>
      <c r="K390" s="197"/>
      <c r="L390" s="203"/>
      <c r="M390" s="204"/>
      <c r="N390" s="205"/>
      <c r="O390" s="205"/>
      <c r="P390" s="205"/>
      <c r="Q390" s="205"/>
      <c r="R390" s="205"/>
      <c r="S390" s="205"/>
      <c r="T390" s="206"/>
      <c r="AT390" s="207" t="s">
        <v>196</v>
      </c>
      <c r="AU390" s="207" t="s">
        <v>85</v>
      </c>
      <c r="AV390" s="13" t="s">
        <v>85</v>
      </c>
      <c r="AW390" s="13" t="s">
        <v>37</v>
      </c>
      <c r="AX390" s="13" t="s">
        <v>77</v>
      </c>
      <c r="AY390" s="207" t="s">
        <v>185</v>
      </c>
    </row>
    <row r="391" spans="2:51" s="14" customFormat="1" ht="12">
      <c r="B391" s="208"/>
      <c r="C391" s="209"/>
      <c r="D391" s="198" t="s">
        <v>196</v>
      </c>
      <c r="E391" s="210" t="s">
        <v>19</v>
      </c>
      <c r="F391" s="211" t="s">
        <v>199</v>
      </c>
      <c r="G391" s="209"/>
      <c r="H391" s="212">
        <v>29.524</v>
      </c>
      <c r="I391" s="213"/>
      <c r="J391" s="209"/>
      <c r="K391" s="209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196</v>
      </c>
      <c r="AU391" s="218" t="s">
        <v>85</v>
      </c>
      <c r="AV391" s="14" t="s">
        <v>192</v>
      </c>
      <c r="AW391" s="14" t="s">
        <v>37</v>
      </c>
      <c r="AX391" s="14" t="s">
        <v>81</v>
      </c>
      <c r="AY391" s="218" t="s">
        <v>185</v>
      </c>
    </row>
    <row r="392" spans="1:65" s="2" customFormat="1" ht="16.5" customHeight="1">
      <c r="A392" s="34"/>
      <c r="B392" s="35"/>
      <c r="C392" s="178" t="s">
        <v>626</v>
      </c>
      <c r="D392" s="178" t="s">
        <v>187</v>
      </c>
      <c r="E392" s="179" t="s">
        <v>627</v>
      </c>
      <c r="F392" s="180" t="s">
        <v>628</v>
      </c>
      <c r="G392" s="181" t="s">
        <v>407</v>
      </c>
      <c r="H392" s="182">
        <v>28.64</v>
      </c>
      <c r="I392" s="183"/>
      <c r="J392" s="184">
        <f>ROUND(I392*H392,2)</f>
        <v>0</v>
      </c>
      <c r="K392" s="180" t="s">
        <v>191</v>
      </c>
      <c r="L392" s="39"/>
      <c r="M392" s="185" t="s">
        <v>19</v>
      </c>
      <c r="N392" s="186" t="s">
        <v>48</v>
      </c>
      <c r="O392" s="64"/>
      <c r="P392" s="187">
        <f>O392*H392</f>
        <v>0</v>
      </c>
      <c r="Q392" s="187">
        <v>0</v>
      </c>
      <c r="R392" s="187">
        <f>Q392*H392</f>
        <v>0</v>
      </c>
      <c r="S392" s="187">
        <v>0</v>
      </c>
      <c r="T392" s="18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9" t="s">
        <v>285</v>
      </c>
      <c r="AT392" s="189" t="s">
        <v>187</v>
      </c>
      <c r="AU392" s="189" t="s">
        <v>85</v>
      </c>
      <c r="AY392" s="17" t="s">
        <v>185</v>
      </c>
      <c r="BE392" s="190">
        <f>IF(N392="základní",J392,0)</f>
        <v>0</v>
      </c>
      <c r="BF392" s="190">
        <f>IF(N392="snížená",J392,0)</f>
        <v>0</v>
      </c>
      <c r="BG392" s="190">
        <f>IF(N392="zákl. přenesená",J392,0)</f>
        <v>0</v>
      </c>
      <c r="BH392" s="190">
        <f>IF(N392="sníž. přenesená",J392,0)</f>
        <v>0</v>
      </c>
      <c r="BI392" s="190">
        <f>IF(N392="nulová",J392,0)</f>
        <v>0</v>
      </c>
      <c r="BJ392" s="17" t="s">
        <v>81</v>
      </c>
      <c r="BK392" s="190">
        <f>ROUND(I392*H392,2)</f>
        <v>0</v>
      </c>
      <c r="BL392" s="17" t="s">
        <v>285</v>
      </c>
      <c r="BM392" s="189" t="s">
        <v>629</v>
      </c>
    </row>
    <row r="393" spans="1:47" s="2" customFormat="1" ht="12">
      <c r="A393" s="34"/>
      <c r="B393" s="35"/>
      <c r="C393" s="36"/>
      <c r="D393" s="191" t="s">
        <v>194</v>
      </c>
      <c r="E393" s="36"/>
      <c r="F393" s="192" t="s">
        <v>630</v>
      </c>
      <c r="G393" s="36"/>
      <c r="H393" s="36"/>
      <c r="I393" s="193"/>
      <c r="J393" s="36"/>
      <c r="K393" s="36"/>
      <c r="L393" s="39"/>
      <c r="M393" s="194"/>
      <c r="N393" s="195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194</v>
      </c>
      <c r="AU393" s="17" t="s">
        <v>85</v>
      </c>
    </row>
    <row r="394" spans="2:51" s="13" customFormat="1" ht="12">
      <c r="B394" s="196"/>
      <c r="C394" s="197"/>
      <c r="D394" s="198" t="s">
        <v>196</v>
      </c>
      <c r="E394" s="199" t="s">
        <v>19</v>
      </c>
      <c r="F394" s="200" t="s">
        <v>631</v>
      </c>
      <c r="G394" s="197"/>
      <c r="H394" s="201">
        <v>14.32</v>
      </c>
      <c r="I394" s="202"/>
      <c r="J394" s="197"/>
      <c r="K394" s="197"/>
      <c r="L394" s="203"/>
      <c r="M394" s="204"/>
      <c r="N394" s="205"/>
      <c r="O394" s="205"/>
      <c r="P394" s="205"/>
      <c r="Q394" s="205"/>
      <c r="R394" s="205"/>
      <c r="S394" s="205"/>
      <c r="T394" s="206"/>
      <c r="AT394" s="207" t="s">
        <v>196</v>
      </c>
      <c r="AU394" s="207" t="s">
        <v>85</v>
      </c>
      <c r="AV394" s="13" t="s">
        <v>85</v>
      </c>
      <c r="AW394" s="13" t="s">
        <v>37</v>
      </c>
      <c r="AX394" s="13" t="s">
        <v>77</v>
      </c>
      <c r="AY394" s="207" t="s">
        <v>185</v>
      </c>
    </row>
    <row r="395" spans="2:51" s="13" customFormat="1" ht="12">
      <c r="B395" s="196"/>
      <c r="C395" s="197"/>
      <c r="D395" s="198" t="s">
        <v>196</v>
      </c>
      <c r="E395" s="199" t="s">
        <v>19</v>
      </c>
      <c r="F395" s="200" t="s">
        <v>631</v>
      </c>
      <c r="G395" s="197"/>
      <c r="H395" s="201">
        <v>14.32</v>
      </c>
      <c r="I395" s="202"/>
      <c r="J395" s="197"/>
      <c r="K395" s="197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196</v>
      </c>
      <c r="AU395" s="207" t="s">
        <v>85</v>
      </c>
      <c r="AV395" s="13" t="s">
        <v>85</v>
      </c>
      <c r="AW395" s="13" t="s">
        <v>37</v>
      </c>
      <c r="AX395" s="13" t="s">
        <v>77</v>
      </c>
      <c r="AY395" s="207" t="s">
        <v>185</v>
      </c>
    </row>
    <row r="396" spans="2:51" s="14" customFormat="1" ht="12">
      <c r="B396" s="208"/>
      <c r="C396" s="209"/>
      <c r="D396" s="198" t="s">
        <v>196</v>
      </c>
      <c r="E396" s="210" t="s">
        <v>19</v>
      </c>
      <c r="F396" s="211" t="s">
        <v>199</v>
      </c>
      <c r="G396" s="209"/>
      <c r="H396" s="212">
        <v>28.64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196</v>
      </c>
      <c r="AU396" s="218" t="s">
        <v>85</v>
      </c>
      <c r="AV396" s="14" t="s">
        <v>192</v>
      </c>
      <c r="AW396" s="14" t="s">
        <v>37</v>
      </c>
      <c r="AX396" s="14" t="s">
        <v>81</v>
      </c>
      <c r="AY396" s="218" t="s">
        <v>185</v>
      </c>
    </row>
    <row r="397" spans="1:65" s="2" customFormat="1" ht="16.5" customHeight="1">
      <c r="A397" s="34"/>
      <c r="B397" s="35"/>
      <c r="C397" s="219" t="s">
        <v>632</v>
      </c>
      <c r="D397" s="219" t="s">
        <v>404</v>
      </c>
      <c r="E397" s="220" t="s">
        <v>633</v>
      </c>
      <c r="F397" s="221" t="s">
        <v>634</v>
      </c>
      <c r="G397" s="222" t="s">
        <v>407</v>
      </c>
      <c r="H397" s="223">
        <v>32.936</v>
      </c>
      <c r="I397" s="224"/>
      <c r="J397" s="225">
        <f>ROUND(I397*H397,2)</f>
        <v>0</v>
      </c>
      <c r="K397" s="221" t="s">
        <v>191</v>
      </c>
      <c r="L397" s="226"/>
      <c r="M397" s="227" t="s">
        <v>19</v>
      </c>
      <c r="N397" s="228" t="s">
        <v>48</v>
      </c>
      <c r="O397" s="64"/>
      <c r="P397" s="187">
        <f>O397*H397</f>
        <v>0</v>
      </c>
      <c r="Q397" s="187">
        <v>0.00035</v>
      </c>
      <c r="R397" s="187">
        <f>Q397*H397</f>
        <v>0.0115276</v>
      </c>
      <c r="S397" s="187">
        <v>0</v>
      </c>
      <c r="T397" s="18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9" t="s">
        <v>392</v>
      </c>
      <c r="AT397" s="189" t="s">
        <v>404</v>
      </c>
      <c r="AU397" s="189" t="s">
        <v>85</v>
      </c>
      <c r="AY397" s="17" t="s">
        <v>185</v>
      </c>
      <c r="BE397" s="190">
        <f>IF(N397="základní",J397,0)</f>
        <v>0</v>
      </c>
      <c r="BF397" s="190">
        <f>IF(N397="snížená",J397,0)</f>
        <v>0</v>
      </c>
      <c r="BG397" s="190">
        <f>IF(N397="zákl. přenesená",J397,0)</f>
        <v>0</v>
      </c>
      <c r="BH397" s="190">
        <f>IF(N397="sníž. přenesená",J397,0)</f>
        <v>0</v>
      </c>
      <c r="BI397" s="190">
        <f>IF(N397="nulová",J397,0)</f>
        <v>0</v>
      </c>
      <c r="BJ397" s="17" t="s">
        <v>81</v>
      </c>
      <c r="BK397" s="190">
        <f>ROUND(I397*H397,2)</f>
        <v>0</v>
      </c>
      <c r="BL397" s="17" t="s">
        <v>285</v>
      </c>
      <c r="BM397" s="189" t="s">
        <v>635</v>
      </c>
    </row>
    <row r="398" spans="2:51" s="13" customFormat="1" ht="12">
      <c r="B398" s="196"/>
      <c r="C398" s="197"/>
      <c r="D398" s="198" t="s">
        <v>196</v>
      </c>
      <c r="E398" s="199" t="s">
        <v>19</v>
      </c>
      <c r="F398" s="200" t="s">
        <v>636</v>
      </c>
      <c r="G398" s="197"/>
      <c r="H398" s="201">
        <v>32.936</v>
      </c>
      <c r="I398" s="202"/>
      <c r="J398" s="197"/>
      <c r="K398" s="197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196</v>
      </c>
      <c r="AU398" s="207" t="s">
        <v>85</v>
      </c>
      <c r="AV398" s="13" t="s">
        <v>85</v>
      </c>
      <c r="AW398" s="13" t="s">
        <v>37</v>
      </c>
      <c r="AX398" s="13" t="s">
        <v>77</v>
      </c>
      <c r="AY398" s="207" t="s">
        <v>185</v>
      </c>
    </row>
    <row r="399" spans="2:51" s="14" customFormat="1" ht="12">
      <c r="B399" s="208"/>
      <c r="C399" s="209"/>
      <c r="D399" s="198" t="s">
        <v>196</v>
      </c>
      <c r="E399" s="210" t="s">
        <v>19</v>
      </c>
      <c r="F399" s="211" t="s">
        <v>199</v>
      </c>
      <c r="G399" s="209"/>
      <c r="H399" s="212">
        <v>32.936</v>
      </c>
      <c r="I399" s="213"/>
      <c r="J399" s="209"/>
      <c r="K399" s="209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196</v>
      </c>
      <c r="AU399" s="218" t="s">
        <v>85</v>
      </c>
      <c r="AV399" s="14" t="s">
        <v>192</v>
      </c>
      <c r="AW399" s="14" t="s">
        <v>37</v>
      </c>
      <c r="AX399" s="14" t="s">
        <v>81</v>
      </c>
      <c r="AY399" s="218" t="s">
        <v>185</v>
      </c>
    </row>
    <row r="400" spans="1:65" s="2" customFormat="1" ht="24.15" customHeight="1">
      <c r="A400" s="34"/>
      <c r="B400" s="35"/>
      <c r="C400" s="178" t="s">
        <v>637</v>
      </c>
      <c r="D400" s="178" t="s">
        <v>187</v>
      </c>
      <c r="E400" s="179" t="s">
        <v>638</v>
      </c>
      <c r="F400" s="180" t="s">
        <v>639</v>
      </c>
      <c r="G400" s="181" t="s">
        <v>322</v>
      </c>
      <c r="H400" s="182">
        <v>0.439</v>
      </c>
      <c r="I400" s="183"/>
      <c r="J400" s="184">
        <f>ROUND(I400*H400,2)</f>
        <v>0</v>
      </c>
      <c r="K400" s="180" t="s">
        <v>191</v>
      </c>
      <c r="L400" s="39"/>
      <c r="M400" s="185" t="s">
        <v>19</v>
      </c>
      <c r="N400" s="186" t="s">
        <v>48</v>
      </c>
      <c r="O400" s="64"/>
      <c r="P400" s="187">
        <f>O400*H400</f>
        <v>0</v>
      </c>
      <c r="Q400" s="187">
        <v>0</v>
      </c>
      <c r="R400" s="187">
        <f>Q400*H400</f>
        <v>0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285</v>
      </c>
      <c r="AT400" s="189" t="s">
        <v>187</v>
      </c>
      <c r="AU400" s="189" t="s">
        <v>85</v>
      </c>
      <c r="AY400" s="17" t="s">
        <v>185</v>
      </c>
      <c r="BE400" s="190">
        <f>IF(N400="základní",J400,0)</f>
        <v>0</v>
      </c>
      <c r="BF400" s="190">
        <f>IF(N400="snížená",J400,0)</f>
        <v>0</v>
      </c>
      <c r="BG400" s="190">
        <f>IF(N400="zákl. přenesená",J400,0)</f>
        <v>0</v>
      </c>
      <c r="BH400" s="190">
        <f>IF(N400="sníž. přenesená",J400,0)</f>
        <v>0</v>
      </c>
      <c r="BI400" s="190">
        <f>IF(N400="nulová",J400,0)</f>
        <v>0</v>
      </c>
      <c r="BJ400" s="17" t="s">
        <v>81</v>
      </c>
      <c r="BK400" s="190">
        <f>ROUND(I400*H400,2)</f>
        <v>0</v>
      </c>
      <c r="BL400" s="17" t="s">
        <v>285</v>
      </c>
      <c r="BM400" s="189" t="s">
        <v>640</v>
      </c>
    </row>
    <row r="401" spans="1:47" s="2" customFormat="1" ht="12">
      <c r="A401" s="34"/>
      <c r="B401" s="35"/>
      <c r="C401" s="36"/>
      <c r="D401" s="191" t="s">
        <v>194</v>
      </c>
      <c r="E401" s="36"/>
      <c r="F401" s="192" t="s">
        <v>641</v>
      </c>
      <c r="G401" s="36"/>
      <c r="H401" s="36"/>
      <c r="I401" s="193"/>
      <c r="J401" s="36"/>
      <c r="K401" s="36"/>
      <c r="L401" s="39"/>
      <c r="M401" s="194"/>
      <c r="N401" s="195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194</v>
      </c>
      <c r="AU401" s="17" t="s">
        <v>85</v>
      </c>
    </row>
    <row r="402" spans="1:65" s="2" customFormat="1" ht="24.15" customHeight="1">
      <c r="A402" s="34"/>
      <c r="B402" s="35"/>
      <c r="C402" s="178" t="s">
        <v>642</v>
      </c>
      <c r="D402" s="178" t="s">
        <v>187</v>
      </c>
      <c r="E402" s="179" t="s">
        <v>643</v>
      </c>
      <c r="F402" s="180" t="s">
        <v>644</v>
      </c>
      <c r="G402" s="181" t="s">
        <v>322</v>
      </c>
      <c r="H402" s="182">
        <v>0.439</v>
      </c>
      <c r="I402" s="183"/>
      <c r="J402" s="184">
        <f>ROUND(I402*H402,2)</f>
        <v>0</v>
      </c>
      <c r="K402" s="180" t="s">
        <v>19</v>
      </c>
      <c r="L402" s="39"/>
      <c r="M402" s="185" t="s">
        <v>19</v>
      </c>
      <c r="N402" s="186" t="s">
        <v>48</v>
      </c>
      <c r="O402" s="64"/>
      <c r="P402" s="187">
        <f>O402*H402</f>
        <v>0</v>
      </c>
      <c r="Q402" s="187">
        <v>0</v>
      </c>
      <c r="R402" s="187">
        <f>Q402*H402</f>
        <v>0</v>
      </c>
      <c r="S402" s="187">
        <v>0</v>
      </c>
      <c r="T402" s="18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9" t="s">
        <v>285</v>
      </c>
      <c r="AT402" s="189" t="s">
        <v>187</v>
      </c>
      <c r="AU402" s="189" t="s">
        <v>85</v>
      </c>
      <c r="AY402" s="17" t="s">
        <v>185</v>
      </c>
      <c r="BE402" s="190">
        <f>IF(N402="základní",J402,0)</f>
        <v>0</v>
      </c>
      <c r="BF402" s="190">
        <f>IF(N402="snížená",J402,0)</f>
        <v>0</v>
      </c>
      <c r="BG402" s="190">
        <f>IF(N402="zákl. přenesená",J402,0)</f>
        <v>0</v>
      </c>
      <c r="BH402" s="190">
        <f>IF(N402="sníž. přenesená",J402,0)</f>
        <v>0</v>
      </c>
      <c r="BI402" s="190">
        <f>IF(N402="nulová",J402,0)</f>
        <v>0</v>
      </c>
      <c r="BJ402" s="17" t="s">
        <v>81</v>
      </c>
      <c r="BK402" s="190">
        <f>ROUND(I402*H402,2)</f>
        <v>0</v>
      </c>
      <c r="BL402" s="17" t="s">
        <v>285</v>
      </c>
      <c r="BM402" s="189" t="s">
        <v>645</v>
      </c>
    </row>
    <row r="403" spans="2:63" s="12" customFormat="1" ht="22.85" customHeight="1">
      <c r="B403" s="162"/>
      <c r="C403" s="163"/>
      <c r="D403" s="164" t="s">
        <v>76</v>
      </c>
      <c r="E403" s="176" t="s">
        <v>646</v>
      </c>
      <c r="F403" s="176" t="s">
        <v>647</v>
      </c>
      <c r="G403" s="163"/>
      <c r="H403" s="163"/>
      <c r="I403" s="166"/>
      <c r="J403" s="177">
        <f>BK403</f>
        <v>0</v>
      </c>
      <c r="K403" s="163"/>
      <c r="L403" s="168"/>
      <c r="M403" s="169"/>
      <c r="N403" s="170"/>
      <c r="O403" s="170"/>
      <c r="P403" s="171">
        <f>SUM(P404:P408)</f>
        <v>0</v>
      </c>
      <c r="Q403" s="170"/>
      <c r="R403" s="171">
        <f>SUM(R404:R408)</f>
        <v>0</v>
      </c>
      <c r="S403" s="170"/>
      <c r="T403" s="172">
        <f>SUM(T404:T408)</f>
        <v>0.11652000000000001</v>
      </c>
      <c r="AR403" s="173" t="s">
        <v>85</v>
      </c>
      <c r="AT403" s="174" t="s">
        <v>76</v>
      </c>
      <c r="AU403" s="174" t="s">
        <v>81</v>
      </c>
      <c r="AY403" s="173" t="s">
        <v>185</v>
      </c>
      <c r="BK403" s="175">
        <f>SUM(BK404:BK408)</f>
        <v>0</v>
      </c>
    </row>
    <row r="404" spans="1:65" s="2" customFormat="1" ht="16.5" customHeight="1">
      <c r="A404" s="34"/>
      <c r="B404" s="35"/>
      <c r="C404" s="178" t="s">
        <v>648</v>
      </c>
      <c r="D404" s="178" t="s">
        <v>187</v>
      </c>
      <c r="E404" s="179" t="s">
        <v>649</v>
      </c>
      <c r="F404" s="180" t="s">
        <v>650</v>
      </c>
      <c r="G404" s="181" t="s">
        <v>190</v>
      </c>
      <c r="H404" s="182">
        <v>38.84</v>
      </c>
      <c r="I404" s="183"/>
      <c r="J404" s="184">
        <f>ROUND(I404*H404,2)</f>
        <v>0</v>
      </c>
      <c r="K404" s="180" t="s">
        <v>191</v>
      </c>
      <c r="L404" s="39"/>
      <c r="M404" s="185" t="s">
        <v>19</v>
      </c>
      <c r="N404" s="186" t="s">
        <v>48</v>
      </c>
      <c r="O404" s="64"/>
      <c r="P404" s="187">
        <f>O404*H404</f>
        <v>0</v>
      </c>
      <c r="Q404" s="187">
        <v>0</v>
      </c>
      <c r="R404" s="187">
        <f>Q404*H404</f>
        <v>0</v>
      </c>
      <c r="S404" s="187">
        <v>0.003</v>
      </c>
      <c r="T404" s="188">
        <f>S404*H404</f>
        <v>0.11652000000000001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89" t="s">
        <v>285</v>
      </c>
      <c r="AT404" s="189" t="s">
        <v>187</v>
      </c>
      <c r="AU404" s="189" t="s">
        <v>85</v>
      </c>
      <c r="AY404" s="17" t="s">
        <v>185</v>
      </c>
      <c r="BE404" s="190">
        <f>IF(N404="základní",J404,0)</f>
        <v>0</v>
      </c>
      <c r="BF404" s="190">
        <f>IF(N404="snížená",J404,0)</f>
        <v>0</v>
      </c>
      <c r="BG404" s="190">
        <f>IF(N404="zákl. přenesená",J404,0)</f>
        <v>0</v>
      </c>
      <c r="BH404" s="190">
        <f>IF(N404="sníž. přenesená",J404,0)</f>
        <v>0</v>
      </c>
      <c r="BI404" s="190">
        <f>IF(N404="nulová",J404,0)</f>
        <v>0</v>
      </c>
      <c r="BJ404" s="17" t="s">
        <v>81</v>
      </c>
      <c r="BK404" s="190">
        <f>ROUND(I404*H404,2)</f>
        <v>0</v>
      </c>
      <c r="BL404" s="17" t="s">
        <v>285</v>
      </c>
      <c r="BM404" s="189" t="s">
        <v>651</v>
      </c>
    </row>
    <row r="405" spans="1:47" s="2" customFormat="1" ht="12">
      <c r="A405" s="34"/>
      <c r="B405" s="35"/>
      <c r="C405" s="36"/>
      <c r="D405" s="191" t="s">
        <v>194</v>
      </c>
      <c r="E405" s="36"/>
      <c r="F405" s="192" t="s">
        <v>652</v>
      </c>
      <c r="G405" s="36"/>
      <c r="H405" s="36"/>
      <c r="I405" s="193"/>
      <c r="J405" s="36"/>
      <c r="K405" s="36"/>
      <c r="L405" s="39"/>
      <c r="M405" s="194"/>
      <c r="N405" s="195"/>
      <c r="O405" s="64"/>
      <c r="P405" s="64"/>
      <c r="Q405" s="64"/>
      <c r="R405" s="64"/>
      <c r="S405" s="64"/>
      <c r="T405" s="65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194</v>
      </c>
      <c r="AU405" s="17" t="s">
        <v>85</v>
      </c>
    </row>
    <row r="406" spans="2:51" s="13" customFormat="1" ht="12">
      <c r="B406" s="196"/>
      <c r="C406" s="197"/>
      <c r="D406" s="198" t="s">
        <v>196</v>
      </c>
      <c r="E406" s="199" t="s">
        <v>19</v>
      </c>
      <c r="F406" s="200" t="s">
        <v>653</v>
      </c>
      <c r="G406" s="197"/>
      <c r="H406" s="201">
        <v>35.67</v>
      </c>
      <c r="I406" s="202"/>
      <c r="J406" s="197"/>
      <c r="K406" s="197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196</v>
      </c>
      <c r="AU406" s="207" t="s">
        <v>85</v>
      </c>
      <c r="AV406" s="13" t="s">
        <v>85</v>
      </c>
      <c r="AW406" s="13" t="s">
        <v>37</v>
      </c>
      <c r="AX406" s="13" t="s">
        <v>77</v>
      </c>
      <c r="AY406" s="207" t="s">
        <v>185</v>
      </c>
    </row>
    <row r="407" spans="2:51" s="13" customFormat="1" ht="12">
      <c r="B407" s="196"/>
      <c r="C407" s="197"/>
      <c r="D407" s="198" t="s">
        <v>196</v>
      </c>
      <c r="E407" s="199" t="s">
        <v>19</v>
      </c>
      <c r="F407" s="200" t="s">
        <v>654</v>
      </c>
      <c r="G407" s="197"/>
      <c r="H407" s="201">
        <v>3.17</v>
      </c>
      <c r="I407" s="202"/>
      <c r="J407" s="197"/>
      <c r="K407" s="197"/>
      <c r="L407" s="203"/>
      <c r="M407" s="204"/>
      <c r="N407" s="205"/>
      <c r="O407" s="205"/>
      <c r="P407" s="205"/>
      <c r="Q407" s="205"/>
      <c r="R407" s="205"/>
      <c r="S407" s="205"/>
      <c r="T407" s="206"/>
      <c r="AT407" s="207" t="s">
        <v>196</v>
      </c>
      <c r="AU407" s="207" t="s">
        <v>85</v>
      </c>
      <c r="AV407" s="13" t="s">
        <v>85</v>
      </c>
      <c r="AW407" s="13" t="s">
        <v>37</v>
      </c>
      <c r="AX407" s="13" t="s">
        <v>77</v>
      </c>
      <c r="AY407" s="207" t="s">
        <v>185</v>
      </c>
    </row>
    <row r="408" spans="2:51" s="14" customFormat="1" ht="12">
      <c r="B408" s="208"/>
      <c r="C408" s="209"/>
      <c r="D408" s="198" t="s">
        <v>196</v>
      </c>
      <c r="E408" s="210" t="s">
        <v>19</v>
      </c>
      <c r="F408" s="211" t="s">
        <v>199</v>
      </c>
      <c r="G408" s="209"/>
      <c r="H408" s="212">
        <v>38.84</v>
      </c>
      <c r="I408" s="213"/>
      <c r="J408" s="209"/>
      <c r="K408" s="209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196</v>
      </c>
      <c r="AU408" s="218" t="s">
        <v>85</v>
      </c>
      <c r="AV408" s="14" t="s">
        <v>192</v>
      </c>
      <c r="AW408" s="14" t="s">
        <v>37</v>
      </c>
      <c r="AX408" s="14" t="s">
        <v>81</v>
      </c>
      <c r="AY408" s="218" t="s">
        <v>185</v>
      </c>
    </row>
    <row r="409" spans="2:63" s="12" customFormat="1" ht="22.85" customHeight="1">
      <c r="B409" s="162"/>
      <c r="C409" s="163"/>
      <c r="D409" s="164" t="s">
        <v>76</v>
      </c>
      <c r="E409" s="176" t="s">
        <v>655</v>
      </c>
      <c r="F409" s="176" t="s">
        <v>656</v>
      </c>
      <c r="G409" s="163"/>
      <c r="H409" s="163"/>
      <c r="I409" s="166"/>
      <c r="J409" s="177">
        <f>BK409</f>
        <v>0</v>
      </c>
      <c r="K409" s="163"/>
      <c r="L409" s="168"/>
      <c r="M409" s="169"/>
      <c r="N409" s="170"/>
      <c r="O409" s="170"/>
      <c r="P409" s="171">
        <f>SUM(P410:P454)</f>
        <v>0</v>
      </c>
      <c r="Q409" s="170"/>
      <c r="R409" s="171">
        <f>SUM(R410:R454)</f>
        <v>0.60112778</v>
      </c>
      <c r="S409" s="170"/>
      <c r="T409" s="172">
        <f>SUM(T410:T454)</f>
        <v>0.7438112</v>
      </c>
      <c r="AR409" s="173" t="s">
        <v>85</v>
      </c>
      <c r="AT409" s="174" t="s">
        <v>76</v>
      </c>
      <c r="AU409" s="174" t="s">
        <v>81</v>
      </c>
      <c r="AY409" s="173" t="s">
        <v>185</v>
      </c>
      <c r="BK409" s="175">
        <f>SUM(BK410:BK454)</f>
        <v>0</v>
      </c>
    </row>
    <row r="410" spans="1:65" s="2" customFormat="1" ht="16.5" customHeight="1">
      <c r="A410" s="34"/>
      <c r="B410" s="35"/>
      <c r="C410" s="178" t="s">
        <v>657</v>
      </c>
      <c r="D410" s="178" t="s">
        <v>187</v>
      </c>
      <c r="E410" s="179" t="s">
        <v>658</v>
      </c>
      <c r="F410" s="180" t="s">
        <v>659</v>
      </c>
      <c r="G410" s="181" t="s">
        <v>190</v>
      </c>
      <c r="H410" s="182">
        <v>27.346</v>
      </c>
      <c r="I410" s="183"/>
      <c r="J410" s="184">
        <f>ROUND(I410*H410,2)</f>
        <v>0</v>
      </c>
      <c r="K410" s="180" t="s">
        <v>191</v>
      </c>
      <c r="L410" s="39"/>
      <c r="M410" s="185" t="s">
        <v>19</v>
      </c>
      <c r="N410" s="186" t="s">
        <v>48</v>
      </c>
      <c r="O410" s="64"/>
      <c r="P410" s="187">
        <f>O410*H410</f>
        <v>0</v>
      </c>
      <c r="Q410" s="187">
        <v>0</v>
      </c>
      <c r="R410" s="187">
        <f>Q410*H410</f>
        <v>0</v>
      </c>
      <c r="S410" s="187">
        <v>0.0272</v>
      </c>
      <c r="T410" s="188">
        <f>S410*H410</f>
        <v>0.7438112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285</v>
      </c>
      <c r="AT410" s="189" t="s">
        <v>187</v>
      </c>
      <c r="AU410" s="189" t="s">
        <v>85</v>
      </c>
      <c r="AY410" s="17" t="s">
        <v>185</v>
      </c>
      <c r="BE410" s="190">
        <f>IF(N410="základní",J410,0)</f>
        <v>0</v>
      </c>
      <c r="BF410" s="190">
        <f>IF(N410="snížená",J410,0)</f>
        <v>0</v>
      </c>
      <c r="BG410" s="190">
        <f>IF(N410="zákl. přenesená",J410,0)</f>
        <v>0</v>
      </c>
      <c r="BH410" s="190">
        <f>IF(N410="sníž. přenesená",J410,0)</f>
        <v>0</v>
      </c>
      <c r="BI410" s="190">
        <f>IF(N410="nulová",J410,0)</f>
        <v>0</v>
      </c>
      <c r="BJ410" s="17" t="s">
        <v>81</v>
      </c>
      <c r="BK410" s="190">
        <f>ROUND(I410*H410,2)</f>
        <v>0</v>
      </c>
      <c r="BL410" s="17" t="s">
        <v>285</v>
      </c>
      <c r="BM410" s="189" t="s">
        <v>660</v>
      </c>
    </row>
    <row r="411" spans="1:47" s="2" customFormat="1" ht="12">
      <c r="A411" s="34"/>
      <c r="B411" s="35"/>
      <c r="C411" s="36"/>
      <c r="D411" s="191" t="s">
        <v>194</v>
      </c>
      <c r="E411" s="36"/>
      <c r="F411" s="192" t="s">
        <v>661</v>
      </c>
      <c r="G411" s="36"/>
      <c r="H411" s="36"/>
      <c r="I411" s="193"/>
      <c r="J411" s="36"/>
      <c r="K411" s="36"/>
      <c r="L411" s="39"/>
      <c r="M411" s="194"/>
      <c r="N411" s="195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194</v>
      </c>
      <c r="AU411" s="17" t="s">
        <v>85</v>
      </c>
    </row>
    <row r="412" spans="2:51" s="13" customFormat="1" ht="12">
      <c r="B412" s="196"/>
      <c r="C412" s="197"/>
      <c r="D412" s="198" t="s">
        <v>196</v>
      </c>
      <c r="E412" s="199" t="s">
        <v>19</v>
      </c>
      <c r="F412" s="200" t="s">
        <v>662</v>
      </c>
      <c r="G412" s="197"/>
      <c r="H412" s="201">
        <v>9.726</v>
      </c>
      <c r="I412" s="202"/>
      <c r="J412" s="197"/>
      <c r="K412" s="197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196</v>
      </c>
      <c r="AU412" s="207" t="s">
        <v>85</v>
      </c>
      <c r="AV412" s="13" t="s">
        <v>85</v>
      </c>
      <c r="AW412" s="13" t="s">
        <v>37</v>
      </c>
      <c r="AX412" s="13" t="s">
        <v>77</v>
      </c>
      <c r="AY412" s="207" t="s">
        <v>185</v>
      </c>
    </row>
    <row r="413" spans="2:51" s="13" customFormat="1" ht="12">
      <c r="B413" s="196"/>
      <c r="C413" s="197"/>
      <c r="D413" s="198" t="s">
        <v>196</v>
      </c>
      <c r="E413" s="199" t="s">
        <v>19</v>
      </c>
      <c r="F413" s="200" t="s">
        <v>663</v>
      </c>
      <c r="G413" s="197"/>
      <c r="H413" s="201">
        <v>8.138</v>
      </c>
      <c r="I413" s="202"/>
      <c r="J413" s="197"/>
      <c r="K413" s="197"/>
      <c r="L413" s="203"/>
      <c r="M413" s="204"/>
      <c r="N413" s="205"/>
      <c r="O413" s="205"/>
      <c r="P413" s="205"/>
      <c r="Q413" s="205"/>
      <c r="R413" s="205"/>
      <c r="S413" s="205"/>
      <c r="T413" s="206"/>
      <c r="AT413" s="207" t="s">
        <v>196</v>
      </c>
      <c r="AU413" s="207" t="s">
        <v>85</v>
      </c>
      <c r="AV413" s="13" t="s">
        <v>85</v>
      </c>
      <c r="AW413" s="13" t="s">
        <v>37</v>
      </c>
      <c r="AX413" s="13" t="s">
        <v>77</v>
      </c>
      <c r="AY413" s="207" t="s">
        <v>185</v>
      </c>
    </row>
    <row r="414" spans="2:51" s="13" customFormat="1" ht="12">
      <c r="B414" s="196"/>
      <c r="C414" s="197"/>
      <c r="D414" s="198" t="s">
        <v>196</v>
      </c>
      <c r="E414" s="199" t="s">
        <v>19</v>
      </c>
      <c r="F414" s="200" t="s">
        <v>664</v>
      </c>
      <c r="G414" s="197"/>
      <c r="H414" s="201">
        <v>9.482</v>
      </c>
      <c r="I414" s="202"/>
      <c r="J414" s="197"/>
      <c r="K414" s="197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196</v>
      </c>
      <c r="AU414" s="207" t="s">
        <v>85</v>
      </c>
      <c r="AV414" s="13" t="s">
        <v>85</v>
      </c>
      <c r="AW414" s="13" t="s">
        <v>37</v>
      </c>
      <c r="AX414" s="13" t="s">
        <v>77</v>
      </c>
      <c r="AY414" s="207" t="s">
        <v>185</v>
      </c>
    </row>
    <row r="415" spans="2:51" s="14" customFormat="1" ht="12">
      <c r="B415" s="208"/>
      <c r="C415" s="209"/>
      <c r="D415" s="198" t="s">
        <v>196</v>
      </c>
      <c r="E415" s="210" t="s">
        <v>19</v>
      </c>
      <c r="F415" s="211" t="s">
        <v>199</v>
      </c>
      <c r="G415" s="209"/>
      <c r="H415" s="212">
        <v>27.346</v>
      </c>
      <c r="I415" s="213"/>
      <c r="J415" s="209"/>
      <c r="K415" s="209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196</v>
      </c>
      <c r="AU415" s="218" t="s">
        <v>85</v>
      </c>
      <c r="AV415" s="14" t="s">
        <v>192</v>
      </c>
      <c r="AW415" s="14" t="s">
        <v>37</v>
      </c>
      <c r="AX415" s="14" t="s">
        <v>81</v>
      </c>
      <c r="AY415" s="218" t="s">
        <v>185</v>
      </c>
    </row>
    <row r="416" spans="1:65" s="2" customFormat="1" ht="16.5" customHeight="1">
      <c r="A416" s="34"/>
      <c r="B416" s="35"/>
      <c r="C416" s="178" t="s">
        <v>665</v>
      </c>
      <c r="D416" s="178" t="s">
        <v>187</v>
      </c>
      <c r="E416" s="179" t="s">
        <v>666</v>
      </c>
      <c r="F416" s="180" t="s">
        <v>667</v>
      </c>
      <c r="G416" s="181" t="s">
        <v>190</v>
      </c>
      <c r="H416" s="182">
        <v>29.11</v>
      </c>
      <c r="I416" s="183"/>
      <c r="J416" s="184">
        <f>ROUND(I416*H416,2)</f>
        <v>0</v>
      </c>
      <c r="K416" s="180" t="s">
        <v>191</v>
      </c>
      <c r="L416" s="39"/>
      <c r="M416" s="185" t="s">
        <v>19</v>
      </c>
      <c r="N416" s="186" t="s">
        <v>48</v>
      </c>
      <c r="O416" s="64"/>
      <c r="P416" s="187">
        <f>O416*H416</f>
        <v>0</v>
      </c>
      <c r="Q416" s="187">
        <v>0</v>
      </c>
      <c r="R416" s="187">
        <f>Q416*H416</f>
        <v>0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285</v>
      </c>
      <c r="AT416" s="189" t="s">
        <v>187</v>
      </c>
      <c r="AU416" s="189" t="s">
        <v>85</v>
      </c>
      <c r="AY416" s="17" t="s">
        <v>185</v>
      </c>
      <c r="BE416" s="190">
        <f>IF(N416="základní",J416,0)</f>
        <v>0</v>
      </c>
      <c r="BF416" s="190">
        <f>IF(N416="snížená",J416,0)</f>
        <v>0</v>
      </c>
      <c r="BG416" s="190">
        <f>IF(N416="zákl. přenesená",J416,0)</f>
        <v>0</v>
      </c>
      <c r="BH416" s="190">
        <f>IF(N416="sníž. přenesená",J416,0)</f>
        <v>0</v>
      </c>
      <c r="BI416" s="190">
        <f>IF(N416="nulová",J416,0)</f>
        <v>0</v>
      </c>
      <c r="BJ416" s="17" t="s">
        <v>81</v>
      </c>
      <c r="BK416" s="190">
        <f>ROUND(I416*H416,2)</f>
        <v>0</v>
      </c>
      <c r="BL416" s="17" t="s">
        <v>285</v>
      </c>
      <c r="BM416" s="189" t="s">
        <v>668</v>
      </c>
    </row>
    <row r="417" spans="1:47" s="2" customFormat="1" ht="12">
      <c r="A417" s="34"/>
      <c r="B417" s="35"/>
      <c r="C417" s="36"/>
      <c r="D417" s="191" t="s">
        <v>194</v>
      </c>
      <c r="E417" s="36"/>
      <c r="F417" s="192" t="s">
        <v>669</v>
      </c>
      <c r="G417" s="36"/>
      <c r="H417" s="36"/>
      <c r="I417" s="193"/>
      <c r="J417" s="36"/>
      <c r="K417" s="36"/>
      <c r="L417" s="39"/>
      <c r="M417" s="194"/>
      <c r="N417" s="195"/>
      <c r="O417" s="64"/>
      <c r="P417" s="64"/>
      <c r="Q417" s="64"/>
      <c r="R417" s="64"/>
      <c r="S417" s="64"/>
      <c r="T417" s="6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194</v>
      </c>
      <c r="AU417" s="17" t="s">
        <v>85</v>
      </c>
    </row>
    <row r="418" spans="2:51" s="13" customFormat="1" ht="12">
      <c r="B418" s="196"/>
      <c r="C418" s="197"/>
      <c r="D418" s="198" t="s">
        <v>196</v>
      </c>
      <c r="E418" s="199" t="s">
        <v>19</v>
      </c>
      <c r="F418" s="200" t="s">
        <v>670</v>
      </c>
      <c r="G418" s="197"/>
      <c r="H418" s="201">
        <v>11.471</v>
      </c>
      <c r="I418" s="202"/>
      <c r="J418" s="197"/>
      <c r="K418" s="197"/>
      <c r="L418" s="203"/>
      <c r="M418" s="204"/>
      <c r="N418" s="205"/>
      <c r="O418" s="205"/>
      <c r="P418" s="205"/>
      <c r="Q418" s="205"/>
      <c r="R418" s="205"/>
      <c r="S418" s="205"/>
      <c r="T418" s="206"/>
      <c r="AT418" s="207" t="s">
        <v>196</v>
      </c>
      <c r="AU418" s="207" t="s">
        <v>85</v>
      </c>
      <c r="AV418" s="13" t="s">
        <v>85</v>
      </c>
      <c r="AW418" s="13" t="s">
        <v>37</v>
      </c>
      <c r="AX418" s="13" t="s">
        <v>77</v>
      </c>
      <c r="AY418" s="207" t="s">
        <v>185</v>
      </c>
    </row>
    <row r="419" spans="2:51" s="13" customFormat="1" ht="12">
      <c r="B419" s="196"/>
      <c r="C419" s="197"/>
      <c r="D419" s="198" t="s">
        <v>196</v>
      </c>
      <c r="E419" s="199" t="s">
        <v>19</v>
      </c>
      <c r="F419" s="200" t="s">
        <v>671</v>
      </c>
      <c r="G419" s="197"/>
      <c r="H419" s="201">
        <v>17.639</v>
      </c>
      <c r="I419" s="202"/>
      <c r="J419" s="197"/>
      <c r="K419" s="197"/>
      <c r="L419" s="203"/>
      <c r="M419" s="204"/>
      <c r="N419" s="205"/>
      <c r="O419" s="205"/>
      <c r="P419" s="205"/>
      <c r="Q419" s="205"/>
      <c r="R419" s="205"/>
      <c r="S419" s="205"/>
      <c r="T419" s="206"/>
      <c r="AT419" s="207" t="s">
        <v>196</v>
      </c>
      <c r="AU419" s="207" t="s">
        <v>85</v>
      </c>
      <c r="AV419" s="13" t="s">
        <v>85</v>
      </c>
      <c r="AW419" s="13" t="s">
        <v>37</v>
      </c>
      <c r="AX419" s="13" t="s">
        <v>77</v>
      </c>
      <c r="AY419" s="207" t="s">
        <v>185</v>
      </c>
    </row>
    <row r="420" spans="2:51" s="14" customFormat="1" ht="12">
      <c r="B420" s="208"/>
      <c r="C420" s="209"/>
      <c r="D420" s="198" t="s">
        <v>196</v>
      </c>
      <c r="E420" s="210" t="s">
        <v>19</v>
      </c>
      <c r="F420" s="211" t="s">
        <v>199</v>
      </c>
      <c r="G420" s="209"/>
      <c r="H420" s="212">
        <v>29.11</v>
      </c>
      <c r="I420" s="213"/>
      <c r="J420" s="209"/>
      <c r="K420" s="209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196</v>
      </c>
      <c r="AU420" s="218" t="s">
        <v>85</v>
      </c>
      <c r="AV420" s="14" t="s">
        <v>192</v>
      </c>
      <c r="AW420" s="14" t="s">
        <v>37</v>
      </c>
      <c r="AX420" s="14" t="s">
        <v>81</v>
      </c>
      <c r="AY420" s="218" t="s">
        <v>185</v>
      </c>
    </row>
    <row r="421" spans="1:65" s="2" customFormat="1" ht="16.5" customHeight="1">
      <c r="A421" s="34"/>
      <c r="B421" s="35"/>
      <c r="C421" s="178" t="s">
        <v>672</v>
      </c>
      <c r="D421" s="178" t="s">
        <v>187</v>
      </c>
      <c r="E421" s="179" t="s">
        <v>673</v>
      </c>
      <c r="F421" s="180" t="s">
        <v>674</v>
      </c>
      <c r="G421" s="181" t="s">
        <v>190</v>
      </c>
      <c r="H421" s="182">
        <v>29.11</v>
      </c>
      <c r="I421" s="183"/>
      <c r="J421" s="184">
        <f>ROUND(I421*H421,2)</f>
        <v>0</v>
      </c>
      <c r="K421" s="180" t="s">
        <v>191</v>
      </c>
      <c r="L421" s="39"/>
      <c r="M421" s="185" t="s">
        <v>19</v>
      </c>
      <c r="N421" s="186" t="s">
        <v>48</v>
      </c>
      <c r="O421" s="64"/>
      <c r="P421" s="187">
        <f>O421*H421</f>
        <v>0</v>
      </c>
      <c r="Q421" s="187">
        <v>0.0003</v>
      </c>
      <c r="R421" s="187">
        <f>Q421*H421</f>
        <v>0.008733</v>
      </c>
      <c r="S421" s="187">
        <v>0</v>
      </c>
      <c r="T421" s="18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9" t="s">
        <v>285</v>
      </c>
      <c r="AT421" s="189" t="s">
        <v>187</v>
      </c>
      <c r="AU421" s="189" t="s">
        <v>85</v>
      </c>
      <c r="AY421" s="17" t="s">
        <v>185</v>
      </c>
      <c r="BE421" s="190">
        <f>IF(N421="základní",J421,0)</f>
        <v>0</v>
      </c>
      <c r="BF421" s="190">
        <f>IF(N421="snížená",J421,0)</f>
        <v>0</v>
      </c>
      <c r="BG421" s="190">
        <f>IF(N421="zákl. přenesená",J421,0)</f>
        <v>0</v>
      </c>
      <c r="BH421" s="190">
        <f>IF(N421="sníž. přenesená",J421,0)</f>
        <v>0</v>
      </c>
      <c r="BI421" s="190">
        <f>IF(N421="nulová",J421,0)</f>
        <v>0</v>
      </c>
      <c r="BJ421" s="17" t="s">
        <v>81</v>
      </c>
      <c r="BK421" s="190">
        <f>ROUND(I421*H421,2)</f>
        <v>0</v>
      </c>
      <c r="BL421" s="17" t="s">
        <v>285</v>
      </c>
      <c r="BM421" s="189" t="s">
        <v>675</v>
      </c>
    </row>
    <row r="422" spans="1:47" s="2" customFormat="1" ht="12">
      <c r="A422" s="34"/>
      <c r="B422" s="35"/>
      <c r="C422" s="36"/>
      <c r="D422" s="191" t="s">
        <v>194</v>
      </c>
      <c r="E422" s="36"/>
      <c r="F422" s="192" t="s">
        <v>676</v>
      </c>
      <c r="G422" s="36"/>
      <c r="H422" s="36"/>
      <c r="I422" s="193"/>
      <c r="J422" s="36"/>
      <c r="K422" s="36"/>
      <c r="L422" s="39"/>
      <c r="M422" s="194"/>
      <c r="N422" s="195"/>
      <c r="O422" s="64"/>
      <c r="P422" s="64"/>
      <c r="Q422" s="64"/>
      <c r="R422" s="64"/>
      <c r="S422" s="64"/>
      <c r="T422" s="6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194</v>
      </c>
      <c r="AU422" s="17" t="s">
        <v>85</v>
      </c>
    </row>
    <row r="423" spans="1:65" s="2" customFormat="1" ht="16.5" customHeight="1">
      <c r="A423" s="34"/>
      <c r="B423" s="35"/>
      <c r="C423" s="178" t="s">
        <v>677</v>
      </c>
      <c r="D423" s="178" t="s">
        <v>187</v>
      </c>
      <c r="E423" s="179" t="s">
        <v>678</v>
      </c>
      <c r="F423" s="180" t="s">
        <v>679</v>
      </c>
      <c r="G423" s="181" t="s">
        <v>190</v>
      </c>
      <c r="H423" s="182">
        <v>11.074</v>
      </c>
      <c r="I423" s="183"/>
      <c r="J423" s="184">
        <f>ROUND(I423*H423,2)</f>
        <v>0</v>
      </c>
      <c r="K423" s="180" t="s">
        <v>191</v>
      </c>
      <c r="L423" s="39"/>
      <c r="M423" s="185" t="s">
        <v>19</v>
      </c>
      <c r="N423" s="186" t="s">
        <v>48</v>
      </c>
      <c r="O423" s="64"/>
      <c r="P423" s="187">
        <f>O423*H423</f>
        <v>0</v>
      </c>
      <c r="Q423" s="187">
        <v>0.0015</v>
      </c>
      <c r="R423" s="187">
        <f>Q423*H423</f>
        <v>0.016611</v>
      </c>
      <c r="S423" s="187">
        <v>0</v>
      </c>
      <c r="T423" s="18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89" t="s">
        <v>285</v>
      </c>
      <c r="AT423" s="189" t="s">
        <v>187</v>
      </c>
      <c r="AU423" s="189" t="s">
        <v>85</v>
      </c>
      <c r="AY423" s="17" t="s">
        <v>185</v>
      </c>
      <c r="BE423" s="190">
        <f>IF(N423="základní",J423,0)</f>
        <v>0</v>
      </c>
      <c r="BF423" s="190">
        <f>IF(N423="snížená",J423,0)</f>
        <v>0</v>
      </c>
      <c r="BG423" s="190">
        <f>IF(N423="zákl. přenesená",J423,0)</f>
        <v>0</v>
      </c>
      <c r="BH423" s="190">
        <f>IF(N423="sníž. přenesená",J423,0)</f>
        <v>0</v>
      </c>
      <c r="BI423" s="190">
        <f>IF(N423="nulová",J423,0)</f>
        <v>0</v>
      </c>
      <c r="BJ423" s="17" t="s">
        <v>81</v>
      </c>
      <c r="BK423" s="190">
        <f>ROUND(I423*H423,2)</f>
        <v>0</v>
      </c>
      <c r="BL423" s="17" t="s">
        <v>285</v>
      </c>
      <c r="BM423" s="189" t="s">
        <v>680</v>
      </c>
    </row>
    <row r="424" spans="1:47" s="2" customFormat="1" ht="12">
      <c r="A424" s="34"/>
      <c r="B424" s="35"/>
      <c r="C424" s="36"/>
      <c r="D424" s="191" t="s">
        <v>194</v>
      </c>
      <c r="E424" s="36"/>
      <c r="F424" s="192" t="s">
        <v>681</v>
      </c>
      <c r="G424" s="36"/>
      <c r="H424" s="36"/>
      <c r="I424" s="193"/>
      <c r="J424" s="36"/>
      <c r="K424" s="36"/>
      <c r="L424" s="39"/>
      <c r="M424" s="194"/>
      <c r="N424" s="195"/>
      <c r="O424" s="64"/>
      <c r="P424" s="64"/>
      <c r="Q424" s="64"/>
      <c r="R424" s="64"/>
      <c r="S424" s="64"/>
      <c r="T424" s="65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194</v>
      </c>
      <c r="AU424" s="17" t="s">
        <v>85</v>
      </c>
    </row>
    <row r="425" spans="2:51" s="13" customFormat="1" ht="12">
      <c r="B425" s="196"/>
      <c r="C425" s="197"/>
      <c r="D425" s="198" t="s">
        <v>196</v>
      </c>
      <c r="E425" s="199" t="s">
        <v>19</v>
      </c>
      <c r="F425" s="200" t="s">
        <v>682</v>
      </c>
      <c r="G425" s="197"/>
      <c r="H425" s="201">
        <v>10.585</v>
      </c>
      <c r="I425" s="202"/>
      <c r="J425" s="197"/>
      <c r="K425" s="197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196</v>
      </c>
      <c r="AU425" s="207" t="s">
        <v>85</v>
      </c>
      <c r="AV425" s="13" t="s">
        <v>85</v>
      </c>
      <c r="AW425" s="13" t="s">
        <v>37</v>
      </c>
      <c r="AX425" s="13" t="s">
        <v>77</v>
      </c>
      <c r="AY425" s="207" t="s">
        <v>185</v>
      </c>
    </row>
    <row r="426" spans="2:51" s="13" customFormat="1" ht="12">
      <c r="B426" s="196"/>
      <c r="C426" s="197"/>
      <c r="D426" s="198" t="s">
        <v>196</v>
      </c>
      <c r="E426" s="199" t="s">
        <v>19</v>
      </c>
      <c r="F426" s="200" t="s">
        <v>683</v>
      </c>
      <c r="G426" s="197"/>
      <c r="H426" s="201">
        <v>0.489</v>
      </c>
      <c r="I426" s="202"/>
      <c r="J426" s="197"/>
      <c r="K426" s="197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196</v>
      </c>
      <c r="AU426" s="207" t="s">
        <v>85</v>
      </c>
      <c r="AV426" s="13" t="s">
        <v>85</v>
      </c>
      <c r="AW426" s="13" t="s">
        <v>37</v>
      </c>
      <c r="AX426" s="13" t="s">
        <v>77</v>
      </c>
      <c r="AY426" s="207" t="s">
        <v>185</v>
      </c>
    </row>
    <row r="427" spans="2:51" s="14" customFormat="1" ht="12">
      <c r="B427" s="208"/>
      <c r="C427" s="209"/>
      <c r="D427" s="198" t="s">
        <v>196</v>
      </c>
      <c r="E427" s="210" t="s">
        <v>19</v>
      </c>
      <c r="F427" s="211" t="s">
        <v>199</v>
      </c>
      <c r="G427" s="209"/>
      <c r="H427" s="212">
        <v>11.074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196</v>
      </c>
      <c r="AU427" s="218" t="s">
        <v>85</v>
      </c>
      <c r="AV427" s="14" t="s">
        <v>192</v>
      </c>
      <c r="AW427" s="14" t="s">
        <v>37</v>
      </c>
      <c r="AX427" s="14" t="s">
        <v>81</v>
      </c>
      <c r="AY427" s="218" t="s">
        <v>185</v>
      </c>
    </row>
    <row r="428" spans="1:65" s="2" customFormat="1" ht="16.5" customHeight="1">
      <c r="A428" s="34"/>
      <c r="B428" s="35"/>
      <c r="C428" s="178" t="s">
        <v>684</v>
      </c>
      <c r="D428" s="178" t="s">
        <v>187</v>
      </c>
      <c r="E428" s="179" t="s">
        <v>685</v>
      </c>
      <c r="F428" s="180" t="s">
        <v>686</v>
      </c>
      <c r="G428" s="181" t="s">
        <v>407</v>
      </c>
      <c r="H428" s="182">
        <v>9.5</v>
      </c>
      <c r="I428" s="183"/>
      <c r="J428" s="184">
        <f>ROUND(I428*H428,2)</f>
        <v>0</v>
      </c>
      <c r="K428" s="180" t="s">
        <v>191</v>
      </c>
      <c r="L428" s="39"/>
      <c r="M428" s="185" t="s">
        <v>19</v>
      </c>
      <c r="N428" s="186" t="s">
        <v>48</v>
      </c>
      <c r="O428" s="64"/>
      <c r="P428" s="187">
        <f>O428*H428</f>
        <v>0</v>
      </c>
      <c r="Q428" s="187">
        <v>0.00028</v>
      </c>
      <c r="R428" s="187">
        <f>Q428*H428</f>
        <v>0.0026599999999999996</v>
      </c>
      <c r="S428" s="187">
        <v>0</v>
      </c>
      <c r="T428" s="18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9" t="s">
        <v>285</v>
      </c>
      <c r="AT428" s="189" t="s">
        <v>187</v>
      </c>
      <c r="AU428" s="189" t="s">
        <v>85</v>
      </c>
      <c r="AY428" s="17" t="s">
        <v>185</v>
      </c>
      <c r="BE428" s="190">
        <f>IF(N428="základní",J428,0)</f>
        <v>0</v>
      </c>
      <c r="BF428" s="190">
        <f>IF(N428="snížená",J428,0)</f>
        <v>0</v>
      </c>
      <c r="BG428" s="190">
        <f>IF(N428="zákl. přenesená",J428,0)</f>
        <v>0</v>
      </c>
      <c r="BH428" s="190">
        <f>IF(N428="sníž. přenesená",J428,0)</f>
        <v>0</v>
      </c>
      <c r="BI428" s="190">
        <f>IF(N428="nulová",J428,0)</f>
        <v>0</v>
      </c>
      <c r="BJ428" s="17" t="s">
        <v>81</v>
      </c>
      <c r="BK428" s="190">
        <f>ROUND(I428*H428,2)</f>
        <v>0</v>
      </c>
      <c r="BL428" s="17" t="s">
        <v>285</v>
      </c>
      <c r="BM428" s="189" t="s">
        <v>687</v>
      </c>
    </row>
    <row r="429" spans="1:47" s="2" customFormat="1" ht="12">
      <c r="A429" s="34"/>
      <c r="B429" s="35"/>
      <c r="C429" s="36"/>
      <c r="D429" s="191" t="s">
        <v>194</v>
      </c>
      <c r="E429" s="36"/>
      <c r="F429" s="192" t="s">
        <v>688</v>
      </c>
      <c r="G429" s="36"/>
      <c r="H429" s="36"/>
      <c r="I429" s="193"/>
      <c r="J429" s="36"/>
      <c r="K429" s="36"/>
      <c r="L429" s="39"/>
      <c r="M429" s="194"/>
      <c r="N429" s="195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194</v>
      </c>
      <c r="AU429" s="17" t="s">
        <v>85</v>
      </c>
    </row>
    <row r="430" spans="2:51" s="13" customFormat="1" ht="12">
      <c r="B430" s="196"/>
      <c r="C430" s="197"/>
      <c r="D430" s="198" t="s">
        <v>196</v>
      </c>
      <c r="E430" s="199" t="s">
        <v>19</v>
      </c>
      <c r="F430" s="200" t="s">
        <v>689</v>
      </c>
      <c r="G430" s="197"/>
      <c r="H430" s="201">
        <v>9.1</v>
      </c>
      <c r="I430" s="202"/>
      <c r="J430" s="197"/>
      <c r="K430" s="197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196</v>
      </c>
      <c r="AU430" s="207" t="s">
        <v>85</v>
      </c>
      <c r="AV430" s="13" t="s">
        <v>85</v>
      </c>
      <c r="AW430" s="13" t="s">
        <v>37</v>
      </c>
      <c r="AX430" s="13" t="s">
        <v>77</v>
      </c>
      <c r="AY430" s="207" t="s">
        <v>185</v>
      </c>
    </row>
    <row r="431" spans="2:51" s="13" customFormat="1" ht="12">
      <c r="B431" s="196"/>
      <c r="C431" s="197"/>
      <c r="D431" s="198" t="s">
        <v>196</v>
      </c>
      <c r="E431" s="199" t="s">
        <v>19</v>
      </c>
      <c r="F431" s="200" t="s">
        <v>690</v>
      </c>
      <c r="G431" s="197"/>
      <c r="H431" s="201">
        <v>0.4</v>
      </c>
      <c r="I431" s="202"/>
      <c r="J431" s="197"/>
      <c r="K431" s="197"/>
      <c r="L431" s="203"/>
      <c r="M431" s="204"/>
      <c r="N431" s="205"/>
      <c r="O431" s="205"/>
      <c r="P431" s="205"/>
      <c r="Q431" s="205"/>
      <c r="R431" s="205"/>
      <c r="S431" s="205"/>
      <c r="T431" s="206"/>
      <c r="AT431" s="207" t="s">
        <v>196</v>
      </c>
      <c r="AU431" s="207" t="s">
        <v>85</v>
      </c>
      <c r="AV431" s="13" t="s">
        <v>85</v>
      </c>
      <c r="AW431" s="13" t="s">
        <v>37</v>
      </c>
      <c r="AX431" s="13" t="s">
        <v>77</v>
      </c>
      <c r="AY431" s="207" t="s">
        <v>185</v>
      </c>
    </row>
    <row r="432" spans="2:51" s="14" customFormat="1" ht="12">
      <c r="B432" s="208"/>
      <c r="C432" s="209"/>
      <c r="D432" s="198" t="s">
        <v>196</v>
      </c>
      <c r="E432" s="210" t="s">
        <v>19</v>
      </c>
      <c r="F432" s="211" t="s">
        <v>199</v>
      </c>
      <c r="G432" s="209"/>
      <c r="H432" s="212">
        <v>9.5</v>
      </c>
      <c r="I432" s="213"/>
      <c r="J432" s="209"/>
      <c r="K432" s="209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196</v>
      </c>
      <c r="AU432" s="218" t="s">
        <v>85</v>
      </c>
      <c r="AV432" s="14" t="s">
        <v>192</v>
      </c>
      <c r="AW432" s="14" t="s">
        <v>37</v>
      </c>
      <c r="AX432" s="14" t="s">
        <v>81</v>
      </c>
      <c r="AY432" s="218" t="s">
        <v>185</v>
      </c>
    </row>
    <row r="433" spans="1:65" s="2" customFormat="1" ht="21.75" customHeight="1">
      <c r="A433" s="34"/>
      <c r="B433" s="35"/>
      <c r="C433" s="178" t="s">
        <v>691</v>
      </c>
      <c r="D433" s="178" t="s">
        <v>187</v>
      </c>
      <c r="E433" s="179" t="s">
        <v>692</v>
      </c>
      <c r="F433" s="180" t="s">
        <v>693</v>
      </c>
      <c r="G433" s="181" t="s">
        <v>407</v>
      </c>
      <c r="H433" s="182">
        <v>3.76</v>
      </c>
      <c r="I433" s="183"/>
      <c r="J433" s="184">
        <f>ROUND(I433*H433,2)</f>
        <v>0</v>
      </c>
      <c r="K433" s="180" t="s">
        <v>191</v>
      </c>
      <c r="L433" s="39"/>
      <c r="M433" s="185" t="s">
        <v>19</v>
      </c>
      <c r="N433" s="186" t="s">
        <v>48</v>
      </c>
      <c r="O433" s="64"/>
      <c r="P433" s="187">
        <f>O433*H433</f>
        <v>0</v>
      </c>
      <c r="Q433" s="187">
        <v>0.0002</v>
      </c>
      <c r="R433" s="187">
        <f>Q433*H433</f>
        <v>0.000752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285</v>
      </c>
      <c r="AT433" s="189" t="s">
        <v>187</v>
      </c>
      <c r="AU433" s="189" t="s">
        <v>85</v>
      </c>
      <c r="AY433" s="17" t="s">
        <v>185</v>
      </c>
      <c r="BE433" s="190">
        <f>IF(N433="základní",J433,0)</f>
        <v>0</v>
      </c>
      <c r="BF433" s="190">
        <f>IF(N433="snížená",J433,0)</f>
        <v>0</v>
      </c>
      <c r="BG433" s="190">
        <f>IF(N433="zákl. přenesená",J433,0)</f>
        <v>0</v>
      </c>
      <c r="BH433" s="190">
        <f>IF(N433="sníž. přenesená",J433,0)</f>
        <v>0</v>
      </c>
      <c r="BI433" s="190">
        <f>IF(N433="nulová",J433,0)</f>
        <v>0</v>
      </c>
      <c r="BJ433" s="17" t="s">
        <v>81</v>
      </c>
      <c r="BK433" s="190">
        <f>ROUND(I433*H433,2)</f>
        <v>0</v>
      </c>
      <c r="BL433" s="17" t="s">
        <v>285</v>
      </c>
      <c r="BM433" s="189" t="s">
        <v>694</v>
      </c>
    </row>
    <row r="434" spans="1:47" s="2" customFormat="1" ht="12">
      <c r="A434" s="34"/>
      <c r="B434" s="35"/>
      <c r="C434" s="36"/>
      <c r="D434" s="191" t="s">
        <v>194</v>
      </c>
      <c r="E434" s="36"/>
      <c r="F434" s="192" t="s">
        <v>695</v>
      </c>
      <c r="G434" s="36"/>
      <c r="H434" s="36"/>
      <c r="I434" s="193"/>
      <c r="J434" s="36"/>
      <c r="K434" s="36"/>
      <c r="L434" s="39"/>
      <c r="M434" s="194"/>
      <c r="N434" s="195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194</v>
      </c>
      <c r="AU434" s="17" t="s">
        <v>85</v>
      </c>
    </row>
    <row r="435" spans="2:51" s="13" customFormat="1" ht="12">
      <c r="B435" s="196"/>
      <c r="C435" s="197"/>
      <c r="D435" s="198" t="s">
        <v>196</v>
      </c>
      <c r="E435" s="199" t="s">
        <v>19</v>
      </c>
      <c r="F435" s="200" t="s">
        <v>696</v>
      </c>
      <c r="G435" s="197"/>
      <c r="H435" s="201">
        <v>3.76</v>
      </c>
      <c r="I435" s="202"/>
      <c r="J435" s="197"/>
      <c r="K435" s="197"/>
      <c r="L435" s="203"/>
      <c r="M435" s="204"/>
      <c r="N435" s="205"/>
      <c r="O435" s="205"/>
      <c r="P435" s="205"/>
      <c r="Q435" s="205"/>
      <c r="R435" s="205"/>
      <c r="S435" s="205"/>
      <c r="T435" s="206"/>
      <c r="AT435" s="207" t="s">
        <v>196</v>
      </c>
      <c r="AU435" s="207" t="s">
        <v>85</v>
      </c>
      <c r="AV435" s="13" t="s">
        <v>85</v>
      </c>
      <c r="AW435" s="13" t="s">
        <v>37</v>
      </c>
      <c r="AX435" s="13" t="s">
        <v>77</v>
      </c>
      <c r="AY435" s="207" t="s">
        <v>185</v>
      </c>
    </row>
    <row r="436" spans="2:51" s="14" customFormat="1" ht="12">
      <c r="B436" s="208"/>
      <c r="C436" s="209"/>
      <c r="D436" s="198" t="s">
        <v>196</v>
      </c>
      <c r="E436" s="210" t="s">
        <v>19</v>
      </c>
      <c r="F436" s="211" t="s">
        <v>199</v>
      </c>
      <c r="G436" s="209"/>
      <c r="H436" s="212">
        <v>3.76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196</v>
      </c>
      <c r="AU436" s="218" t="s">
        <v>85</v>
      </c>
      <c r="AV436" s="14" t="s">
        <v>192</v>
      </c>
      <c r="AW436" s="14" t="s">
        <v>37</v>
      </c>
      <c r="AX436" s="14" t="s">
        <v>81</v>
      </c>
      <c r="AY436" s="218" t="s">
        <v>185</v>
      </c>
    </row>
    <row r="437" spans="1:65" s="2" customFormat="1" ht="16.5" customHeight="1">
      <c r="A437" s="34"/>
      <c r="B437" s="35"/>
      <c r="C437" s="219" t="s">
        <v>697</v>
      </c>
      <c r="D437" s="219" t="s">
        <v>404</v>
      </c>
      <c r="E437" s="220" t="s">
        <v>698</v>
      </c>
      <c r="F437" s="221" t="s">
        <v>699</v>
      </c>
      <c r="G437" s="222" t="s">
        <v>407</v>
      </c>
      <c r="H437" s="223">
        <v>4.324</v>
      </c>
      <c r="I437" s="224"/>
      <c r="J437" s="225">
        <f>ROUND(I437*H437,2)</f>
        <v>0</v>
      </c>
      <c r="K437" s="221" t="s">
        <v>191</v>
      </c>
      <c r="L437" s="226"/>
      <c r="M437" s="227" t="s">
        <v>19</v>
      </c>
      <c r="N437" s="228" t="s">
        <v>48</v>
      </c>
      <c r="O437" s="64"/>
      <c r="P437" s="187">
        <f>O437*H437</f>
        <v>0</v>
      </c>
      <c r="Q437" s="187">
        <v>2E-05</v>
      </c>
      <c r="R437" s="187">
        <f>Q437*H437</f>
        <v>8.648E-05</v>
      </c>
      <c r="S437" s="187">
        <v>0</v>
      </c>
      <c r="T437" s="18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9" t="s">
        <v>392</v>
      </c>
      <c r="AT437" s="189" t="s">
        <v>404</v>
      </c>
      <c r="AU437" s="189" t="s">
        <v>85</v>
      </c>
      <c r="AY437" s="17" t="s">
        <v>185</v>
      </c>
      <c r="BE437" s="190">
        <f>IF(N437="základní",J437,0)</f>
        <v>0</v>
      </c>
      <c r="BF437" s="190">
        <f>IF(N437="snížená",J437,0)</f>
        <v>0</v>
      </c>
      <c r="BG437" s="190">
        <f>IF(N437="zákl. přenesená",J437,0)</f>
        <v>0</v>
      </c>
      <c r="BH437" s="190">
        <f>IF(N437="sníž. přenesená",J437,0)</f>
        <v>0</v>
      </c>
      <c r="BI437" s="190">
        <f>IF(N437="nulová",J437,0)</f>
        <v>0</v>
      </c>
      <c r="BJ437" s="17" t="s">
        <v>81</v>
      </c>
      <c r="BK437" s="190">
        <f>ROUND(I437*H437,2)</f>
        <v>0</v>
      </c>
      <c r="BL437" s="17" t="s">
        <v>285</v>
      </c>
      <c r="BM437" s="189" t="s">
        <v>700</v>
      </c>
    </row>
    <row r="438" spans="2:51" s="13" customFormat="1" ht="12">
      <c r="B438" s="196"/>
      <c r="C438" s="197"/>
      <c r="D438" s="198" t="s">
        <v>196</v>
      </c>
      <c r="E438" s="199" t="s">
        <v>19</v>
      </c>
      <c r="F438" s="200" t="s">
        <v>701</v>
      </c>
      <c r="G438" s="197"/>
      <c r="H438" s="201">
        <v>4.324</v>
      </c>
      <c r="I438" s="202"/>
      <c r="J438" s="197"/>
      <c r="K438" s="197"/>
      <c r="L438" s="203"/>
      <c r="M438" s="204"/>
      <c r="N438" s="205"/>
      <c r="O438" s="205"/>
      <c r="P438" s="205"/>
      <c r="Q438" s="205"/>
      <c r="R438" s="205"/>
      <c r="S438" s="205"/>
      <c r="T438" s="206"/>
      <c r="AT438" s="207" t="s">
        <v>196</v>
      </c>
      <c r="AU438" s="207" t="s">
        <v>85</v>
      </c>
      <c r="AV438" s="13" t="s">
        <v>85</v>
      </c>
      <c r="AW438" s="13" t="s">
        <v>37</v>
      </c>
      <c r="AX438" s="13" t="s">
        <v>77</v>
      </c>
      <c r="AY438" s="207" t="s">
        <v>185</v>
      </c>
    </row>
    <row r="439" spans="2:51" s="14" customFormat="1" ht="12">
      <c r="B439" s="208"/>
      <c r="C439" s="209"/>
      <c r="D439" s="198" t="s">
        <v>196</v>
      </c>
      <c r="E439" s="210" t="s">
        <v>19</v>
      </c>
      <c r="F439" s="211" t="s">
        <v>199</v>
      </c>
      <c r="G439" s="209"/>
      <c r="H439" s="212">
        <v>4.324</v>
      </c>
      <c r="I439" s="213"/>
      <c r="J439" s="209"/>
      <c r="K439" s="209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196</v>
      </c>
      <c r="AU439" s="218" t="s">
        <v>85</v>
      </c>
      <c r="AV439" s="14" t="s">
        <v>192</v>
      </c>
      <c r="AW439" s="14" t="s">
        <v>37</v>
      </c>
      <c r="AX439" s="14" t="s">
        <v>81</v>
      </c>
      <c r="AY439" s="218" t="s">
        <v>185</v>
      </c>
    </row>
    <row r="440" spans="1:65" s="2" customFormat="1" ht="24.15" customHeight="1">
      <c r="A440" s="34"/>
      <c r="B440" s="35"/>
      <c r="C440" s="178" t="s">
        <v>702</v>
      </c>
      <c r="D440" s="178" t="s">
        <v>187</v>
      </c>
      <c r="E440" s="179" t="s">
        <v>703</v>
      </c>
      <c r="F440" s="180" t="s">
        <v>704</v>
      </c>
      <c r="G440" s="181" t="s">
        <v>190</v>
      </c>
      <c r="H440" s="182">
        <v>29.11</v>
      </c>
      <c r="I440" s="183"/>
      <c r="J440" s="184">
        <f>ROUND(I440*H440,2)</f>
        <v>0</v>
      </c>
      <c r="K440" s="180" t="s">
        <v>191</v>
      </c>
      <c r="L440" s="39"/>
      <c r="M440" s="185" t="s">
        <v>19</v>
      </c>
      <c r="N440" s="186" t="s">
        <v>48</v>
      </c>
      <c r="O440" s="64"/>
      <c r="P440" s="187">
        <f>O440*H440</f>
        <v>0</v>
      </c>
      <c r="Q440" s="187">
        <v>0.006</v>
      </c>
      <c r="R440" s="187">
        <f>Q440*H440</f>
        <v>0.17466</v>
      </c>
      <c r="S440" s="187">
        <v>0</v>
      </c>
      <c r="T440" s="18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9" t="s">
        <v>285</v>
      </c>
      <c r="AT440" s="189" t="s">
        <v>187</v>
      </c>
      <c r="AU440" s="189" t="s">
        <v>85</v>
      </c>
      <c r="AY440" s="17" t="s">
        <v>185</v>
      </c>
      <c r="BE440" s="190">
        <f>IF(N440="základní",J440,0)</f>
        <v>0</v>
      </c>
      <c r="BF440" s="190">
        <f>IF(N440="snížená",J440,0)</f>
        <v>0</v>
      </c>
      <c r="BG440" s="190">
        <f>IF(N440="zákl. přenesená",J440,0)</f>
        <v>0</v>
      </c>
      <c r="BH440" s="190">
        <f>IF(N440="sníž. přenesená",J440,0)</f>
        <v>0</v>
      </c>
      <c r="BI440" s="190">
        <f>IF(N440="nulová",J440,0)</f>
        <v>0</v>
      </c>
      <c r="BJ440" s="17" t="s">
        <v>81</v>
      </c>
      <c r="BK440" s="190">
        <f>ROUND(I440*H440,2)</f>
        <v>0</v>
      </c>
      <c r="BL440" s="17" t="s">
        <v>285</v>
      </c>
      <c r="BM440" s="189" t="s">
        <v>705</v>
      </c>
    </row>
    <row r="441" spans="1:47" s="2" customFormat="1" ht="12">
      <c r="A441" s="34"/>
      <c r="B441" s="35"/>
      <c r="C441" s="36"/>
      <c r="D441" s="191" t="s">
        <v>194</v>
      </c>
      <c r="E441" s="36"/>
      <c r="F441" s="192" t="s">
        <v>706</v>
      </c>
      <c r="G441" s="36"/>
      <c r="H441" s="36"/>
      <c r="I441" s="193"/>
      <c r="J441" s="36"/>
      <c r="K441" s="36"/>
      <c r="L441" s="39"/>
      <c r="M441" s="194"/>
      <c r="N441" s="195"/>
      <c r="O441" s="64"/>
      <c r="P441" s="64"/>
      <c r="Q441" s="64"/>
      <c r="R441" s="64"/>
      <c r="S441" s="64"/>
      <c r="T441" s="6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194</v>
      </c>
      <c r="AU441" s="17" t="s">
        <v>85</v>
      </c>
    </row>
    <row r="442" spans="1:65" s="2" customFormat="1" ht="16.5" customHeight="1">
      <c r="A442" s="34"/>
      <c r="B442" s="35"/>
      <c r="C442" s="219" t="s">
        <v>707</v>
      </c>
      <c r="D442" s="219" t="s">
        <v>404</v>
      </c>
      <c r="E442" s="220" t="s">
        <v>708</v>
      </c>
      <c r="F442" s="221" t="s">
        <v>709</v>
      </c>
      <c r="G442" s="222" t="s">
        <v>190</v>
      </c>
      <c r="H442" s="223">
        <v>33.477</v>
      </c>
      <c r="I442" s="224"/>
      <c r="J442" s="225">
        <f>ROUND(I442*H442,2)</f>
        <v>0</v>
      </c>
      <c r="K442" s="221" t="s">
        <v>191</v>
      </c>
      <c r="L442" s="226"/>
      <c r="M442" s="227" t="s">
        <v>19</v>
      </c>
      <c r="N442" s="228" t="s">
        <v>48</v>
      </c>
      <c r="O442" s="64"/>
      <c r="P442" s="187">
        <f>O442*H442</f>
        <v>0</v>
      </c>
      <c r="Q442" s="187">
        <v>0.0118</v>
      </c>
      <c r="R442" s="187">
        <f>Q442*H442</f>
        <v>0.39502859999999995</v>
      </c>
      <c r="S442" s="187">
        <v>0</v>
      </c>
      <c r="T442" s="188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9" t="s">
        <v>392</v>
      </c>
      <c r="AT442" s="189" t="s">
        <v>404</v>
      </c>
      <c r="AU442" s="189" t="s">
        <v>85</v>
      </c>
      <c r="AY442" s="17" t="s">
        <v>185</v>
      </c>
      <c r="BE442" s="190">
        <f>IF(N442="základní",J442,0)</f>
        <v>0</v>
      </c>
      <c r="BF442" s="190">
        <f>IF(N442="snížená",J442,0)</f>
        <v>0</v>
      </c>
      <c r="BG442" s="190">
        <f>IF(N442="zákl. přenesená",J442,0)</f>
        <v>0</v>
      </c>
      <c r="BH442" s="190">
        <f>IF(N442="sníž. přenesená",J442,0)</f>
        <v>0</v>
      </c>
      <c r="BI442" s="190">
        <f>IF(N442="nulová",J442,0)</f>
        <v>0</v>
      </c>
      <c r="BJ442" s="17" t="s">
        <v>81</v>
      </c>
      <c r="BK442" s="190">
        <f>ROUND(I442*H442,2)</f>
        <v>0</v>
      </c>
      <c r="BL442" s="17" t="s">
        <v>285</v>
      </c>
      <c r="BM442" s="189" t="s">
        <v>710</v>
      </c>
    </row>
    <row r="443" spans="2:51" s="13" customFormat="1" ht="12">
      <c r="B443" s="196"/>
      <c r="C443" s="197"/>
      <c r="D443" s="198" t="s">
        <v>196</v>
      </c>
      <c r="E443" s="199" t="s">
        <v>19</v>
      </c>
      <c r="F443" s="200" t="s">
        <v>711</v>
      </c>
      <c r="G443" s="197"/>
      <c r="H443" s="201">
        <v>33.477</v>
      </c>
      <c r="I443" s="202"/>
      <c r="J443" s="197"/>
      <c r="K443" s="197"/>
      <c r="L443" s="203"/>
      <c r="M443" s="204"/>
      <c r="N443" s="205"/>
      <c r="O443" s="205"/>
      <c r="P443" s="205"/>
      <c r="Q443" s="205"/>
      <c r="R443" s="205"/>
      <c r="S443" s="205"/>
      <c r="T443" s="206"/>
      <c r="AT443" s="207" t="s">
        <v>196</v>
      </c>
      <c r="AU443" s="207" t="s">
        <v>85</v>
      </c>
      <c r="AV443" s="13" t="s">
        <v>85</v>
      </c>
      <c r="AW443" s="13" t="s">
        <v>37</v>
      </c>
      <c r="AX443" s="13" t="s">
        <v>77</v>
      </c>
      <c r="AY443" s="207" t="s">
        <v>185</v>
      </c>
    </row>
    <row r="444" spans="2:51" s="14" customFormat="1" ht="12">
      <c r="B444" s="208"/>
      <c r="C444" s="209"/>
      <c r="D444" s="198" t="s">
        <v>196</v>
      </c>
      <c r="E444" s="210" t="s">
        <v>19</v>
      </c>
      <c r="F444" s="211" t="s">
        <v>199</v>
      </c>
      <c r="G444" s="209"/>
      <c r="H444" s="212">
        <v>33.477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196</v>
      </c>
      <c r="AU444" s="218" t="s">
        <v>85</v>
      </c>
      <c r="AV444" s="14" t="s">
        <v>192</v>
      </c>
      <c r="AW444" s="14" t="s">
        <v>37</v>
      </c>
      <c r="AX444" s="14" t="s">
        <v>81</v>
      </c>
      <c r="AY444" s="218" t="s">
        <v>185</v>
      </c>
    </row>
    <row r="445" spans="1:65" s="2" customFormat="1" ht="16.5" customHeight="1">
      <c r="A445" s="34"/>
      <c r="B445" s="35"/>
      <c r="C445" s="178" t="s">
        <v>712</v>
      </c>
      <c r="D445" s="178" t="s">
        <v>187</v>
      </c>
      <c r="E445" s="179" t="s">
        <v>713</v>
      </c>
      <c r="F445" s="180" t="s">
        <v>714</v>
      </c>
      <c r="G445" s="181" t="s">
        <v>407</v>
      </c>
      <c r="H445" s="182">
        <v>38.04</v>
      </c>
      <c r="I445" s="183"/>
      <c r="J445" s="184">
        <f>ROUND(I445*H445,2)</f>
        <v>0</v>
      </c>
      <c r="K445" s="180" t="s">
        <v>191</v>
      </c>
      <c r="L445" s="39"/>
      <c r="M445" s="185" t="s">
        <v>19</v>
      </c>
      <c r="N445" s="186" t="s">
        <v>48</v>
      </c>
      <c r="O445" s="64"/>
      <c r="P445" s="187">
        <f>O445*H445</f>
        <v>0</v>
      </c>
      <c r="Q445" s="187">
        <v>3E-05</v>
      </c>
      <c r="R445" s="187">
        <f>Q445*H445</f>
        <v>0.0011412</v>
      </c>
      <c r="S445" s="187">
        <v>0</v>
      </c>
      <c r="T445" s="18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9" t="s">
        <v>285</v>
      </c>
      <c r="AT445" s="189" t="s">
        <v>187</v>
      </c>
      <c r="AU445" s="189" t="s">
        <v>85</v>
      </c>
      <c r="AY445" s="17" t="s">
        <v>185</v>
      </c>
      <c r="BE445" s="190">
        <f>IF(N445="základní",J445,0)</f>
        <v>0</v>
      </c>
      <c r="BF445" s="190">
        <f>IF(N445="snížená",J445,0)</f>
        <v>0</v>
      </c>
      <c r="BG445" s="190">
        <f>IF(N445="zákl. přenesená",J445,0)</f>
        <v>0</v>
      </c>
      <c r="BH445" s="190">
        <f>IF(N445="sníž. přenesená",J445,0)</f>
        <v>0</v>
      </c>
      <c r="BI445" s="190">
        <f>IF(N445="nulová",J445,0)</f>
        <v>0</v>
      </c>
      <c r="BJ445" s="17" t="s">
        <v>81</v>
      </c>
      <c r="BK445" s="190">
        <f>ROUND(I445*H445,2)</f>
        <v>0</v>
      </c>
      <c r="BL445" s="17" t="s">
        <v>285</v>
      </c>
      <c r="BM445" s="189" t="s">
        <v>715</v>
      </c>
    </row>
    <row r="446" spans="1:47" s="2" customFormat="1" ht="12">
      <c r="A446" s="34"/>
      <c r="B446" s="35"/>
      <c r="C446" s="36"/>
      <c r="D446" s="191" t="s">
        <v>194</v>
      </c>
      <c r="E446" s="36"/>
      <c r="F446" s="192" t="s">
        <v>716</v>
      </c>
      <c r="G446" s="36"/>
      <c r="H446" s="36"/>
      <c r="I446" s="193"/>
      <c r="J446" s="36"/>
      <c r="K446" s="36"/>
      <c r="L446" s="39"/>
      <c r="M446" s="194"/>
      <c r="N446" s="195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194</v>
      </c>
      <c r="AU446" s="17" t="s">
        <v>85</v>
      </c>
    </row>
    <row r="447" spans="2:51" s="13" customFormat="1" ht="12">
      <c r="B447" s="196"/>
      <c r="C447" s="197"/>
      <c r="D447" s="198" t="s">
        <v>196</v>
      </c>
      <c r="E447" s="199" t="s">
        <v>19</v>
      </c>
      <c r="F447" s="200" t="s">
        <v>717</v>
      </c>
      <c r="G447" s="197"/>
      <c r="H447" s="201">
        <v>27.84</v>
      </c>
      <c r="I447" s="202"/>
      <c r="J447" s="197"/>
      <c r="K447" s="197"/>
      <c r="L447" s="203"/>
      <c r="M447" s="204"/>
      <c r="N447" s="205"/>
      <c r="O447" s="205"/>
      <c r="P447" s="205"/>
      <c r="Q447" s="205"/>
      <c r="R447" s="205"/>
      <c r="S447" s="205"/>
      <c r="T447" s="206"/>
      <c r="AT447" s="207" t="s">
        <v>196</v>
      </c>
      <c r="AU447" s="207" t="s">
        <v>85</v>
      </c>
      <c r="AV447" s="13" t="s">
        <v>85</v>
      </c>
      <c r="AW447" s="13" t="s">
        <v>37</v>
      </c>
      <c r="AX447" s="13" t="s">
        <v>77</v>
      </c>
      <c r="AY447" s="207" t="s">
        <v>185</v>
      </c>
    </row>
    <row r="448" spans="2:51" s="13" customFormat="1" ht="12">
      <c r="B448" s="196"/>
      <c r="C448" s="197"/>
      <c r="D448" s="198" t="s">
        <v>196</v>
      </c>
      <c r="E448" s="199" t="s">
        <v>19</v>
      </c>
      <c r="F448" s="200" t="s">
        <v>718</v>
      </c>
      <c r="G448" s="197"/>
      <c r="H448" s="201">
        <v>10.2</v>
      </c>
      <c r="I448" s="202"/>
      <c r="J448" s="197"/>
      <c r="K448" s="197"/>
      <c r="L448" s="203"/>
      <c r="M448" s="204"/>
      <c r="N448" s="205"/>
      <c r="O448" s="205"/>
      <c r="P448" s="205"/>
      <c r="Q448" s="205"/>
      <c r="R448" s="205"/>
      <c r="S448" s="205"/>
      <c r="T448" s="206"/>
      <c r="AT448" s="207" t="s">
        <v>196</v>
      </c>
      <c r="AU448" s="207" t="s">
        <v>85</v>
      </c>
      <c r="AV448" s="13" t="s">
        <v>85</v>
      </c>
      <c r="AW448" s="13" t="s">
        <v>37</v>
      </c>
      <c r="AX448" s="13" t="s">
        <v>77</v>
      </c>
      <c r="AY448" s="207" t="s">
        <v>185</v>
      </c>
    </row>
    <row r="449" spans="2:51" s="14" customFormat="1" ht="12">
      <c r="B449" s="208"/>
      <c r="C449" s="209"/>
      <c r="D449" s="198" t="s">
        <v>196</v>
      </c>
      <c r="E449" s="210" t="s">
        <v>19</v>
      </c>
      <c r="F449" s="211" t="s">
        <v>199</v>
      </c>
      <c r="G449" s="209"/>
      <c r="H449" s="212">
        <v>38.04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196</v>
      </c>
      <c r="AU449" s="218" t="s">
        <v>85</v>
      </c>
      <c r="AV449" s="14" t="s">
        <v>192</v>
      </c>
      <c r="AW449" s="14" t="s">
        <v>37</v>
      </c>
      <c r="AX449" s="14" t="s">
        <v>81</v>
      </c>
      <c r="AY449" s="218" t="s">
        <v>185</v>
      </c>
    </row>
    <row r="450" spans="1:65" s="2" customFormat="1" ht="16.5" customHeight="1">
      <c r="A450" s="34"/>
      <c r="B450" s="35"/>
      <c r="C450" s="178" t="s">
        <v>719</v>
      </c>
      <c r="D450" s="178" t="s">
        <v>187</v>
      </c>
      <c r="E450" s="179" t="s">
        <v>720</v>
      </c>
      <c r="F450" s="180" t="s">
        <v>721</v>
      </c>
      <c r="G450" s="181" t="s">
        <v>190</v>
      </c>
      <c r="H450" s="182">
        <v>29.11</v>
      </c>
      <c r="I450" s="183"/>
      <c r="J450" s="184">
        <f>ROUND(I450*H450,2)</f>
        <v>0</v>
      </c>
      <c r="K450" s="180" t="s">
        <v>191</v>
      </c>
      <c r="L450" s="39"/>
      <c r="M450" s="185" t="s">
        <v>19</v>
      </c>
      <c r="N450" s="186" t="s">
        <v>48</v>
      </c>
      <c r="O450" s="64"/>
      <c r="P450" s="187">
        <f>O450*H450</f>
        <v>0</v>
      </c>
      <c r="Q450" s="187">
        <v>5E-05</v>
      </c>
      <c r="R450" s="187">
        <f>Q450*H450</f>
        <v>0.0014555</v>
      </c>
      <c r="S450" s="187">
        <v>0</v>
      </c>
      <c r="T450" s="18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89" t="s">
        <v>285</v>
      </c>
      <c r="AT450" s="189" t="s">
        <v>187</v>
      </c>
      <c r="AU450" s="189" t="s">
        <v>85</v>
      </c>
      <c r="AY450" s="17" t="s">
        <v>185</v>
      </c>
      <c r="BE450" s="190">
        <f>IF(N450="základní",J450,0)</f>
        <v>0</v>
      </c>
      <c r="BF450" s="190">
        <f>IF(N450="snížená",J450,0)</f>
        <v>0</v>
      </c>
      <c r="BG450" s="190">
        <f>IF(N450="zákl. přenesená",J450,0)</f>
        <v>0</v>
      </c>
      <c r="BH450" s="190">
        <f>IF(N450="sníž. přenesená",J450,0)</f>
        <v>0</v>
      </c>
      <c r="BI450" s="190">
        <f>IF(N450="nulová",J450,0)</f>
        <v>0</v>
      </c>
      <c r="BJ450" s="17" t="s">
        <v>81</v>
      </c>
      <c r="BK450" s="190">
        <f>ROUND(I450*H450,2)</f>
        <v>0</v>
      </c>
      <c r="BL450" s="17" t="s">
        <v>285</v>
      </c>
      <c r="BM450" s="189" t="s">
        <v>722</v>
      </c>
    </row>
    <row r="451" spans="1:47" s="2" customFormat="1" ht="12">
      <c r="A451" s="34"/>
      <c r="B451" s="35"/>
      <c r="C451" s="36"/>
      <c r="D451" s="191" t="s">
        <v>194</v>
      </c>
      <c r="E451" s="36"/>
      <c r="F451" s="192" t="s">
        <v>723</v>
      </c>
      <c r="G451" s="36"/>
      <c r="H451" s="36"/>
      <c r="I451" s="193"/>
      <c r="J451" s="36"/>
      <c r="K451" s="36"/>
      <c r="L451" s="39"/>
      <c r="M451" s="194"/>
      <c r="N451" s="195"/>
      <c r="O451" s="64"/>
      <c r="P451" s="64"/>
      <c r="Q451" s="64"/>
      <c r="R451" s="64"/>
      <c r="S451" s="64"/>
      <c r="T451" s="6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194</v>
      </c>
      <c r="AU451" s="17" t="s">
        <v>85</v>
      </c>
    </row>
    <row r="452" spans="1:65" s="2" customFormat="1" ht="24.15" customHeight="1">
      <c r="A452" s="34"/>
      <c r="B452" s="35"/>
      <c r="C452" s="178" t="s">
        <v>724</v>
      </c>
      <c r="D452" s="178" t="s">
        <v>187</v>
      </c>
      <c r="E452" s="179" t="s">
        <v>725</v>
      </c>
      <c r="F452" s="180" t="s">
        <v>726</v>
      </c>
      <c r="G452" s="181" t="s">
        <v>322</v>
      </c>
      <c r="H452" s="182">
        <v>0.601</v>
      </c>
      <c r="I452" s="183"/>
      <c r="J452" s="184">
        <f>ROUND(I452*H452,2)</f>
        <v>0</v>
      </c>
      <c r="K452" s="180" t="s">
        <v>191</v>
      </c>
      <c r="L452" s="39"/>
      <c r="M452" s="185" t="s">
        <v>19</v>
      </c>
      <c r="N452" s="186" t="s">
        <v>48</v>
      </c>
      <c r="O452" s="64"/>
      <c r="P452" s="187">
        <f>O452*H452</f>
        <v>0</v>
      </c>
      <c r="Q452" s="187">
        <v>0</v>
      </c>
      <c r="R452" s="187">
        <f>Q452*H452</f>
        <v>0</v>
      </c>
      <c r="S452" s="187">
        <v>0</v>
      </c>
      <c r="T452" s="18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9" t="s">
        <v>285</v>
      </c>
      <c r="AT452" s="189" t="s">
        <v>187</v>
      </c>
      <c r="AU452" s="189" t="s">
        <v>85</v>
      </c>
      <c r="AY452" s="17" t="s">
        <v>185</v>
      </c>
      <c r="BE452" s="190">
        <f>IF(N452="základní",J452,0)</f>
        <v>0</v>
      </c>
      <c r="BF452" s="190">
        <f>IF(N452="snížená",J452,0)</f>
        <v>0</v>
      </c>
      <c r="BG452" s="190">
        <f>IF(N452="zákl. přenesená",J452,0)</f>
        <v>0</v>
      </c>
      <c r="BH452" s="190">
        <f>IF(N452="sníž. přenesená",J452,0)</f>
        <v>0</v>
      </c>
      <c r="BI452" s="190">
        <f>IF(N452="nulová",J452,0)</f>
        <v>0</v>
      </c>
      <c r="BJ452" s="17" t="s">
        <v>81</v>
      </c>
      <c r="BK452" s="190">
        <f>ROUND(I452*H452,2)</f>
        <v>0</v>
      </c>
      <c r="BL452" s="17" t="s">
        <v>285</v>
      </c>
      <c r="BM452" s="189" t="s">
        <v>727</v>
      </c>
    </row>
    <row r="453" spans="1:47" s="2" customFormat="1" ht="12">
      <c r="A453" s="34"/>
      <c r="B453" s="35"/>
      <c r="C453" s="36"/>
      <c r="D453" s="191" t="s">
        <v>194</v>
      </c>
      <c r="E453" s="36"/>
      <c r="F453" s="192" t="s">
        <v>728</v>
      </c>
      <c r="G453" s="36"/>
      <c r="H453" s="36"/>
      <c r="I453" s="193"/>
      <c r="J453" s="36"/>
      <c r="K453" s="36"/>
      <c r="L453" s="39"/>
      <c r="M453" s="194"/>
      <c r="N453" s="195"/>
      <c r="O453" s="64"/>
      <c r="P453" s="64"/>
      <c r="Q453" s="64"/>
      <c r="R453" s="64"/>
      <c r="S453" s="64"/>
      <c r="T453" s="6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194</v>
      </c>
      <c r="AU453" s="17" t="s">
        <v>85</v>
      </c>
    </row>
    <row r="454" spans="1:65" s="2" customFormat="1" ht="24.15" customHeight="1">
      <c r="A454" s="34"/>
      <c r="B454" s="35"/>
      <c r="C454" s="178" t="s">
        <v>729</v>
      </c>
      <c r="D454" s="178" t="s">
        <v>187</v>
      </c>
      <c r="E454" s="179" t="s">
        <v>730</v>
      </c>
      <c r="F454" s="180" t="s">
        <v>731</v>
      </c>
      <c r="G454" s="181" t="s">
        <v>322</v>
      </c>
      <c r="H454" s="182">
        <v>0.601</v>
      </c>
      <c r="I454" s="183"/>
      <c r="J454" s="184">
        <f>ROUND(I454*H454,2)</f>
        <v>0</v>
      </c>
      <c r="K454" s="180" t="s">
        <v>19</v>
      </c>
      <c r="L454" s="39"/>
      <c r="M454" s="185" t="s">
        <v>19</v>
      </c>
      <c r="N454" s="186" t="s">
        <v>48</v>
      </c>
      <c r="O454" s="64"/>
      <c r="P454" s="187">
        <f>O454*H454</f>
        <v>0</v>
      </c>
      <c r="Q454" s="187">
        <v>0</v>
      </c>
      <c r="R454" s="187">
        <f>Q454*H454</f>
        <v>0</v>
      </c>
      <c r="S454" s="187">
        <v>0</v>
      </c>
      <c r="T454" s="18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9" t="s">
        <v>285</v>
      </c>
      <c r="AT454" s="189" t="s">
        <v>187</v>
      </c>
      <c r="AU454" s="189" t="s">
        <v>85</v>
      </c>
      <c r="AY454" s="17" t="s">
        <v>185</v>
      </c>
      <c r="BE454" s="190">
        <f>IF(N454="základní",J454,0)</f>
        <v>0</v>
      </c>
      <c r="BF454" s="190">
        <f>IF(N454="snížená",J454,0)</f>
        <v>0</v>
      </c>
      <c r="BG454" s="190">
        <f>IF(N454="zákl. přenesená",J454,0)</f>
        <v>0</v>
      </c>
      <c r="BH454" s="190">
        <f>IF(N454="sníž. přenesená",J454,0)</f>
        <v>0</v>
      </c>
      <c r="BI454" s="190">
        <f>IF(N454="nulová",J454,0)</f>
        <v>0</v>
      </c>
      <c r="BJ454" s="17" t="s">
        <v>81</v>
      </c>
      <c r="BK454" s="190">
        <f>ROUND(I454*H454,2)</f>
        <v>0</v>
      </c>
      <c r="BL454" s="17" t="s">
        <v>285</v>
      </c>
      <c r="BM454" s="189" t="s">
        <v>732</v>
      </c>
    </row>
    <row r="455" spans="2:63" s="12" customFormat="1" ht="22.85" customHeight="1">
      <c r="B455" s="162"/>
      <c r="C455" s="163"/>
      <c r="D455" s="164" t="s">
        <v>76</v>
      </c>
      <c r="E455" s="176" t="s">
        <v>733</v>
      </c>
      <c r="F455" s="176" t="s">
        <v>734</v>
      </c>
      <c r="G455" s="163"/>
      <c r="H455" s="163"/>
      <c r="I455" s="166"/>
      <c r="J455" s="177">
        <f>BK455</f>
        <v>0</v>
      </c>
      <c r="K455" s="163"/>
      <c r="L455" s="168"/>
      <c r="M455" s="169"/>
      <c r="N455" s="170"/>
      <c r="O455" s="170"/>
      <c r="P455" s="171">
        <f>SUM(P456:P467)</f>
        <v>0</v>
      </c>
      <c r="Q455" s="170"/>
      <c r="R455" s="171">
        <f>SUM(R456:R467)</f>
        <v>0.0702029</v>
      </c>
      <c r="S455" s="170"/>
      <c r="T455" s="172">
        <f>SUM(T456:T467)</f>
        <v>0</v>
      </c>
      <c r="AR455" s="173" t="s">
        <v>85</v>
      </c>
      <c r="AT455" s="174" t="s">
        <v>76</v>
      </c>
      <c r="AU455" s="174" t="s">
        <v>81</v>
      </c>
      <c r="AY455" s="173" t="s">
        <v>185</v>
      </c>
      <c r="BK455" s="175">
        <f>SUM(BK456:BK467)</f>
        <v>0</v>
      </c>
    </row>
    <row r="456" spans="1:65" s="2" customFormat="1" ht="16.5" customHeight="1">
      <c r="A456" s="34"/>
      <c r="B456" s="35"/>
      <c r="C456" s="178" t="s">
        <v>269</v>
      </c>
      <c r="D456" s="178" t="s">
        <v>187</v>
      </c>
      <c r="E456" s="179" t="s">
        <v>735</v>
      </c>
      <c r="F456" s="180" t="s">
        <v>736</v>
      </c>
      <c r="G456" s="181" t="s">
        <v>190</v>
      </c>
      <c r="H456" s="182">
        <v>152.615</v>
      </c>
      <c r="I456" s="183"/>
      <c r="J456" s="184">
        <f>ROUND(I456*H456,2)</f>
        <v>0</v>
      </c>
      <c r="K456" s="180" t="s">
        <v>191</v>
      </c>
      <c r="L456" s="39"/>
      <c r="M456" s="185" t="s">
        <v>19</v>
      </c>
      <c r="N456" s="186" t="s">
        <v>48</v>
      </c>
      <c r="O456" s="64"/>
      <c r="P456" s="187">
        <f>O456*H456</f>
        <v>0</v>
      </c>
      <c r="Q456" s="187">
        <v>0</v>
      </c>
      <c r="R456" s="187">
        <f>Q456*H456</f>
        <v>0</v>
      </c>
      <c r="S456" s="187">
        <v>0</v>
      </c>
      <c r="T456" s="18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9" t="s">
        <v>285</v>
      </c>
      <c r="AT456" s="189" t="s">
        <v>187</v>
      </c>
      <c r="AU456" s="189" t="s">
        <v>85</v>
      </c>
      <c r="AY456" s="17" t="s">
        <v>185</v>
      </c>
      <c r="BE456" s="190">
        <f>IF(N456="základní",J456,0)</f>
        <v>0</v>
      </c>
      <c r="BF456" s="190">
        <f>IF(N456="snížená",J456,0)</f>
        <v>0</v>
      </c>
      <c r="BG456" s="190">
        <f>IF(N456="zákl. přenesená",J456,0)</f>
        <v>0</v>
      </c>
      <c r="BH456" s="190">
        <f>IF(N456="sníž. přenesená",J456,0)</f>
        <v>0</v>
      </c>
      <c r="BI456" s="190">
        <f>IF(N456="nulová",J456,0)</f>
        <v>0</v>
      </c>
      <c r="BJ456" s="17" t="s">
        <v>81</v>
      </c>
      <c r="BK456" s="190">
        <f>ROUND(I456*H456,2)</f>
        <v>0</v>
      </c>
      <c r="BL456" s="17" t="s">
        <v>285</v>
      </c>
      <c r="BM456" s="189" t="s">
        <v>737</v>
      </c>
    </row>
    <row r="457" spans="1:47" s="2" customFormat="1" ht="12">
      <c r="A457" s="34"/>
      <c r="B457" s="35"/>
      <c r="C457" s="36"/>
      <c r="D457" s="191" t="s">
        <v>194</v>
      </c>
      <c r="E457" s="36"/>
      <c r="F457" s="192" t="s">
        <v>738</v>
      </c>
      <c r="G457" s="36"/>
      <c r="H457" s="36"/>
      <c r="I457" s="193"/>
      <c r="J457" s="36"/>
      <c r="K457" s="36"/>
      <c r="L457" s="39"/>
      <c r="M457" s="194"/>
      <c r="N457" s="195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194</v>
      </c>
      <c r="AU457" s="17" t="s">
        <v>85</v>
      </c>
    </row>
    <row r="458" spans="2:51" s="13" customFormat="1" ht="12">
      <c r="B458" s="196"/>
      <c r="C458" s="197"/>
      <c r="D458" s="198" t="s">
        <v>196</v>
      </c>
      <c r="E458" s="199" t="s">
        <v>19</v>
      </c>
      <c r="F458" s="200" t="s">
        <v>739</v>
      </c>
      <c r="G458" s="197"/>
      <c r="H458" s="201">
        <v>130.845</v>
      </c>
      <c r="I458" s="202"/>
      <c r="J458" s="197"/>
      <c r="K458" s="197"/>
      <c r="L458" s="203"/>
      <c r="M458" s="204"/>
      <c r="N458" s="205"/>
      <c r="O458" s="205"/>
      <c r="P458" s="205"/>
      <c r="Q458" s="205"/>
      <c r="R458" s="205"/>
      <c r="S458" s="205"/>
      <c r="T458" s="206"/>
      <c r="AT458" s="207" t="s">
        <v>196</v>
      </c>
      <c r="AU458" s="207" t="s">
        <v>85</v>
      </c>
      <c r="AV458" s="13" t="s">
        <v>85</v>
      </c>
      <c r="AW458" s="13" t="s">
        <v>37</v>
      </c>
      <c r="AX458" s="13" t="s">
        <v>77</v>
      </c>
      <c r="AY458" s="207" t="s">
        <v>185</v>
      </c>
    </row>
    <row r="459" spans="2:51" s="13" customFormat="1" ht="12">
      <c r="B459" s="196"/>
      <c r="C459" s="197"/>
      <c r="D459" s="198" t="s">
        <v>196</v>
      </c>
      <c r="E459" s="199" t="s">
        <v>19</v>
      </c>
      <c r="F459" s="200" t="s">
        <v>740</v>
      </c>
      <c r="G459" s="197"/>
      <c r="H459" s="201">
        <v>38.7</v>
      </c>
      <c r="I459" s="202"/>
      <c r="J459" s="197"/>
      <c r="K459" s="197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196</v>
      </c>
      <c r="AU459" s="207" t="s">
        <v>85</v>
      </c>
      <c r="AV459" s="13" t="s">
        <v>85</v>
      </c>
      <c r="AW459" s="13" t="s">
        <v>37</v>
      </c>
      <c r="AX459" s="13" t="s">
        <v>77</v>
      </c>
      <c r="AY459" s="207" t="s">
        <v>185</v>
      </c>
    </row>
    <row r="460" spans="2:51" s="13" customFormat="1" ht="12">
      <c r="B460" s="196"/>
      <c r="C460" s="197"/>
      <c r="D460" s="198" t="s">
        <v>196</v>
      </c>
      <c r="E460" s="199" t="s">
        <v>19</v>
      </c>
      <c r="F460" s="200" t="s">
        <v>741</v>
      </c>
      <c r="G460" s="197"/>
      <c r="H460" s="201">
        <v>4.773</v>
      </c>
      <c r="I460" s="202"/>
      <c r="J460" s="197"/>
      <c r="K460" s="197"/>
      <c r="L460" s="203"/>
      <c r="M460" s="204"/>
      <c r="N460" s="205"/>
      <c r="O460" s="205"/>
      <c r="P460" s="205"/>
      <c r="Q460" s="205"/>
      <c r="R460" s="205"/>
      <c r="S460" s="205"/>
      <c r="T460" s="206"/>
      <c r="AT460" s="207" t="s">
        <v>196</v>
      </c>
      <c r="AU460" s="207" t="s">
        <v>85</v>
      </c>
      <c r="AV460" s="13" t="s">
        <v>85</v>
      </c>
      <c r="AW460" s="13" t="s">
        <v>37</v>
      </c>
      <c r="AX460" s="13" t="s">
        <v>77</v>
      </c>
      <c r="AY460" s="207" t="s">
        <v>185</v>
      </c>
    </row>
    <row r="461" spans="2:51" s="13" customFormat="1" ht="12">
      <c r="B461" s="196"/>
      <c r="C461" s="197"/>
      <c r="D461" s="198" t="s">
        <v>196</v>
      </c>
      <c r="E461" s="199" t="s">
        <v>19</v>
      </c>
      <c r="F461" s="200" t="s">
        <v>742</v>
      </c>
      <c r="G461" s="197"/>
      <c r="H461" s="201">
        <v>7.407</v>
      </c>
      <c r="I461" s="202"/>
      <c r="J461" s="197"/>
      <c r="K461" s="197"/>
      <c r="L461" s="203"/>
      <c r="M461" s="204"/>
      <c r="N461" s="205"/>
      <c r="O461" s="205"/>
      <c r="P461" s="205"/>
      <c r="Q461" s="205"/>
      <c r="R461" s="205"/>
      <c r="S461" s="205"/>
      <c r="T461" s="206"/>
      <c r="AT461" s="207" t="s">
        <v>196</v>
      </c>
      <c r="AU461" s="207" t="s">
        <v>85</v>
      </c>
      <c r="AV461" s="13" t="s">
        <v>85</v>
      </c>
      <c r="AW461" s="13" t="s">
        <v>37</v>
      </c>
      <c r="AX461" s="13" t="s">
        <v>77</v>
      </c>
      <c r="AY461" s="207" t="s">
        <v>185</v>
      </c>
    </row>
    <row r="462" spans="2:51" s="13" customFormat="1" ht="12">
      <c r="B462" s="196"/>
      <c r="C462" s="197"/>
      <c r="D462" s="198" t="s">
        <v>196</v>
      </c>
      <c r="E462" s="199" t="s">
        <v>19</v>
      </c>
      <c r="F462" s="200" t="s">
        <v>743</v>
      </c>
      <c r="G462" s="197"/>
      <c r="H462" s="201">
        <v>-29.11</v>
      </c>
      <c r="I462" s="202"/>
      <c r="J462" s="197"/>
      <c r="K462" s="197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196</v>
      </c>
      <c r="AU462" s="207" t="s">
        <v>85</v>
      </c>
      <c r="AV462" s="13" t="s">
        <v>85</v>
      </c>
      <c r="AW462" s="13" t="s">
        <v>37</v>
      </c>
      <c r="AX462" s="13" t="s">
        <v>77</v>
      </c>
      <c r="AY462" s="207" t="s">
        <v>185</v>
      </c>
    </row>
    <row r="463" spans="2:51" s="14" customFormat="1" ht="12">
      <c r="B463" s="208"/>
      <c r="C463" s="209"/>
      <c r="D463" s="198" t="s">
        <v>196</v>
      </c>
      <c r="E463" s="210" t="s">
        <v>19</v>
      </c>
      <c r="F463" s="211" t="s">
        <v>199</v>
      </c>
      <c r="G463" s="209"/>
      <c r="H463" s="212">
        <v>152.615</v>
      </c>
      <c r="I463" s="213"/>
      <c r="J463" s="209"/>
      <c r="K463" s="209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196</v>
      </c>
      <c r="AU463" s="218" t="s">
        <v>85</v>
      </c>
      <c r="AV463" s="14" t="s">
        <v>192</v>
      </c>
      <c r="AW463" s="14" t="s">
        <v>37</v>
      </c>
      <c r="AX463" s="14" t="s">
        <v>81</v>
      </c>
      <c r="AY463" s="218" t="s">
        <v>185</v>
      </c>
    </row>
    <row r="464" spans="1:65" s="2" customFormat="1" ht="16.5" customHeight="1">
      <c r="A464" s="34"/>
      <c r="B464" s="35"/>
      <c r="C464" s="178" t="s">
        <v>277</v>
      </c>
      <c r="D464" s="178" t="s">
        <v>187</v>
      </c>
      <c r="E464" s="179" t="s">
        <v>744</v>
      </c>
      <c r="F464" s="180" t="s">
        <v>745</v>
      </c>
      <c r="G464" s="181" t="s">
        <v>190</v>
      </c>
      <c r="H464" s="182">
        <v>152.615</v>
      </c>
      <c r="I464" s="183"/>
      <c r="J464" s="184">
        <f>ROUND(I464*H464,2)</f>
        <v>0</v>
      </c>
      <c r="K464" s="180" t="s">
        <v>191</v>
      </c>
      <c r="L464" s="39"/>
      <c r="M464" s="185" t="s">
        <v>19</v>
      </c>
      <c r="N464" s="186" t="s">
        <v>48</v>
      </c>
      <c r="O464" s="64"/>
      <c r="P464" s="187">
        <f>O464*H464</f>
        <v>0</v>
      </c>
      <c r="Q464" s="187">
        <v>0.0002</v>
      </c>
      <c r="R464" s="187">
        <f>Q464*H464</f>
        <v>0.030523000000000005</v>
      </c>
      <c r="S464" s="187">
        <v>0</v>
      </c>
      <c r="T464" s="188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9" t="s">
        <v>285</v>
      </c>
      <c r="AT464" s="189" t="s">
        <v>187</v>
      </c>
      <c r="AU464" s="189" t="s">
        <v>85</v>
      </c>
      <c r="AY464" s="17" t="s">
        <v>185</v>
      </c>
      <c r="BE464" s="190">
        <f>IF(N464="základní",J464,0)</f>
        <v>0</v>
      </c>
      <c r="BF464" s="190">
        <f>IF(N464="snížená",J464,0)</f>
        <v>0</v>
      </c>
      <c r="BG464" s="190">
        <f>IF(N464="zákl. přenesená",J464,0)</f>
        <v>0</v>
      </c>
      <c r="BH464" s="190">
        <f>IF(N464="sníž. přenesená",J464,0)</f>
        <v>0</v>
      </c>
      <c r="BI464" s="190">
        <f>IF(N464="nulová",J464,0)</f>
        <v>0</v>
      </c>
      <c r="BJ464" s="17" t="s">
        <v>81</v>
      </c>
      <c r="BK464" s="190">
        <f>ROUND(I464*H464,2)</f>
        <v>0</v>
      </c>
      <c r="BL464" s="17" t="s">
        <v>285</v>
      </c>
      <c r="BM464" s="189" t="s">
        <v>746</v>
      </c>
    </row>
    <row r="465" spans="1:47" s="2" customFormat="1" ht="12">
      <c r="A465" s="34"/>
      <c r="B465" s="35"/>
      <c r="C465" s="36"/>
      <c r="D465" s="191" t="s">
        <v>194</v>
      </c>
      <c r="E465" s="36"/>
      <c r="F465" s="192" t="s">
        <v>747</v>
      </c>
      <c r="G465" s="36"/>
      <c r="H465" s="36"/>
      <c r="I465" s="193"/>
      <c r="J465" s="36"/>
      <c r="K465" s="36"/>
      <c r="L465" s="39"/>
      <c r="M465" s="194"/>
      <c r="N465" s="195"/>
      <c r="O465" s="64"/>
      <c r="P465" s="64"/>
      <c r="Q465" s="64"/>
      <c r="R465" s="64"/>
      <c r="S465" s="64"/>
      <c r="T465" s="6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194</v>
      </c>
      <c r="AU465" s="17" t="s">
        <v>85</v>
      </c>
    </row>
    <row r="466" spans="1:65" s="2" customFormat="1" ht="24.15" customHeight="1">
      <c r="A466" s="34"/>
      <c r="B466" s="35"/>
      <c r="C466" s="178" t="s">
        <v>283</v>
      </c>
      <c r="D466" s="178" t="s">
        <v>187</v>
      </c>
      <c r="E466" s="179" t="s">
        <v>748</v>
      </c>
      <c r="F466" s="180" t="s">
        <v>749</v>
      </c>
      <c r="G466" s="181" t="s">
        <v>190</v>
      </c>
      <c r="H466" s="182">
        <v>152.615</v>
      </c>
      <c r="I466" s="183"/>
      <c r="J466" s="184">
        <f>ROUND(I466*H466,2)</f>
        <v>0</v>
      </c>
      <c r="K466" s="180" t="s">
        <v>191</v>
      </c>
      <c r="L466" s="39"/>
      <c r="M466" s="185" t="s">
        <v>19</v>
      </c>
      <c r="N466" s="186" t="s">
        <v>48</v>
      </c>
      <c r="O466" s="64"/>
      <c r="P466" s="187">
        <f>O466*H466</f>
        <v>0</v>
      </c>
      <c r="Q466" s="187">
        <v>0.00026</v>
      </c>
      <c r="R466" s="187">
        <f>Q466*H466</f>
        <v>0.0396799</v>
      </c>
      <c r="S466" s="187">
        <v>0</v>
      </c>
      <c r="T466" s="18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89" t="s">
        <v>285</v>
      </c>
      <c r="AT466" s="189" t="s">
        <v>187</v>
      </c>
      <c r="AU466" s="189" t="s">
        <v>85</v>
      </c>
      <c r="AY466" s="17" t="s">
        <v>185</v>
      </c>
      <c r="BE466" s="190">
        <f>IF(N466="základní",J466,0)</f>
        <v>0</v>
      </c>
      <c r="BF466" s="190">
        <f>IF(N466="snížená",J466,0)</f>
        <v>0</v>
      </c>
      <c r="BG466" s="190">
        <f>IF(N466="zákl. přenesená",J466,0)</f>
        <v>0</v>
      </c>
      <c r="BH466" s="190">
        <f>IF(N466="sníž. přenesená",J466,0)</f>
        <v>0</v>
      </c>
      <c r="BI466" s="190">
        <f>IF(N466="nulová",J466,0)</f>
        <v>0</v>
      </c>
      <c r="BJ466" s="17" t="s">
        <v>81</v>
      </c>
      <c r="BK466" s="190">
        <f>ROUND(I466*H466,2)</f>
        <v>0</v>
      </c>
      <c r="BL466" s="17" t="s">
        <v>285</v>
      </c>
      <c r="BM466" s="189" t="s">
        <v>750</v>
      </c>
    </row>
    <row r="467" spans="1:47" s="2" customFormat="1" ht="12">
      <c r="A467" s="34"/>
      <c r="B467" s="35"/>
      <c r="C467" s="36"/>
      <c r="D467" s="191" t="s">
        <v>194</v>
      </c>
      <c r="E467" s="36"/>
      <c r="F467" s="192" t="s">
        <v>751</v>
      </c>
      <c r="G467" s="36"/>
      <c r="H467" s="36"/>
      <c r="I467" s="193"/>
      <c r="J467" s="36"/>
      <c r="K467" s="36"/>
      <c r="L467" s="39"/>
      <c r="M467" s="230"/>
      <c r="N467" s="231"/>
      <c r="O467" s="232"/>
      <c r="P467" s="232"/>
      <c r="Q467" s="232"/>
      <c r="R467" s="232"/>
      <c r="S467" s="232"/>
      <c r="T467" s="233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194</v>
      </c>
      <c r="AU467" s="17" t="s">
        <v>85</v>
      </c>
    </row>
    <row r="468" spans="1:31" s="2" customFormat="1" ht="7" customHeight="1">
      <c r="A468" s="34"/>
      <c r="B468" s="47"/>
      <c r="C468" s="48"/>
      <c r="D468" s="48"/>
      <c r="E468" s="48"/>
      <c r="F468" s="48"/>
      <c r="G468" s="48"/>
      <c r="H468" s="48"/>
      <c r="I468" s="48"/>
      <c r="J468" s="48"/>
      <c r="K468" s="48"/>
      <c r="L468" s="39"/>
      <c r="M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</sheetData>
  <sheetProtection algorithmName="SHA-512" hashValue="dGTeJNjOIiRv9BvDOWFlpe5SkUJ5K+XAE57IHEya70DheSr3vSdbXXsAuVH1L0hNkDT7DUzjySBvgPptKEDoug==" saltValue="Nv8P77tUL0c2GLulq6IzAnIVR3O0XeTyLIdzVbraoJ0/9RWpx/EDNjejmlA47vmeWQwCfYAk23dz717SdDRroA==" spinCount="100000" sheet="1" objects="1" scenarios="1" formatColumns="0" formatRows="0" autoFilter="0"/>
  <autoFilter ref="C103:K467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3_01/342272225"/>
    <hyperlink ref="F113" r:id="rId2" display="https://podminky.urs.cz/item/CS_URS_2023_01/317142420"/>
    <hyperlink ref="F117" r:id="rId3" display="https://podminky.urs.cz/item/CS_URS_2023_01/317142422"/>
    <hyperlink ref="F123" r:id="rId4" display="https://podminky.urs.cz/item/CS_URS_2023_01/612131121"/>
    <hyperlink ref="F131" r:id="rId5" display="https://podminky.urs.cz/item/CS_URS_2023_01/612131101"/>
    <hyperlink ref="F133" r:id="rId6" display="https://podminky.urs.cz/item/CS_URS_2023_01/612321121"/>
    <hyperlink ref="F138" r:id="rId7" display="https://podminky.urs.cz/item/CS_URS_2023_01/612321141"/>
    <hyperlink ref="F144" r:id="rId8" display="https://podminky.urs.cz/item/CS_URS_2023_01/612321191"/>
    <hyperlink ref="F146" r:id="rId9" display="https://podminky.urs.cz/item/CS_URS_2023_01/611131121"/>
    <hyperlink ref="F152" r:id="rId10" display="https://podminky.urs.cz/item/CS_URS_2023_01/611131101"/>
    <hyperlink ref="F154" r:id="rId11" display="https://podminky.urs.cz/item/CS_URS_2023_01/611321141"/>
    <hyperlink ref="F156" r:id="rId12" display="https://podminky.urs.cz/item/CS_URS_2023_01/611321191"/>
    <hyperlink ref="F158" r:id="rId13" display="https://podminky.urs.cz/item/CS_URS_2023_01/619991011"/>
    <hyperlink ref="F165" r:id="rId14" display="https://podminky.urs.cz/item/CS_URS_2023_01/949101112"/>
    <hyperlink ref="F170" r:id="rId15" display="https://podminky.urs.cz/item/CS_URS_2023_01/952901111"/>
    <hyperlink ref="F175" r:id="rId16" display="https://podminky.urs.cz/item/CS_URS_2023_01/962031132"/>
    <hyperlink ref="F180" r:id="rId17" display="https://podminky.urs.cz/item/CS_URS_2023_01/968072455"/>
    <hyperlink ref="F186" r:id="rId18" display="https://podminky.urs.cz/item/CS_URS_2023_01/978013191"/>
    <hyperlink ref="F194" r:id="rId19" display="https://podminky.urs.cz/item/CS_URS_2023_01/978011191"/>
    <hyperlink ref="F203" r:id="rId20" display="https://podminky.urs.cz/item/CS_URS_2023_01/997013159"/>
    <hyperlink ref="F205" r:id="rId21" display="https://podminky.urs.cz/item/CS_URS_2023_01/997013219"/>
    <hyperlink ref="F208" r:id="rId22" display="https://podminky.urs.cz/item/CS_URS_2023_01/997006002"/>
    <hyperlink ref="F210" r:id="rId23" display="https://podminky.urs.cz/item/CS_URS_2023_01/997006512"/>
    <hyperlink ref="F212" r:id="rId24" display="https://podminky.urs.cz/item/CS_URS_2023_01/997006519"/>
    <hyperlink ref="F215" r:id="rId25" display="https://podminky.urs.cz/item/CS_URS_2023_01/997013631"/>
    <hyperlink ref="F218" r:id="rId26" display="https://podminky.urs.cz/item/CS_URS_2023_01/998017004"/>
    <hyperlink ref="F222" r:id="rId27" display="https://podminky.urs.cz/item/CS_URS_2023_01/763121811"/>
    <hyperlink ref="F226" r:id="rId28" display="https://podminky.urs.cz/item/CS_URS_2023_01/763121426R"/>
    <hyperlink ref="F230" r:id="rId29" display="https://podminky.urs.cz/item/CS_URS_2023_01/763121590"/>
    <hyperlink ref="F234" r:id="rId30" display="https://podminky.urs.cz/item/CS_URS_2023_01/763121751"/>
    <hyperlink ref="F239" r:id="rId31" display="https://podminky.urs.cz/item/CS_URS_2023_01/763121714"/>
    <hyperlink ref="F244" r:id="rId32" display="https://podminky.urs.cz/item/CS_URS_2023_01/763131414"/>
    <hyperlink ref="F248" r:id="rId33" display="https://podminky.urs.cz/item/CS_URS_2023_01/763131612"/>
    <hyperlink ref="F257" r:id="rId34" display="https://podminky.urs.cz/item/CS_URS_2023_01/763131622"/>
    <hyperlink ref="F262" r:id="rId35" display="https://podminky.urs.cz/item/CS_URS_2023_01/763131761"/>
    <hyperlink ref="F267" r:id="rId36" display="https://podminky.urs.cz/item/CS_URS_2023_01/763131714"/>
    <hyperlink ref="F273" r:id="rId37" display="https://podminky.urs.cz/item/CS_URS_2023_01/763172322"/>
    <hyperlink ref="F278" r:id="rId38" display="https://podminky.urs.cz/item/CS_URS_2023_01/763172377"/>
    <hyperlink ref="F285" r:id="rId39" display="https://podminky.urs.cz/item/CS_URS_2023_01/998763304"/>
    <hyperlink ref="F289" r:id="rId40" display="https://podminky.urs.cz/item/CS_URS_2023_01/766691914"/>
    <hyperlink ref="F299" r:id="rId41" display="https://podminky.urs.cz/item/CS_URS_2023_01/998766204"/>
    <hyperlink ref="F303" r:id="rId42" display="https://podminky.urs.cz/item/CS_URS_2023_01/771573810"/>
    <hyperlink ref="F315" r:id="rId43" display="https://podminky.urs.cz/item/CS_URS_2023_01/771111011"/>
    <hyperlink ref="F318" r:id="rId44" display="https://podminky.urs.cz/item/CS_URS_2023_01/771121011"/>
    <hyperlink ref="F320" r:id="rId45" display="https://podminky.urs.cz/item/CS_URS_2023_01/771591112"/>
    <hyperlink ref="F325" r:id="rId46" display="https://podminky.urs.cz/item/CS_URS_2023_01/771591264"/>
    <hyperlink ref="F330" r:id="rId47" display="https://podminky.urs.cz/item/CS_URS_2023_01/771591241"/>
    <hyperlink ref="F335" r:id="rId48" display="https://podminky.urs.cz/item/CS_URS_2023_01/771591242"/>
    <hyperlink ref="F339" r:id="rId49" display="https://podminky.urs.cz/item/CS_URS_2023_01/771574112"/>
    <hyperlink ref="F344" r:id="rId50" display="https://podminky.urs.cz/item/CS_URS_2023_01/771577111"/>
    <hyperlink ref="F350" r:id="rId51" display="https://podminky.urs.cz/item/CS_URS_2023_01/771474112"/>
    <hyperlink ref="F357" r:id="rId52" display="https://podminky.urs.cz/item/CS_URS_2023_01/771591115"/>
    <hyperlink ref="F363" r:id="rId53" display="https://podminky.urs.cz/item/CS_URS_2023_01/771592011"/>
    <hyperlink ref="F368" r:id="rId54" display="https://podminky.urs.cz/item/CS_URS_2023_01/998771104"/>
    <hyperlink ref="F372" r:id="rId55" display="https://podminky.urs.cz/item/CS_URS_2023_01/775111115"/>
    <hyperlink ref="F377" r:id="rId56" display="https://podminky.urs.cz/item/CS_URS_2023_01/775111311"/>
    <hyperlink ref="F379" r:id="rId57" display="https://podminky.urs.cz/item/CS_URS_2023_01/775141112"/>
    <hyperlink ref="F381" r:id="rId58" display="https://podminky.urs.cz/item/CS_URS_2023_01/775121321"/>
    <hyperlink ref="F383" r:id="rId59" display="https://podminky.urs.cz/item/CS_URS_2023_01/775591191"/>
    <hyperlink ref="F388" r:id="rId60" display="https://podminky.urs.cz/item/CS_URS_2023_01/775541161"/>
    <hyperlink ref="F393" r:id="rId61" display="https://podminky.urs.cz/item/CS_URS_2023_01/775413401"/>
    <hyperlink ref="F401" r:id="rId62" display="https://podminky.urs.cz/item/CS_URS_2023_01/998775104"/>
    <hyperlink ref="F405" r:id="rId63" display="https://podminky.urs.cz/item/CS_URS_2023_01/776201812"/>
    <hyperlink ref="F411" r:id="rId64" display="https://podminky.urs.cz/item/CS_URS_2023_01/781473810"/>
    <hyperlink ref="F417" r:id="rId65" display="https://podminky.urs.cz/item/CS_URS_2023_01/781111011"/>
    <hyperlink ref="F422" r:id="rId66" display="https://podminky.urs.cz/item/CS_URS_2023_01/781121011"/>
    <hyperlink ref="F424" r:id="rId67" display="https://podminky.urs.cz/item/CS_URS_2023_01/781131112"/>
    <hyperlink ref="F429" r:id="rId68" display="https://podminky.urs.cz/item/CS_URS_2023_01/781131232"/>
    <hyperlink ref="F434" r:id="rId69" display="https://podminky.urs.cz/item/CS_URS_2023_01/781161021"/>
    <hyperlink ref="F441" r:id="rId70" display="https://podminky.urs.cz/item/CS_URS_2023_01/781474112"/>
    <hyperlink ref="F446" r:id="rId71" display="https://podminky.urs.cz/item/CS_URS_2023_01/781495115"/>
    <hyperlink ref="F451" r:id="rId72" display="https://podminky.urs.cz/item/CS_URS_2023_01/781495211"/>
    <hyperlink ref="F453" r:id="rId73" display="https://podminky.urs.cz/item/CS_URS_2023_01/998781104"/>
    <hyperlink ref="F457" r:id="rId74" display="https://podminky.urs.cz/item/CS_URS_2023_01/784111001"/>
    <hyperlink ref="F465" r:id="rId75" display="https://podminky.urs.cz/item/CS_URS_2023_01/784181101"/>
    <hyperlink ref="F467" r:id="rId76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130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1018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ROUND((SUM(BE96:BE135)),2)</f>
        <v>0</v>
      </c>
      <c r="G37" s="34"/>
      <c r="H37" s="34"/>
      <c r="I37" s="124">
        <v>0.21</v>
      </c>
      <c r="J37" s="123">
        <f>ROUND(((SUM(BE96:BE135))*I37),2)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ROUND((SUM(BF96:BF135)),2)</f>
        <v>0</v>
      </c>
      <c r="G38" s="34"/>
      <c r="H38" s="34"/>
      <c r="I38" s="124">
        <v>0.15</v>
      </c>
      <c r="J38" s="123">
        <f>ROUND(((SUM(BF96:BF135))*I38),2)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ROUND((SUM(BG96:BG135)),2)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ROUND((SUM(BH96:BH135)),2)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ROUND((SUM(BI96:BI135)),2)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002 - Kanalizace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J107</f>
        <v>0</v>
      </c>
      <c r="K70" s="141"/>
      <c r="L70" s="145"/>
    </row>
    <row r="71" spans="2:12" s="10" customFormat="1" ht="19.95" customHeight="1">
      <c r="B71" s="146"/>
      <c r="C71" s="97"/>
      <c r="D71" s="147" t="s">
        <v>1019</v>
      </c>
      <c r="E71" s="148"/>
      <c r="F71" s="148"/>
      <c r="G71" s="148"/>
      <c r="H71" s="148"/>
      <c r="I71" s="148"/>
      <c r="J71" s="149">
        <f>J108</f>
        <v>0</v>
      </c>
      <c r="K71" s="97"/>
      <c r="L71" s="150"/>
    </row>
    <row r="72" spans="2:12" s="9" customFormat="1" ht="25" customHeight="1">
      <c r="B72" s="140"/>
      <c r="C72" s="141"/>
      <c r="D72" s="142" t="s">
        <v>913</v>
      </c>
      <c r="E72" s="143"/>
      <c r="F72" s="143"/>
      <c r="G72" s="143"/>
      <c r="H72" s="143"/>
      <c r="I72" s="143"/>
      <c r="J72" s="144">
        <f>J129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812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002 - Kanalizace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P97+P107+P129</f>
        <v>0</v>
      </c>
      <c r="Q96" s="72"/>
      <c r="R96" s="159">
        <f>R97+R107+R129</f>
        <v>0</v>
      </c>
      <c r="S96" s="72"/>
      <c r="T96" s="160">
        <f>T97+T107+T129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BK97+BK107+BK129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183</v>
      </c>
      <c r="F97" s="165" t="s">
        <v>184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81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317</v>
      </c>
      <c r="F98" s="176" t="s">
        <v>318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SUM(P99:P106)</f>
        <v>0</v>
      </c>
      <c r="Q98" s="170"/>
      <c r="R98" s="171">
        <f>SUM(R99:R106)</f>
        <v>0</v>
      </c>
      <c r="S98" s="170"/>
      <c r="T98" s="172">
        <f>SUM(T99:T106)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SUM(BK99:BK106)</f>
        <v>0</v>
      </c>
    </row>
    <row r="99" spans="1:65" s="2" customFormat="1" ht="24.15" customHeight="1">
      <c r="A99" s="34"/>
      <c r="B99" s="35"/>
      <c r="C99" s="178" t="s">
        <v>81</v>
      </c>
      <c r="D99" s="178" t="s">
        <v>187</v>
      </c>
      <c r="E99" s="179" t="s">
        <v>914</v>
      </c>
      <c r="F99" s="180" t="s">
        <v>915</v>
      </c>
      <c r="G99" s="181" t="s">
        <v>322</v>
      </c>
      <c r="H99" s="182">
        <v>0.8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51" s="13" customFormat="1" ht="12">
      <c r="B100" s="196"/>
      <c r="C100" s="197"/>
      <c r="D100" s="198" t="s">
        <v>196</v>
      </c>
      <c r="E100" s="197"/>
      <c r="F100" s="200" t="s">
        <v>1093</v>
      </c>
      <c r="G100" s="197"/>
      <c r="H100" s="201">
        <v>0.8</v>
      </c>
      <c r="I100" s="202"/>
      <c r="J100" s="197"/>
      <c r="K100" s="197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196</v>
      </c>
      <c r="AU100" s="207" t="s">
        <v>85</v>
      </c>
      <c r="AV100" s="13" t="s">
        <v>85</v>
      </c>
      <c r="AW100" s="13" t="s">
        <v>4</v>
      </c>
      <c r="AX100" s="13" t="s">
        <v>81</v>
      </c>
      <c r="AY100" s="207" t="s">
        <v>185</v>
      </c>
    </row>
    <row r="101" spans="1:65" s="2" customFormat="1" ht="21.75" customHeight="1">
      <c r="A101" s="34"/>
      <c r="B101" s="35"/>
      <c r="C101" s="178" t="s">
        <v>85</v>
      </c>
      <c r="D101" s="178" t="s">
        <v>187</v>
      </c>
      <c r="E101" s="179" t="s">
        <v>916</v>
      </c>
      <c r="F101" s="180" t="s">
        <v>917</v>
      </c>
      <c r="G101" s="181" t="s">
        <v>322</v>
      </c>
      <c r="H101" s="182">
        <v>0.8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192</v>
      </c>
    </row>
    <row r="102" spans="2:51" s="13" customFormat="1" ht="12">
      <c r="B102" s="196"/>
      <c r="C102" s="197"/>
      <c r="D102" s="198" t="s">
        <v>196</v>
      </c>
      <c r="E102" s="197"/>
      <c r="F102" s="200" t="s">
        <v>1093</v>
      </c>
      <c r="G102" s="197"/>
      <c r="H102" s="201">
        <v>0.8</v>
      </c>
      <c r="I102" s="202"/>
      <c r="J102" s="197"/>
      <c r="K102" s="197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196</v>
      </c>
      <c r="AU102" s="207" t="s">
        <v>85</v>
      </c>
      <c r="AV102" s="13" t="s">
        <v>85</v>
      </c>
      <c r="AW102" s="13" t="s">
        <v>4</v>
      </c>
      <c r="AX102" s="13" t="s">
        <v>81</v>
      </c>
      <c r="AY102" s="207" t="s">
        <v>185</v>
      </c>
    </row>
    <row r="103" spans="1:65" s="2" customFormat="1" ht="24.15" customHeight="1">
      <c r="A103" s="34"/>
      <c r="B103" s="35"/>
      <c r="C103" s="178" t="s">
        <v>108</v>
      </c>
      <c r="D103" s="178" t="s">
        <v>187</v>
      </c>
      <c r="E103" s="179" t="s">
        <v>918</v>
      </c>
      <c r="F103" s="180" t="s">
        <v>919</v>
      </c>
      <c r="G103" s="181" t="s">
        <v>322</v>
      </c>
      <c r="H103" s="182">
        <v>8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192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209</v>
      </c>
    </row>
    <row r="104" spans="2:51" s="13" customFormat="1" ht="12">
      <c r="B104" s="196"/>
      <c r="C104" s="197"/>
      <c r="D104" s="198" t="s">
        <v>196</v>
      </c>
      <c r="E104" s="197"/>
      <c r="F104" s="200" t="s">
        <v>817</v>
      </c>
      <c r="G104" s="197"/>
      <c r="H104" s="201">
        <v>8</v>
      </c>
      <c r="I104" s="202"/>
      <c r="J104" s="197"/>
      <c r="K104" s="197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196</v>
      </c>
      <c r="AU104" s="207" t="s">
        <v>85</v>
      </c>
      <c r="AV104" s="13" t="s">
        <v>85</v>
      </c>
      <c r="AW104" s="13" t="s">
        <v>4</v>
      </c>
      <c r="AX104" s="13" t="s">
        <v>81</v>
      </c>
      <c r="AY104" s="207" t="s">
        <v>185</v>
      </c>
    </row>
    <row r="105" spans="1:65" s="2" customFormat="1" ht="24.15" customHeight="1">
      <c r="A105" s="34"/>
      <c r="B105" s="35"/>
      <c r="C105" s="178" t="s">
        <v>192</v>
      </c>
      <c r="D105" s="178" t="s">
        <v>187</v>
      </c>
      <c r="E105" s="179" t="s">
        <v>920</v>
      </c>
      <c r="F105" s="180" t="s">
        <v>921</v>
      </c>
      <c r="G105" s="181" t="s">
        <v>322</v>
      </c>
      <c r="H105" s="182">
        <v>0.8</v>
      </c>
      <c r="I105" s="183"/>
      <c r="J105" s="184">
        <f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192</v>
      </c>
      <c r="AT105" s="189" t="s">
        <v>187</v>
      </c>
      <c r="AU105" s="189" t="s">
        <v>85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192</v>
      </c>
      <c r="BM105" s="189" t="s">
        <v>235</v>
      </c>
    </row>
    <row r="106" spans="2:51" s="13" customFormat="1" ht="12">
      <c r="B106" s="196"/>
      <c r="C106" s="197"/>
      <c r="D106" s="198" t="s">
        <v>196</v>
      </c>
      <c r="E106" s="197"/>
      <c r="F106" s="200" t="s">
        <v>1093</v>
      </c>
      <c r="G106" s="197"/>
      <c r="H106" s="201">
        <v>0.8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196</v>
      </c>
      <c r="AU106" s="207" t="s">
        <v>85</v>
      </c>
      <c r="AV106" s="13" t="s">
        <v>85</v>
      </c>
      <c r="AW106" s="13" t="s">
        <v>4</v>
      </c>
      <c r="AX106" s="13" t="s">
        <v>81</v>
      </c>
      <c r="AY106" s="207" t="s">
        <v>185</v>
      </c>
    </row>
    <row r="107" spans="2:63" s="12" customFormat="1" ht="25.95" customHeight="1">
      <c r="B107" s="162"/>
      <c r="C107" s="163"/>
      <c r="D107" s="164" t="s">
        <v>76</v>
      </c>
      <c r="E107" s="165" t="s">
        <v>358</v>
      </c>
      <c r="F107" s="165" t="s">
        <v>359</v>
      </c>
      <c r="G107" s="163"/>
      <c r="H107" s="163"/>
      <c r="I107" s="166"/>
      <c r="J107" s="167">
        <f>BK107</f>
        <v>0</v>
      </c>
      <c r="K107" s="163"/>
      <c r="L107" s="168"/>
      <c r="M107" s="169"/>
      <c r="N107" s="170"/>
      <c r="O107" s="170"/>
      <c r="P107" s="171">
        <f>P108</f>
        <v>0</v>
      </c>
      <c r="Q107" s="170"/>
      <c r="R107" s="171">
        <f>R108</f>
        <v>0</v>
      </c>
      <c r="S107" s="170"/>
      <c r="T107" s="172">
        <f>T108</f>
        <v>0</v>
      </c>
      <c r="AR107" s="173" t="s">
        <v>85</v>
      </c>
      <c r="AT107" s="174" t="s">
        <v>76</v>
      </c>
      <c r="AU107" s="174" t="s">
        <v>77</v>
      </c>
      <c r="AY107" s="173" t="s">
        <v>185</v>
      </c>
      <c r="BK107" s="175">
        <f>BK108</f>
        <v>0</v>
      </c>
    </row>
    <row r="108" spans="2:63" s="12" customFormat="1" ht="22.85" customHeight="1">
      <c r="B108" s="162"/>
      <c r="C108" s="163"/>
      <c r="D108" s="164" t="s">
        <v>76</v>
      </c>
      <c r="E108" s="176" t="s">
        <v>1020</v>
      </c>
      <c r="F108" s="176" t="s">
        <v>1021</v>
      </c>
      <c r="G108" s="163"/>
      <c r="H108" s="163"/>
      <c r="I108" s="166"/>
      <c r="J108" s="177">
        <f>BK108</f>
        <v>0</v>
      </c>
      <c r="K108" s="163"/>
      <c r="L108" s="168"/>
      <c r="M108" s="169"/>
      <c r="N108" s="170"/>
      <c r="O108" s="170"/>
      <c r="P108" s="171">
        <f>SUM(P109:P128)</f>
        <v>0</v>
      </c>
      <c r="Q108" s="170"/>
      <c r="R108" s="171">
        <f>SUM(R109:R128)</f>
        <v>0</v>
      </c>
      <c r="S108" s="170"/>
      <c r="T108" s="172">
        <f>SUM(T109:T128)</f>
        <v>0</v>
      </c>
      <c r="AR108" s="173" t="s">
        <v>85</v>
      </c>
      <c r="AT108" s="174" t="s">
        <v>76</v>
      </c>
      <c r="AU108" s="174" t="s">
        <v>81</v>
      </c>
      <c r="AY108" s="173" t="s">
        <v>185</v>
      </c>
      <c r="BK108" s="175">
        <f>SUM(BK109:BK128)</f>
        <v>0</v>
      </c>
    </row>
    <row r="109" spans="1:65" s="2" customFormat="1" ht="16.5" customHeight="1">
      <c r="A109" s="34"/>
      <c r="B109" s="35"/>
      <c r="C109" s="178" t="s">
        <v>221</v>
      </c>
      <c r="D109" s="178" t="s">
        <v>187</v>
      </c>
      <c r="E109" s="179" t="s">
        <v>1022</v>
      </c>
      <c r="F109" s="180" t="s">
        <v>1023</v>
      </c>
      <c r="G109" s="181" t="s">
        <v>407</v>
      </c>
      <c r="H109" s="182">
        <v>32</v>
      </c>
      <c r="I109" s="183"/>
      <c r="J109" s="184">
        <f>ROUND(I109*H109,2)</f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81</v>
      </c>
      <c r="BK109" s="190">
        <f>ROUND(I109*H109,2)</f>
        <v>0</v>
      </c>
      <c r="BL109" s="17" t="s">
        <v>285</v>
      </c>
      <c r="BM109" s="189" t="s">
        <v>247</v>
      </c>
    </row>
    <row r="110" spans="2:51" s="13" customFormat="1" ht="12">
      <c r="B110" s="196"/>
      <c r="C110" s="197"/>
      <c r="D110" s="198" t="s">
        <v>196</v>
      </c>
      <c r="E110" s="197"/>
      <c r="F110" s="200" t="s">
        <v>1102</v>
      </c>
      <c r="G110" s="197"/>
      <c r="H110" s="201">
        <v>32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196</v>
      </c>
      <c r="AU110" s="207" t="s">
        <v>85</v>
      </c>
      <c r="AV110" s="13" t="s">
        <v>85</v>
      </c>
      <c r="AW110" s="13" t="s">
        <v>4</v>
      </c>
      <c r="AX110" s="13" t="s">
        <v>81</v>
      </c>
      <c r="AY110" s="207" t="s">
        <v>185</v>
      </c>
    </row>
    <row r="111" spans="1:65" s="2" customFormat="1" ht="16.5" customHeight="1">
      <c r="A111" s="34"/>
      <c r="B111" s="35"/>
      <c r="C111" s="178" t="s">
        <v>209</v>
      </c>
      <c r="D111" s="178" t="s">
        <v>187</v>
      </c>
      <c r="E111" s="179" t="s">
        <v>1024</v>
      </c>
      <c r="F111" s="180" t="s">
        <v>1025</v>
      </c>
      <c r="G111" s="181" t="s">
        <v>407</v>
      </c>
      <c r="H111" s="182">
        <v>4</v>
      </c>
      <c r="I111" s="183"/>
      <c r="J111" s="184">
        <f>ROUND(I111*H111,2)</f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285</v>
      </c>
      <c r="BM111" s="189" t="s">
        <v>257</v>
      </c>
    </row>
    <row r="112" spans="2:51" s="13" customFormat="1" ht="12">
      <c r="B112" s="196"/>
      <c r="C112" s="197"/>
      <c r="D112" s="198" t="s">
        <v>196</v>
      </c>
      <c r="E112" s="197"/>
      <c r="F112" s="200" t="s">
        <v>816</v>
      </c>
      <c r="G112" s="197"/>
      <c r="H112" s="201">
        <v>4</v>
      </c>
      <c r="I112" s="202"/>
      <c r="J112" s="197"/>
      <c r="K112" s="197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196</v>
      </c>
      <c r="AU112" s="207" t="s">
        <v>85</v>
      </c>
      <c r="AV112" s="13" t="s">
        <v>85</v>
      </c>
      <c r="AW112" s="13" t="s">
        <v>4</v>
      </c>
      <c r="AX112" s="13" t="s">
        <v>81</v>
      </c>
      <c r="AY112" s="207" t="s">
        <v>185</v>
      </c>
    </row>
    <row r="113" spans="1:65" s="2" customFormat="1" ht="21.75" customHeight="1">
      <c r="A113" s="34"/>
      <c r="B113" s="35"/>
      <c r="C113" s="178" t="s">
        <v>262</v>
      </c>
      <c r="D113" s="178" t="s">
        <v>187</v>
      </c>
      <c r="E113" s="179" t="s">
        <v>1026</v>
      </c>
      <c r="F113" s="180" t="s">
        <v>1027</v>
      </c>
      <c r="G113" s="181" t="s">
        <v>407</v>
      </c>
      <c r="H113" s="182">
        <v>20</v>
      </c>
      <c r="I113" s="183"/>
      <c r="J113" s="184">
        <f>ROUND(I113*H113,2)</f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285</v>
      </c>
      <c r="BM113" s="189" t="s">
        <v>271</v>
      </c>
    </row>
    <row r="114" spans="2:51" s="13" customFormat="1" ht="12">
      <c r="B114" s="196"/>
      <c r="C114" s="197"/>
      <c r="D114" s="198" t="s">
        <v>196</v>
      </c>
      <c r="E114" s="197"/>
      <c r="F114" s="200" t="s">
        <v>865</v>
      </c>
      <c r="G114" s="197"/>
      <c r="H114" s="201">
        <v>20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4</v>
      </c>
      <c r="AX114" s="13" t="s">
        <v>81</v>
      </c>
      <c r="AY114" s="207" t="s">
        <v>185</v>
      </c>
    </row>
    <row r="115" spans="1:65" s="2" customFormat="1" ht="21.75" customHeight="1">
      <c r="A115" s="34"/>
      <c r="B115" s="35"/>
      <c r="C115" s="178" t="s">
        <v>271</v>
      </c>
      <c r="D115" s="178" t="s">
        <v>187</v>
      </c>
      <c r="E115" s="179" t="s">
        <v>1028</v>
      </c>
      <c r="F115" s="180" t="s">
        <v>1029</v>
      </c>
      <c r="G115" s="181" t="s">
        <v>407</v>
      </c>
      <c r="H115" s="182">
        <v>6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285</v>
      </c>
      <c r="BM115" s="189" t="s">
        <v>285</v>
      </c>
    </row>
    <row r="116" spans="2:51" s="13" customFormat="1" ht="12">
      <c r="B116" s="196"/>
      <c r="C116" s="197"/>
      <c r="D116" s="198" t="s">
        <v>196</v>
      </c>
      <c r="E116" s="197"/>
      <c r="F116" s="200" t="s">
        <v>1103</v>
      </c>
      <c r="G116" s="197"/>
      <c r="H116" s="201">
        <v>6</v>
      </c>
      <c r="I116" s="202"/>
      <c r="J116" s="197"/>
      <c r="K116" s="197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196</v>
      </c>
      <c r="AU116" s="207" t="s">
        <v>85</v>
      </c>
      <c r="AV116" s="13" t="s">
        <v>85</v>
      </c>
      <c r="AW116" s="13" t="s">
        <v>4</v>
      </c>
      <c r="AX116" s="13" t="s">
        <v>81</v>
      </c>
      <c r="AY116" s="207" t="s">
        <v>185</v>
      </c>
    </row>
    <row r="117" spans="1:65" s="2" customFormat="1" ht="16.5" customHeight="1">
      <c r="A117" s="34"/>
      <c r="B117" s="35"/>
      <c r="C117" s="178" t="s">
        <v>8</v>
      </c>
      <c r="D117" s="178" t="s">
        <v>187</v>
      </c>
      <c r="E117" s="179" t="s">
        <v>1030</v>
      </c>
      <c r="F117" s="180" t="s">
        <v>1031</v>
      </c>
      <c r="G117" s="181" t="s">
        <v>407</v>
      </c>
      <c r="H117" s="182">
        <v>26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285</v>
      </c>
      <c r="BM117" s="189" t="s">
        <v>301</v>
      </c>
    </row>
    <row r="118" spans="2:51" s="13" customFormat="1" ht="12">
      <c r="B118" s="196"/>
      <c r="C118" s="197"/>
      <c r="D118" s="198" t="s">
        <v>196</v>
      </c>
      <c r="E118" s="197"/>
      <c r="F118" s="200" t="s">
        <v>1096</v>
      </c>
      <c r="G118" s="197"/>
      <c r="H118" s="201">
        <v>26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4</v>
      </c>
      <c r="AX118" s="13" t="s">
        <v>81</v>
      </c>
      <c r="AY118" s="207" t="s">
        <v>185</v>
      </c>
    </row>
    <row r="119" spans="1:65" s="2" customFormat="1" ht="24.15" customHeight="1">
      <c r="A119" s="34"/>
      <c r="B119" s="35"/>
      <c r="C119" s="178" t="s">
        <v>285</v>
      </c>
      <c r="D119" s="178" t="s">
        <v>187</v>
      </c>
      <c r="E119" s="179" t="s">
        <v>1032</v>
      </c>
      <c r="F119" s="180" t="s">
        <v>1033</v>
      </c>
      <c r="G119" s="181" t="s">
        <v>479</v>
      </c>
      <c r="H119" s="229"/>
      <c r="I119" s="183"/>
      <c r="J119" s="184">
        <f>ROUND(I119*H119,2)</f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285</v>
      </c>
      <c r="BM119" s="189" t="s">
        <v>319</v>
      </c>
    </row>
    <row r="120" spans="2:51" s="13" customFormat="1" ht="12">
      <c r="B120" s="196"/>
      <c r="C120" s="197"/>
      <c r="D120" s="198" t="s">
        <v>196</v>
      </c>
      <c r="E120" s="197"/>
      <c r="F120" s="200" t="s">
        <v>1104</v>
      </c>
      <c r="G120" s="197"/>
      <c r="H120" s="201">
        <v>8000</v>
      </c>
      <c r="I120" s="202"/>
      <c r="J120" s="197"/>
      <c r="K120" s="197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196</v>
      </c>
      <c r="AU120" s="207" t="s">
        <v>85</v>
      </c>
      <c r="AV120" s="13" t="s">
        <v>85</v>
      </c>
      <c r="AW120" s="13" t="s">
        <v>4</v>
      </c>
      <c r="AX120" s="13" t="s">
        <v>81</v>
      </c>
      <c r="AY120" s="207" t="s">
        <v>185</v>
      </c>
    </row>
    <row r="121" spans="1:65" s="2" customFormat="1" ht="16.5" customHeight="1">
      <c r="A121" s="34"/>
      <c r="B121" s="35"/>
      <c r="C121" s="178" t="s">
        <v>301</v>
      </c>
      <c r="D121" s="178" t="s">
        <v>187</v>
      </c>
      <c r="E121" s="179" t="s">
        <v>1034</v>
      </c>
      <c r="F121" s="180" t="s">
        <v>1035</v>
      </c>
      <c r="G121" s="181" t="s">
        <v>944</v>
      </c>
      <c r="H121" s="182">
        <v>8</v>
      </c>
      <c r="I121" s="183"/>
      <c r="J121" s="184">
        <f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285</v>
      </c>
      <c r="AT121" s="189" t="s">
        <v>187</v>
      </c>
      <c r="AU121" s="189" t="s">
        <v>85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285</v>
      </c>
      <c r="BM121" s="189" t="s">
        <v>330</v>
      </c>
    </row>
    <row r="122" spans="2:51" s="13" customFormat="1" ht="12">
      <c r="B122" s="196"/>
      <c r="C122" s="197"/>
      <c r="D122" s="198" t="s">
        <v>196</v>
      </c>
      <c r="E122" s="197"/>
      <c r="F122" s="200" t="s">
        <v>817</v>
      </c>
      <c r="G122" s="197"/>
      <c r="H122" s="201">
        <v>8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196</v>
      </c>
      <c r="AU122" s="207" t="s">
        <v>85</v>
      </c>
      <c r="AV122" s="13" t="s">
        <v>85</v>
      </c>
      <c r="AW122" s="13" t="s">
        <v>4</v>
      </c>
      <c r="AX122" s="13" t="s">
        <v>81</v>
      </c>
      <c r="AY122" s="207" t="s">
        <v>185</v>
      </c>
    </row>
    <row r="123" spans="1:65" s="2" customFormat="1" ht="16.5" customHeight="1">
      <c r="A123" s="34"/>
      <c r="B123" s="35"/>
      <c r="C123" s="178" t="s">
        <v>340</v>
      </c>
      <c r="D123" s="178" t="s">
        <v>187</v>
      </c>
      <c r="E123" s="179" t="s">
        <v>1036</v>
      </c>
      <c r="F123" s="180" t="s">
        <v>1037</v>
      </c>
      <c r="G123" s="181" t="s">
        <v>944</v>
      </c>
      <c r="H123" s="182">
        <v>8</v>
      </c>
      <c r="I123" s="183"/>
      <c r="J123" s="184">
        <f>ROUND(I123*H123,2)</f>
        <v>0</v>
      </c>
      <c r="K123" s="180" t="s">
        <v>19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285</v>
      </c>
      <c r="AT123" s="189" t="s">
        <v>187</v>
      </c>
      <c r="AU123" s="189" t="s">
        <v>85</v>
      </c>
      <c r="AY123" s="17" t="s">
        <v>185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81</v>
      </c>
      <c r="BK123" s="190">
        <f>ROUND(I123*H123,2)</f>
        <v>0</v>
      </c>
      <c r="BL123" s="17" t="s">
        <v>285</v>
      </c>
      <c r="BM123" s="189" t="s">
        <v>340</v>
      </c>
    </row>
    <row r="124" spans="2:51" s="13" customFormat="1" ht="12">
      <c r="B124" s="196"/>
      <c r="C124" s="197"/>
      <c r="D124" s="198" t="s">
        <v>196</v>
      </c>
      <c r="E124" s="197"/>
      <c r="F124" s="200" t="s">
        <v>817</v>
      </c>
      <c r="G124" s="197"/>
      <c r="H124" s="201">
        <v>8</v>
      </c>
      <c r="I124" s="202"/>
      <c r="J124" s="197"/>
      <c r="K124" s="197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196</v>
      </c>
      <c r="AU124" s="207" t="s">
        <v>85</v>
      </c>
      <c r="AV124" s="13" t="s">
        <v>85</v>
      </c>
      <c r="AW124" s="13" t="s">
        <v>4</v>
      </c>
      <c r="AX124" s="13" t="s">
        <v>81</v>
      </c>
      <c r="AY124" s="207" t="s">
        <v>185</v>
      </c>
    </row>
    <row r="125" spans="1:65" s="2" customFormat="1" ht="16.5" customHeight="1">
      <c r="A125" s="34"/>
      <c r="B125" s="35"/>
      <c r="C125" s="178" t="s">
        <v>346</v>
      </c>
      <c r="D125" s="178" t="s">
        <v>187</v>
      </c>
      <c r="E125" s="179" t="s">
        <v>1038</v>
      </c>
      <c r="F125" s="180" t="s">
        <v>1039</v>
      </c>
      <c r="G125" s="181" t="s">
        <v>944</v>
      </c>
      <c r="H125" s="182">
        <v>4</v>
      </c>
      <c r="I125" s="183"/>
      <c r="J125" s="184">
        <f>ROUND(I125*H125,2)</f>
        <v>0</v>
      </c>
      <c r="K125" s="180" t="s">
        <v>19</v>
      </c>
      <c r="L125" s="39"/>
      <c r="M125" s="185" t="s">
        <v>19</v>
      </c>
      <c r="N125" s="186" t="s">
        <v>48</v>
      </c>
      <c r="O125" s="64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285</v>
      </c>
      <c r="AT125" s="189" t="s">
        <v>187</v>
      </c>
      <c r="AU125" s="189" t="s">
        <v>85</v>
      </c>
      <c r="AY125" s="17" t="s">
        <v>185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7" t="s">
        <v>81</v>
      </c>
      <c r="BK125" s="190">
        <f>ROUND(I125*H125,2)</f>
        <v>0</v>
      </c>
      <c r="BL125" s="17" t="s">
        <v>285</v>
      </c>
      <c r="BM125" s="189" t="s">
        <v>353</v>
      </c>
    </row>
    <row r="126" spans="2:51" s="13" customFormat="1" ht="12">
      <c r="B126" s="196"/>
      <c r="C126" s="197"/>
      <c r="D126" s="198" t="s">
        <v>196</v>
      </c>
      <c r="E126" s="197"/>
      <c r="F126" s="200" t="s">
        <v>816</v>
      </c>
      <c r="G126" s="197"/>
      <c r="H126" s="201">
        <v>4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196</v>
      </c>
      <c r="AU126" s="207" t="s">
        <v>85</v>
      </c>
      <c r="AV126" s="13" t="s">
        <v>85</v>
      </c>
      <c r="AW126" s="13" t="s">
        <v>4</v>
      </c>
      <c r="AX126" s="13" t="s">
        <v>81</v>
      </c>
      <c r="AY126" s="207" t="s">
        <v>185</v>
      </c>
    </row>
    <row r="127" spans="1:65" s="2" customFormat="1" ht="16.5" customHeight="1">
      <c r="A127" s="34"/>
      <c r="B127" s="35"/>
      <c r="C127" s="178" t="s">
        <v>362</v>
      </c>
      <c r="D127" s="178" t="s">
        <v>187</v>
      </c>
      <c r="E127" s="179" t="s">
        <v>1040</v>
      </c>
      <c r="F127" s="180" t="s">
        <v>1041</v>
      </c>
      <c r="G127" s="181" t="s">
        <v>407</v>
      </c>
      <c r="H127" s="182">
        <v>26</v>
      </c>
      <c r="I127" s="183"/>
      <c r="J127" s="184">
        <f>ROUND(I127*H127,2)</f>
        <v>0</v>
      </c>
      <c r="K127" s="180" t="s">
        <v>19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285</v>
      </c>
      <c r="AT127" s="189" t="s">
        <v>187</v>
      </c>
      <c r="AU127" s="189" t="s">
        <v>85</v>
      </c>
      <c r="AY127" s="17" t="s">
        <v>185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81</v>
      </c>
      <c r="BK127" s="190">
        <f>ROUND(I127*H127,2)</f>
        <v>0</v>
      </c>
      <c r="BL127" s="17" t="s">
        <v>285</v>
      </c>
      <c r="BM127" s="189" t="s">
        <v>368</v>
      </c>
    </row>
    <row r="128" spans="2:51" s="13" customFormat="1" ht="12">
      <c r="B128" s="196"/>
      <c r="C128" s="197"/>
      <c r="D128" s="198" t="s">
        <v>196</v>
      </c>
      <c r="E128" s="197"/>
      <c r="F128" s="200" t="s">
        <v>1096</v>
      </c>
      <c r="G128" s="197"/>
      <c r="H128" s="201">
        <v>26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85</v>
      </c>
      <c r="AV128" s="13" t="s">
        <v>85</v>
      </c>
      <c r="AW128" s="13" t="s">
        <v>4</v>
      </c>
      <c r="AX128" s="13" t="s">
        <v>81</v>
      </c>
      <c r="AY128" s="207" t="s">
        <v>185</v>
      </c>
    </row>
    <row r="129" spans="2:63" s="12" customFormat="1" ht="25.95" customHeight="1">
      <c r="B129" s="162"/>
      <c r="C129" s="163"/>
      <c r="D129" s="164" t="s">
        <v>76</v>
      </c>
      <c r="E129" s="165" t="s">
        <v>139</v>
      </c>
      <c r="F129" s="165" t="s">
        <v>140</v>
      </c>
      <c r="G129" s="163"/>
      <c r="H129" s="163"/>
      <c r="I129" s="166"/>
      <c r="J129" s="167">
        <f>BK129</f>
        <v>0</v>
      </c>
      <c r="K129" s="163"/>
      <c r="L129" s="168"/>
      <c r="M129" s="169"/>
      <c r="N129" s="170"/>
      <c r="O129" s="170"/>
      <c r="P129" s="171">
        <f>SUM(P130:P135)</f>
        <v>0</v>
      </c>
      <c r="Q129" s="170"/>
      <c r="R129" s="171">
        <f>SUM(R130:R135)</f>
        <v>0</v>
      </c>
      <c r="S129" s="170"/>
      <c r="T129" s="172">
        <f>SUM(T130:T135)</f>
        <v>0</v>
      </c>
      <c r="AR129" s="173" t="s">
        <v>221</v>
      </c>
      <c r="AT129" s="174" t="s">
        <v>76</v>
      </c>
      <c r="AU129" s="174" t="s">
        <v>77</v>
      </c>
      <c r="AY129" s="173" t="s">
        <v>185</v>
      </c>
      <c r="BK129" s="175">
        <f>SUM(BK130:BK135)</f>
        <v>0</v>
      </c>
    </row>
    <row r="130" spans="1:65" s="2" customFormat="1" ht="24.15" customHeight="1">
      <c r="A130" s="34"/>
      <c r="B130" s="35"/>
      <c r="C130" s="178" t="s">
        <v>368</v>
      </c>
      <c r="D130" s="178" t="s">
        <v>187</v>
      </c>
      <c r="E130" s="179" t="s">
        <v>1042</v>
      </c>
      <c r="F130" s="180" t="s">
        <v>1009</v>
      </c>
      <c r="G130" s="181" t="s">
        <v>1010</v>
      </c>
      <c r="H130" s="182">
        <v>4</v>
      </c>
      <c r="I130" s="183"/>
      <c r="J130" s="184">
        <f>ROUND(I130*H130,2)</f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380</v>
      </c>
    </row>
    <row r="131" spans="2:51" s="13" customFormat="1" ht="12">
      <c r="B131" s="196"/>
      <c r="C131" s="197"/>
      <c r="D131" s="198" t="s">
        <v>196</v>
      </c>
      <c r="E131" s="197"/>
      <c r="F131" s="200" t="s">
        <v>816</v>
      </c>
      <c r="G131" s="197"/>
      <c r="H131" s="201">
        <v>4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196</v>
      </c>
      <c r="AU131" s="207" t="s">
        <v>81</v>
      </c>
      <c r="AV131" s="13" t="s">
        <v>85</v>
      </c>
      <c r="AW131" s="13" t="s">
        <v>4</v>
      </c>
      <c r="AX131" s="13" t="s">
        <v>81</v>
      </c>
      <c r="AY131" s="207" t="s">
        <v>185</v>
      </c>
    </row>
    <row r="132" spans="1:65" s="2" customFormat="1" ht="16.5" customHeight="1">
      <c r="A132" s="34"/>
      <c r="B132" s="35"/>
      <c r="C132" s="178" t="s">
        <v>374</v>
      </c>
      <c r="D132" s="178" t="s">
        <v>187</v>
      </c>
      <c r="E132" s="179" t="s">
        <v>1043</v>
      </c>
      <c r="F132" s="180" t="s">
        <v>1012</v>
      </c>
      <c r="G132" s="181" t="s">
        <v>1013</v>
      </c>
      <c r="H132" s="182">
        <v>26</v>
      </c>
      <c r="I132" s="183"/>
      <c r="J132" s="184">
        <f>ROUND(I132*H132,2)</f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392</v>
      </c>
    </row>
    <row r="133" spans="2:51" s="13" customFormat="1" ht="12">
      <c r="B133" s="196"/>
      <c r="C133" s="197"/>
      <c r="D133" s="198" t="s">
        <v>196</v>
      </c>
      <c r="E133" s="197"/>
      <c r="F133" s="200" t="s">
        <v>1096</v>
      </c>
      <c r="G133" s="197"/>
      <c r="H133" s="201">
        <v>26</v>
      </c>
      <c r="I133" s="202"/>
      <c r="J133" s="197"/>
      <c r="K133" s="197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196</v>
      </c>
      <c r="AU133" s="207" t="s">
        <v>81</v>
      </c>
      <c r="AV133" s="13" t="s">
        <v>85</v>
      </c>
      <c r="AW133" s="13" t="s">
        <v>4</v>
      </c>
      <c r="AX133" s="13" t="s">
        <v>81</v>
      </c>
      <c r="AY133" s="207" t="s">
        <v>185</v>
      </c>
    </row>
    <row r="134" spans="1:65" s="2" customFormat="1" ht="16.5" customHeight="1">
      <c r="A134" s="34"/>
      <c r="B134" s="35"/>
      <c r="C134" s="178" t="s">
        <v>380</v>
      </c>
      <c r="D134" s="178" t="s">
        <v>187</v>
      </c>
      <c r="E134" s="179" t="s">
        <v>1044</v>
      </c>
      <c r="F134" s="180" t="s">
        <v>1045</v>
      </c>
      <c r="G134" s="181" t="s">
        <v>1010</v>
      </c>
      <c r="H134" s="182">
        <v>4</v>
      </c>
      <c r="I134" s="183"/>
      <c r="J134" s="184">
        <f>ROUND(I134*H134,2)</f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81</v>
      </c>
      <c r="AY134" s="17" t="s">
        <v>185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81</v>
      </c>
      <c r="BK134" s="190">
        <f>ROUND(I134*H134,2)</f>
        <v>0</v>
      </c>
      <c r="BL134" s="17" t="s">
        <v>192</v>
      </c>
      <c r="BM134" s="189" t="s">
        <v>403</v>
      </c>
    </row>
    <row r="135" spans="2:51" s="13" customFormat="1" ht="12">
      <c r="B135" s="196"/>
      <c r="C135" s="197"/>
      <c r="D135" s="198" t="s">
        <v>196</v>
      </c>
      <c r="E135" s="197"/>
      <c r="F135" s="200" t="s">
        <v>816</v>
      </c>
      <c r="G135" s="197"/>
      <c r="H135" s="201">
        <v>4</v>
      </c>
      <c r="I135" s="202"/>
      <c r="J135" s="197"/>
      <c r="K135" s="197"/>
      <c r="L135" s="203"/>
      <c r="M135" s="234"/>
      <c r="N135" s="235"/>
      <c r="O135" s="235"/>
      <c r="P135" s="235"/>
      <c r="Q135" s="235"/>
      <c r="R135" s="235"/>
      <c r="S135" s="235"/>
      <c r="T135" s="236"/>
      <c r="AT135" s="207" t="s">
        <v>196</v>
      </c>
      <c r="AU135" s="207" t="s">
        <v>81</v>
      </c>
      <c r="AV135" s="13" t="s">
        <v>85</v>
      </c>
      <c r="AW135" s="13" t="s">
        <v>4</v>
      </c>
      <c r="AX135" s="13" t="s">
        <v>81</v>
      </c>
      <c r="AY135" s="207" t="s">
        <v>185</v>
      </c>
    </row>
    <row r="136" spans="1:31" s="2" customFormat="1" ht="7" customHeight="1">
      <c r="A136" s="34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9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sheetProtection algorithmName="SHA-512" hashValue="PuyAk6eRnHUJWDT4vhOHgHKdsIs5vvwmAV2E6fUv0EKoxhoMOXhpQ0q/Xd45XUF6WVyP0JcUM1lECm/TrHii9Q==" saltValue="XJDw86o4+3IrODWLLfg79AphyTdeL0jdAWdqtD4j75cXV14IIQno+z7Mi9qJl8+mh6WTxm3Ei19ohnxUf2u3tA==" spinCount="100000" sheet="1" objects="1" scenarios="1" formatColumns="0" formatRows="0" autoFilter="0"/>
  <autoFilter ref="C95:K135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131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812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1046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ROUND((SUM(BE96:BE133)),2)</f>
        <v>0</v>
      </c>
      <c r="G37" s="34"/>
      <c r="H37" s="34"/>
      <c r="I37" s="124">
        <v>0.21</v>
      </c>
      <c r="J37" s="123">
        <f>ROUND(((SUM(BE96:BE133))*I37),2)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ROUND((SUM(BF96:BF133)),2)</f>
        <v>0</v>
      </c>
      <c r="G38" s="34"/>
      <c r="H38" s="34"/>
      <c r="I38" s="124">
        <v>0.15</v>
      </c>
      <c r="J38" s="123">
        <f>ROUND(((SUM(BF96:BF133))*I38),2)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ROUND((SUM(BG96:BG133)),2)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ROUND((SUM(BH96:BH133)),2)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ROUND((SUM(BI96:BI133)),2)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812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003 - Vzduchotechnika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162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1047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1048</v>
      </c>
      <c r="E70" s="143"/>
      <c r="F70" s="143"/>
      <c r="G70" s="143"/>
      <c r="H70" s="143"/>
      <c r="I70" s="143"/>
      <c r="J70" s="144">
        <f>J101</f>
        <v>0</v>
      </c>
      <c r="K70" s="141"/>
      <c r="L70" s="145"/>
    </row>
    <row r="71" spans="2:12" s="10" customFormat="1" ht="19.95" customHeight="1">
      <c r="B71" s="146"/>
      <c r="C71" s="97"/>
      <c r="D71" s="147" t="s">
        <v>1049</v>
      </c>
      <c r="E71" s="148"/>
      <c r="F71" s="148"/>
      <c r="G71" s="148"/>
      <c r="H71" s="148"/>
      <c r="I71" s="148"/>
      <c r="J71" s="149">
        <f>J102</f>
        <v>0</v>
      </c>
      <c r="K71" s="97"/>
      <c r="L71" s="150"/>
    </row>
    <row r="72" spans="2:12" s="9" customFormat="1" ht="25" customHeight="1">
      <c r="B72" s="140"/>
      <c r="C72" s="141"/>
      <c r="D72" s="142" t="s">
        <v>1050</v>
      </c>
      <c r="E72" s="143"/>
      <c r="F72" s="143"/>
      <c r="G72" s="143"/>
      <c r="H72" s="143"/>
      <c r="I72" s="143"/>
      <c r="J72" s="144">
        <f>J123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812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003 - Vzduchotechnika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P97+P101+P123</f>
        <v>0</v>
      </c>
      <c r="Q96" s="72"/>
      <c r="R96" s="159">
        <f>R97+R101+R123</f>
        <v>0</v>
      </c>
      <c r="S96" s="72"/>
      <c r="T96" s="160">
        <f>T97+T101+T123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BK97+BK101+BK123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358</v>
      </c>
      <c r="F97" s="165" t="s">
        <v>359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85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953</v>
      </c>
      <c r="F98" s="176" t="s">
        <v>1051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SUM(P99:P100)</f>
        <v>0</v>
      </c>
      <c r="Q98" s="170"/>
      <c r="R98" s="171">
        <f>SUM(R99:R100)</f>
        <v>0</v>
      </c>
      <c r="S98" s="170"/>
      <c r="T98" s="172">
        <f>SUM(T99:T100)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SUM(BK99:BK100)</f>
        <v>0</v>
      </c>
    </row>
    <row r="99" spans="1:65" s="2" customFormat="1" ht="16.5" customHeight="1">
      <c r="A99" s="34"/>
      <c r="B99" s="35"/>
      <c r="C99" s="178" t="s">
        <v>81</v>
      </c>
      <c r="D99" s="178" t="s">
        <v>187</v>
      </c>
      <c r="E99" s="179" t="s">
        <v>1052</v>
      </c>
      <c r="F99" s="180" t="s">
        <v>1053</v>
      </c>
      <c r="G99" s="181" t="s">
        <v>1013</v>
      </c>
      <c r="H99" s="182">
        <v>16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51" s="13" customFormat="1" ht="12">
      <c r="B100" s="196"/>
      <c r="C100" s="197"/>
      <c r="D100" s="198" t="s">
        <v>196</v>
      </c>
      <c r="E100" s="197"/>
      <c r="F100" s="200" t="s">
        <v>860</v>
      </c>
      <c r="G100" s="197"/>
      <c r="H100" s="201">
        <v>16</v>
      </c>
      <c r="I100" s="202"/>
      <c r="J100" s="197"/>
      <c r="K100" s="197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196</v>
      </c>
      <c r="AU100" s="207" t="s">
        <v>85</v>
      </c>
      <c r="AV100" s="13" t="s">
        <v>85</v>
      </c>
      <c r="AW100" s="13" t="s">
        <v>4</v>
      </c>
      <c r="AX100" s="13" t="s">
        <v>81</v>
      </c>
      <c r="AY100" s="207" t="s">
        <v>185</v>
      </c>
    </row>
    <row r="101" spans="2:63" s="12" customFormat="1" ht="25.95" customHeight="1">
      <c r="B101" s="162"/>
      <c r="C101" s="163"/>
      <c r="D101" s="164" t="s">
        <v>76</v>
      </c>
      <c r="E101" s="165" t="s">
        <v>1054</v>
      </c>
      <c r="F101" s="165" t="s">
        <v>19</v>
      </c>
      <c r="G101" s="163"/>
      <c r="H101" s="163"/>
      <c r="I101" s="166"/>
      <c r="J101" s="167">
        <f>BK101</f>
        <v>0</v>
      </c>
      <c r="K101" s="163"/>
      <c r="L101" s="168"/>
      <c r="M101" s="169"/>
      <c r="N101" s="170"/>
      <c r="O101" s="170"/>
      <c r="P101" s="171">
        <f>P102</f>
        <v>0</v>
      </c>
      <c r="Q101" s="170"/>
      <c r="R101" s="171">
        <f>R102</f>
        <v>0</v>
      </c>
      <c r="S101" s="170"/>
      <c r="T101" s="172">
        <f>T102</f>
        <v>0</v>
      </c>
      <c r="AR101" s="173" t="s">
        <v>81</v>
      </c>
      <c r="AT101" s="174" t="s">
        <v>76</v>
      </c>
      <c r="AU101" s="174" t="s">
        <v>77</v>
      </c>
      <c r="AY101" s="173" t="s">
        <v>185</v>
      </c>
      <c r="BK101" s="175">
        <f>BK102</f>
        <v>0</v>
      </c>
    </row>
    <row r="102" spans="2:63" s="12" customFormat="1" ht="22.85" customHeight="1">
      <c r="B102" s="162"/>
      <c r="C102" s="163"/>
      <c r="D102" s="164" t="s">
        <v>76</v>
      </c>
      <c r="E102" s="176" t="s">
        <v>1055</v>
      </c>
      <c r="F102" s="176" t="s">
        <v>1056</v>
      </c>
      <c r="G102" s="163"/>
      <c r="H102" s="163"/>
      <c r="I102" s="166"/>
      <c r="J102" s="177">
        <f>BK102</f>
        <v>0</v>
      </c>
      <c r="K102" s="163"/>
      <c r="L102" s="168"/>
      <c r="M102" s="169"/>
      <c r="N102" s="170"/>
      <c r="O102" s="170"/>
      <c r="P102" s="171">
        <f>SUM(P103:P122)</f>
        <v>0</v>
      </c>
      <c r="Q102" s="170"/>
      <c r="R102" s="171">
        <f>SUM(R103:R122)</f>
        <v>0</v>
      </c>
      <c r="S102" s="170"/>
      <c r="T102" s="172">
        <f>SUM(T103:T122)</f>
        <v>0</v>
      </c>
      <c r="AR102" s="173" t="s">
        <v>85</v>
      </c>
      <c r="AT102" s="174" t="s">
        <v>76</v>
      </c>
      <c r="AU102" s="174" t="s">
        <v>81</v>
      </c>
      <c r="AY102" s="173" t="s">
        <v>185</v>
      </c>
      <c r="BK102" s="175">
        <f>SUM(BK103:BK122)</f>
        <v>0</v>
      </c>
    </row>
    <row r="103" spans="1:65" s="2" customFormat="1" ht="24.15" customHeight="1">
      <c r="A103" s="34"/>
      <c r="B103" s="35"/>
      <c r="C103" s="178" t="s">
        <v>85</v>
      </c>
      <c r="D103" s="178" t="s">
        <v>187</v>
      </c>
      <c r="E103" s="179" t="s">
        <v>1057</v>
      </c>
      <c r="F103" s="180" t="s">
        <v>1058</v>
      </c>
      <c r="G103" s="181" t="s">
        <v>944</v>
      </c>
      <c r="H103" s="182">
        <v>4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285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285</v>
      </c>
      <c r="BM103" s="189" t="s">
        <v>192</v>
      </c>
    </row>
    <row r="104" spans="2:51" s="13" customFormat="1" ht="12">
      <c r="B104" s="196"/>
      <c r="C104" s="197"/>
      <c r="D104" s="198" t="s">
        <v>196</v>
      </c>
      <c r="E104" s="197"/>
      <c r="F104" s="200" t="s">
        <v>816</v>
      </c>
      <c r="G104" s="197"/>
      <c r="H104" s="201">
        <v>4</v>
      </c>
      <c r="I104" s="202"/>
      <c r="J104" s="197"/>
      <c r="K104" s="197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196</v>
      </c>
      <c r="AU104" s="207" t="s">
        <v>85</v>
      </c>
      <c r="AV104" s="13" t="s">
        <v>85</v>
      </c>
      <c r="AW104" s="13" t="s">
        <v>4</v>
      </c>
      <c r="AX104" s="13" t="s">
        <v>81</v>
      </c>
      <c r="AY104" s="207" t="s">
        <v>185</v>
      </c>
    </row>
    <row r="105" spans="1:65" s="2" customFormat="1" ht="16.5" customHeight="1">
      <c r="A105" s="34"/>
      <c r="B105" s="35"/>
      <c r="C105" s="178" t="s">
        <v>108</v>
      </c>
      <c r="D105" s="178" t="s">
        <v>187</v>
      </c>
      <c r="E105" s="179" t="s">
        <v>1059</v>
      </c>
      <c r="F105" s="180" t="s">
        <v>1062</v>
      </c>
      <c r="G105" s="181" t="s">
        <v>407</v>
      </c>
      <c r="H105" s="182">
        <v>36</v>
      </c>
      <c r="I105" s="183"/>
      <c r="J105" s="184">
        <f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285</v>
      </c>
      <c r="BM105" s="189" t="s">
        <v>209</v>
      </c>
    </row>
    <row r="106" spans="2:51" s="13" customFormat="1" ht="12">
      <c r="B106" s="196"/>
      <c r="C106" s="197"/>
      <c r="D106" s="198" t="s">
        <v>196</v>
      </c>
      <c r="E106" s="197"/>
      <c r="F106" s="200" t="s">
        <v>1105</v>
      </c>
      <c r="G106" s="197"/>
      <c r="H106" s="201">
        <v>36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196</v>
      </c>
      <c r="AU106" s="207" t="s">
        <v>85</v>
      </c>
      <c r="AV106" s="13" t="s">
        <v>85</v>
      </c>
      <c r="AW106" s="13" t="s">
        <v>4</v>
      </c>
      <c r="AX106" s="13" t="s">
        <v>81</v>
      </c>
      <c r="AY106" s="207" t="s">
        <v>185</v>
      </c>
    </row>
    <row r="107" spans="1:65" s="2" customFormat="1" ht="16.5" customHeight="1">
      <c r="A107" s="34"/>
      <c r="B107" s="35"/>
      <c r="C107" s="178" t="s">
        <v>192</v>
      </c>
      <c r="D107" s="178" t="s">
        <v>187</v>
      </c>
      <c r="E107" s="179" t="s">
        <v>1061</v>
      </c>
      <c r="F107" s="180" t="s">
        <v>1066</v>
      </c>
      <c r="G107" s="181" t="s">
        <v>407</v>
      </c>
      <c r="H107" s="182">
        <v>4</v>
      </c>
      <c r="I107" s="183"/>
      <c r="J107" s="184">
        <f>ROUND(I107*H107,2)</f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285</v>
      </c>
      <c r="BM107" s="189" t="s">
        <v>235</v>
      </c>
    </row>
    <row r="108" spans="2:51" s="13" customFormat="1" ht="12">
      <c r="B108" s="196"/>
      <c r="C108" s="197"/>
      <c r="D108" s="198" t="s">
        <v>196</v>
      </c>
      <c r="E108" s="197"/>
      <c r="F108" s="200" t="s">
        <v>816</v>
      </c>
      <c r="G108" s="197"/>
      <c r="H108" s="201">
        <v>4</v>
      </c>
      <c r="I108" s="202"/>
      <c r="J108" s="197"/>
      <c r="K108" s="197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196</v>
      </c>
      <c r="AU108" s="207" t="s">
        <v>85</v>
      </c>
      <c r="AV108" s="13" t="s">
        <v>85</v>
      </c>
      <c r="AW108" s="13" t="s">
        <v>4</v>
      </c>
      <c r="AX108" s="13" t="s">
        <v>81</v>
      </c>
      <c r="AY108" s="207" t="s">
        <v>185</v>
      </c>
    </row>
    <row r="109" spans="1:65" s="2" customFormat="1" ht="16.5" customHeight="1">
      <c r="A109" s="34"/>
      <c r="B109" s="35"/>
      <c r="C109" s="178" t="s">
        <v>221</v>
      </c>
      <c r="D109" s="178" t="s">
        <v>187</v>
      </c>
      <c r="E109" s="179" t="s">
        <v>1063</v>
      </c>
      <c r="F109" s="180" t="s">
        <v>1068</v>
      </c>
      <c r="G109" s="181" t="s">
        <v>944</v>
      </c>
      <c r="H109" s="182">
        <v>8</v>
      </c>
      <c r="I109" s="183"/>
      <c r="J109" s="184">
        <f>ROUND(I109*H109,2)</f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81</v>
      </c>
      <c r="BK109" s="190">
        <f>ROUND(I109*H109,2)</f>
        <v>0</v>
      </c>
      <c r="BL109" s="17" t="s">
        <v>285</v>
      </c>
      <c r="BM109" s="189" t="s">
        <v>247</v>
      </c>
    </row>
    <row r="110" spans="2:51" s="13" customFormat="1" ht="12">
      <c r="B110" s="196"/>
      <c r="C110" s="197"/>
      <c r="D110" s="198" t="s">
        <v>196</v>
      </c>
      <c r="E110" s="197"/>
      <c r="F110" s="200" t="s">
        <v>817</v>
      </c>
      <c r="G110" s="197"/>
      <c r="H110" s="201">
        <v>8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196</v>
      </c>
      <c r="AU110" s="207" t="s">
        <v>85</v>
      </c>
      <c r="AV110" s="13" t="s">
        <v>85</v>
      </c>
      <c r="AW110" s="13" t="s">
        <v>4</v>
      </c>
      <c r="AX110" s="13" t="s">
        <v>81</v>
      </c>
      <c r="AY110" s="207" t="s">
        <v>185</v>
      </c>
    </row>
    <row r="111" spans="1:65" s="2" customFormat="1" ht="16.5" customHeight="1">
      <c r="A111" s="34"/>
      <c r="B111" s="35"/>
      <c r="C111" s="178" t="s">
        <v>209</v>
      </c>
      <c r="D111" s="178" t="s">
        <v>187</v>
      </c>
      <c r="E111" s="179" t="s">
        <v>1065</v>
      </c>
      <c r="F111" s="180" t="s">
        <v>1070</v>
      </c>
      <c r="G111" s="181" t="s">
        <v>944</v>
      </c>
      <c r="H111" s="182">
        <v>4</v>
      </c>
      <c r="I111" s="183"/>
      <c r="J111" s="184">
        <f>ROUND(I111*H111,2)</f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285</v>
      </c>
      <c r="BM111" s="189" t="s">
        <v>257</v>
      </c>
    </row>
    <row r="112" spans="2:51" s="13" customFormat="1" ht="12">
      <c r="B112" s="196"/>
      <c r="C112" s="197"/>
      <c r="D112" s="198" t="s">
        <v>196</v>
      </c>
      <c r="E112" s="197"/>
      <c r="F112" s="200" t="s">
        <v>816</v>
      </c>
      <c r="G112" s="197"/>
      <c r="H112" s="201">
        <v>4</v>
      </c>
      <c r="I112" s="202"/>
      <c r="J112" s="197"/>
      <c r="K112" s="197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196</v>
      </c>
      <c r="AU112" s="207" t="s">
        <v>85</v>
      </c>
      <c r="AV112" s="13" t="s">
        <v>85</v>
      </c>
      <c r="AW112" s="13" t="s">
        <v>4</v>
      </c>
      <c r="AX112" s="13" t="s">
        <v>81</v>
      </c>
      <c r="AY112" s="207" t="s">
        <v>185</v>
      </c>
    </row>
    <row r="113" spans="1:65" s="2" customFormat="1" ht="16.5" customHeight="1">
      <c r="A113" s="34"/>
      <c r="B113" s="35"/>
      <c r="C113" s="178" t="s">
        <v>230</v>
      </c>
      <c r="D113" s="178" t="s">
        <v>187</v>
      </c>
      <c r="E113" s="179" t="s">
        <v>1067</v>
      </c>
      <c r="F113" s="180" t="s">
        <v>1072</v>
      </c>
      <c r="G113" s="181" t="s">
        <v>944</v>
      </c>
      <c r="H113" s="182">
        <v>8</v>
      </c>
      <c r="I113" s="183"/>
      <c r="J113" s="184">
        <f>ROUND(I113*H113,2)</f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285</v>
      </c>
      <c r="BM113" s="189" t="s">
        <v>271</v>
      </c>
    </row>
    <row r="114" spans="2:51" s="13" customFormat="1" ht="12">
      <c r="B114" s="196"/>
      <c r="C114" s="197"/>
      <c r="D114" s="198" t="s">
        <v>196</v>
      </c>
      <c r="E114" s="197"/>
      <c r="F114" s="200" t="s">
        <v>817</v>
      </c>
      <c r="G114" s="197"/>
      <c r="H114" s="201">
        <v>8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4</v>
      </c>
      <c r="AX114" s="13" t="s">
        <v>81</v>
      </c>
      <c r="AY114" s="207" t="s">
        <v>185</v>
      </c>
    </row>
    <row r="115" spans="1:65" s="2" customFormat="1" ht="16.5" customHeight="1">
      <c r="A115" s="34"/>
      <c r="B115" s="35"/>
      <c r="C115" s="178" t="s">
        <v>235</v>
      </c>
      <c r="D115" s="178" t="s">
        <v>187</v>
      </c>
      <c r="E115" s="179" t="s">
        <v>1069</v>
      </c>
      <c r="F115" s="180" t="s">
        <v>1074</v>
      </c>
      <c r="G115" s="181" t="s">
        <v>944</v>
      </c>
      <c r="H115" s="182">
        <v>8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285</v>
      </c>
      <c r="BM115" s="189" t="s">
        <v>285</v>
      </c>
    </row>
    <row r="116" spans="2:51" s="13" customFormat="1" ht="12">
      <c r="B116" s="196"/>
      <c r="C116" s="197"/>
      <c r="D116" s="198" t="s">
        <v>196</v>
      </c>
      <c r="E116" s="197"/>
      <c r="F116" s="200" t="s">
        <v>817</v>
      </c>
      <c r="G116" s="197"/>
      <c r="H116" s="201">
        <v>8</v>
      </c>
      <c r="I116" s="202"/>
      <c r="J116" s="197"/>
      <c r="K116" s="197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196</v>
      </c>
      <c r="AU116" s="207" t="s">
        <v>85</v>
      </c>
      <c r="AV116" s="13" t="s">
        <v>85</v>
      </c>
      <c r="AW116" s="13" t="s">
        <v>4</v>
      </c>
      <c r="AX116" s="13" t="s">
        <v>81</v>
      </c>
      <c r="AY116" s="207" t="s">
        <v>185</v>
      </c>
    </row>
    <row r="117" spans="1:65" s="2" customFormat="1" ht="16.5" customHeight="1">
      <c r="A117" s="34"/>
      <c r="B117" s="35"/>
      <c r="C117" s="178" t="s">
        <v>240</v>
      </c>
      <c r="D117" s="178" t="s">
        <v>187</v>
      </c>
      <c r="E117" s="179" t="s">
        <v>1071</v>
      </c>
      <c r="F117" s="180" t="s">
        <v>1076</v>
      </c>
      <c r="G117" s="181" t="s">
        <v>944</v>
      </c>
      <c r="H117" s="182">
        <v>8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285</v>
      </c>
      <c r="BM117" s="189" t="s">
        <v>301</v>
      </c>
    </row>
    <row r="118" spans="2:51" s="13" customFormat="1" ht="12">
      <c r="B118" s="196"/>
      <c r="C118" s="197"/>
      <c r="D118" s="198" t="s">
        <v>196</v>
      </c>
      <c r="E118" s="197"/>
      <c r="F118" s="200" t="s">
        <v>817</v>
      </c>
      <c r="G118" s="197"/>
      <c r="H118" s="201">
        <v>8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4</v>
      </c>
      <c r="AX118" s="13" t="s">
        <v>81</v>
      </c>
      <c r="AY118" s="207" t="s">
        <v>185</v>
      </c>
    </row>
    <row r="119" spans="1:65" s="2" customFormat="1" ht="16.5" customHeight="1">
      <c r="A119" s="34"/>
      <c r="B119" s="35"/>
      <c r="C119" s="178" t="s">
        <v>247</v>
      </c>
      <c r="D119" s="178" t="s">
        <v>187</v>
      </c>
      <c r="E119" s="179" t="s">
        <v>1073</v>
      </c>
      <c r="F119" s="180" t="s">
        <v>1078</v>
      </c>
      <c r="G119" s="181" t="s">
        <v>944</v>
      </c>
      <c r="H119" s="182">
        <v>8</v>
      </c>
      <c r="I119" s="183"/>
      <c r="J119" s="184">
        <f>ROUND(I119*H119,2)</f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285</v>
      </c>
      <c r="BM119" s="189" t="s">
        <v>319</v>
      </c>
    </row>
    <row r="120" spans="2:51" s="13" customFormat="1" ht="12">
      <c r="B120" s="196"/>
      <c r="C120" s="197"/>
      <c r="D120" s="198" t="s">
        <v>196</v>
      </c>
      <c r="E120" s="197"/>
      <c r="F120" s="200" t="s">
        <v>817</v>
      </c>
      <c r="G120" s="197"/>
      <c r="H120" s="201">
        <v>8</v>
      </c>
      <c r="I120" s="202"/>
      <c r="J120" s="197"/>
      <c r="K120" s="197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196</v>
      </c>
      <c r="AU120" s="207" t="s">
        <v>85</v>
      </c>
      <c r="AV120" s="13" t="s">
        <v>85</v>
      </c>
      <c r="AW120" s="13" t="s">
        <v>4</v>
      </c>
      <c r="AX120" s="13" t="s">
        <v>81</v>
      </c>
      <c r="AY120" s="207" t="s">
        <v>185</v>
      </c>
    </row>
    <row r="121" spans="1:65" s="2" customFormat="1" ht="24.15" customHeight="1">
      <c r="A121" s="34"/>
      <c r="B121" s="35"/>
      <c r="C121" s="178" t="s">
        <v>252</v>
      </c>
      <c r="D121" s="178" t="s">
        <v>187</v>
      </c>
      <c r="E121" s="179" t="s">
        <v>1079</v>
      </c>
      <c r="F121" s="180" t="s">
        <v>1080</v>
      </c>
      <c r="G121" s="181" t="s">
        <v>479</v>
      </c>
      <c r="H121" s="229"/>
      <c r="I121" s="183"/>
      <c r="J121" s="184">
        <f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285</v>
      </c>
      <c r="AT121" s="189" t="s">
        <v>187</v>
      </c>
      <c r="AU121" s="189" t="s">
        <v>85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285</v>
      </c>
      <c r="BM121" s="189" t="s">
        <v>330</v>
      </c>
    </row>
    <row r="122" spans="2:51" s="13" customFormat="1" ht="12">
      <c r="B122" s="196"/>
      <c r="C122" s="197"/>
      <c r="D122" s="198" t="s">
        <v>196</v>
      </c>
      <c r="E122" s="197"/>
      <c r="F122" s="200" t="s">
        <v>1104</v>
      </c>
      <c r="G122" s="197"/>
      <c r="H122" s="201">
        <v>8000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196</v>
      </c>
      <c r="AU122" s="207" t="s">
        <v>85</v>
      </c>
      <c r="AV122" s="13" t="s">
        <v>85</v>
      </c>
      <c r="AW122" s="13" t="s">
        <v>4</v>
      </c>
      <c r="AX122" s="13" t="s">
        <v>81</v>
      </c>
      <c r="AY122" s="207" t="s">
        <v>185</v>
      </c>
    </row>
    <row r="123" spans="2:63" s="12" customFormat="1" ht="25.95" customHeight="1">
      <c r="B123" s="162"/>
      <c r="C123" s="163"/>
      <c r="D123" s="164" t="s">
        <v>76</v>
      </c>
      <c r="E123" s="165" t="s">
        <v>139</v>
      </c>
      <c r="F123" s="165" t="s">
        <v>1081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SUM(P124:P133)</f>
        <v>0</v>
      </c>
      <c r="Q123" s="170"/>
      <c r="R123" s="171">
        <f>SUM(R124:R133)</f>
        <v>0</v>
      </c>
      <c r="S123" s="170"/>
      <c r="T123" s="172">
        <f>SUM(T124:T133)</f>
        <v>0</v>
      </c>
      <c r="AR123" s="173" t="s">
        <v>221</v>
      </c>
      <c r="AT123" s="174" t="s">
        <v>76</v>
      </c>
      <c r="AU123" s="174" t="s">
        <v>77</v>
      </c>
      <c r="AY123" s="173" t="s">
        <v>185</v>
      </c>
      <c r="BK123" s="175">
        <f>SUM(BK124:BK133)</f>
        <v>0</v>
      </c>
    </row>
    <row r="124" spans="1:65" s="2" customFormat="1" ht="16.5" customHeight="1">
      <c r="A124" s="34"/>
      <c r="B124" s="35"/>
      <c r="C124" s="178" t="s">
        <v>252</v>
      </c>
      <c r="D124" s="178" t="s">
        <v>187</v>
      </c>
      <c r="E124" s="179" t="s">
        <v>1092</v>
      </c>
      <c r="F124" s="180" t="s">
        <v>1083</v>
      </c>
      <c r="G124" s="181" t="s">
        <v>1010</v>
      </c>
      <c r="H124" s="182">
        <v>4</v>
      </c>
      <c r="I124" s="183"/>
      <c r="J124" s="184">
        <f>ROUND(I124*H124,2)</f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81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192</v>
      </c>
      <c r="BM124" s="189" t="s">
        <v>340</v>
      </c>
    </row>
    <row r="125" spans="2:51" s="13" customFormat="1" ht="12">
      <c r="B125" s="196"/>
      <c r="C125" s="197"/>
      <c r="D125" s="198" t="s">
        <v>196</v>
      </c>
      <c r="E125" s="197"/>
      <c r="F125" s="200" t="s">
        <v>816</v>
      </c>
      <c r="G125" s="197"/>
      <c r="H125" s="201">
        <v>4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196</v>
      </c>
      <c r="AU125" s="207" t="s">
        <v>81</v>
      </c>
      <c r="AV125" s="13" t="s">
        <v>85</v>
      </c>
      <c r="AW125" s="13" t="s">
        <v>4</v>
      </c>
      <c r="AX125" s="13" t="s">
        <v>81</v>
      </c>
      <c r="AY125" s="207" t="s">
        <v>185</v>
      </c>
    </row>
    <row r="126" spans="1:65" s="2" customFormat="1" ht="16.5" customHeight="1">
      <c r="A126" s="34"/>
      <c r="B126" s="35"/>
      <c r="C126" s="178" t="s">
        <v>257</v>
      </c>
      <c r="D126" s="178" t="s">
        <v>187</v>
      </c>
      <c r="E126" s="179" t="s">
        <v>1075</v>
      </c>
      <c r="F126" s="180" t="s">
        <v>1085</v>
      </c>
      <c r="G126" s="181" t="s">
        <v>1086</v>
      </c>
      <c r="H126" s="182">
        <v>8</v>
      </c>
      <c r="I126" s="183"/>
      <c r="J126" s="184">
        <f>ROUND(I126*H126,2)</f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81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353</v>
      </c>
    </row>
    <row r="127" spans="2:51" s="13" customFormat="1" ht="12">
      <c r="B127" s="196"/>
      <c r="C127" s="197"/>
      <c r="D127" s="198" t="s">
        <v>196</v>
      </c>
      <c r="E127" s="197"/>
      <c r="F127" s="200" t="s">
        <v>817</v>
      </c>
      <c r="G127" s="197"/>
      <c r="H127" s="201">
        <v>8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196</v>
      </c>
      <c r="AU127" s="207" t="s">
        <v>81</v>
      </c>
      <c r="AV127" s="13" t="s">
        <v>85</v>
      </c>
      <c r="AW127" s="13" t="s">
        <v>4</v>
      </c>
      <c r="AX127" s="13" t="s">
        <v>81</v>
      </c>
      <c r="AY127" s="207" t="s">
        <v>185</v>
      </c>
    </row>
    <row r="128" spans="1:65" s="2" customFormat="1" ht="24.15" customHeight="1">
      <c r="A128" s="34"/>
      <c r="B128" s="35"/>
      <c r="C128" s="178" t="s">
        <v>262</v>
      </c>
      <c r="D128" s="178" t="s">
        <v>187</v>
      </c>
      <c r="E128" s="179" t="s">
        <v>1077</v>
      </c>
      <c r="F128" s="180" t="s">
        <v>1009</v>
      </c>
      <c r="G128" s="181" t="s">
        <v>1010</v>
      </c>
      <c r="H128" s="182">
        <v>4</v>
      </c>
      <c r="I128" s="183"/>
      <c r="J128" s="184">
        <f>ROUND(I128*H128,2)</f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192</v>
      </c>
      <c r="AT128" s="189" t="s">
        <v>187</v>
      </c>
      <c r="AU128" s="189" t="s">
        <v>81</v>
      </c>
      <c r="AY128" s="17" t="s">
        <v>185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7" t="s">
        <v>81</v>
      </c>
      <c r="BK128" s="190">
        <f>ROUND(I128*H128,2)</f>
        <v>0</v>
      </c>
      <c r="BL128" s="17" t="s">
        <v>192</v>
      </c>
      <c r="BM128" s="189" t="s">
        <v>368</v>
      </c>
    </row>
    <row r="129" spans="2:51" s="13" customFormat="1" ht="12">
      <c r="B129" s="196"/>
      <c r="C129" s="197"/>
      <c r="D129" s="198" t="s">
        <v>196</v>
      </c>
      <c r="E129" s="197"/>
      <c r="F129" s="200" t="s">
        <v>816</v>
      </c>
      <c r="G129" s="197"/>
      <c r="H129" s="201">
        <v>4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196</v>
      </c>
      <c r="AU129" s="207" t="s">
        <v>81</v>
      </c>
      <c r="AV129" s="13" t="s">
        <v>85</v>
      </c>
      <c r="AW129" s="13" t="s">
        <v>4</v>
      </c>
      <c r="AX129" s="13" t="s">
        <v>81</v>
      </c>
      <c r="AY129" s="207" t="s">
        <v>185</v>
      </c>
    </row>
    <row r="130" spans="1:65" s="2" customFormat="1" ht="16.5" customHeight="1">
      <c r="A130" s="34"/>
      <c r="B130" s="35"/>
      <c r="C130" s="178" t="s">
        <v>448</v>
      </c>
      <c r="D130" s="178" t="s">
        <v>187</v>
      </c>
      <c r="E130" s="179" t="s">
        <v>1084</v>
      </c>
      <c r="F130" s="180" t="s">
        <v>1089</v>
      </c>
      <c r="G130" s="181" t="s">
        <v>1013</v>
      </c>
      <c r="H130" s="182">
        <v>40</v>
      </c>
      <c r="I130" s="183"/>
      <c r="J130" s="184">
        <f>ROUND(I130*H130,2)</f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380</v>
      </c>
    </row>
    <row r="131" spans="2:51" s="13" customFormat="1" ht="12">
      <c r="B131" s="196"/>
      <c r="C131" s="197"/>
      <c r="D131" s="198" t="s">
        <v>196</v>
      </c>
      <c r="E131" s="197"/>
      <c r="F131" s="200" t="s">
        <v>1106</v>
      </c>
      <c r="G131" s="197"/>
      <c r="H131" s="201">
        <v>40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196</v>
      </c>
      <c r="AU131" s="207" t="s">
        <v>81</v>
      </c>
      <c r="AV131" s="13" t="s">
        <v>85</v>
      </c>
      <c r="AW131" s="13" t="s">
        <v>4</v>
      </c>
      <c r="AX131" s="13" t="s">
        <v>81</v>
      </c>
      <c r="AY131" s="207" t="s">
        <v>185</v>
      </c>
    </row>
    <row r="132" spans="1:65" s="2" customFormat="1" ht="16.5" customHeight="1">
      <c r="A132" s="34"/>
      <c r="B132" s="35"/>
      <c r="C132" s="178" t="s">
        <v>452</v>
      </c>
      <c r="D132" s="178" t="s">
        <v>187</v>
      </c>
      <c r="E132" s="179" t="s">
        <v>1087</v>
      </c>
      <c r="F132" s="180" t="s">
        <v>1091</v>
      </c>
      <c r="G132" s="181" t="s">
        <v>944</v>
      </c>
      <c r="H132" s="182">
        <v>4</v>
      </c>
      <c r="I132" s="183"/>
      <c r="J132" s="184">
        <f>ROUND(I132*H132,2)</f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392</v>
      </c>
    </row>
    <row r="133" spans="2:51" s="13" customFormat="1" ht="12">
      <c r="B133" s="196"/>
      <c r="C133" s="197"/>
      <c r="D133" s="198" t="s">
        <v>196</v>
      </c>
      <c r="E133" s="197"/>
      <c r="F133" s="200" t="s">
        <v>816</v>
      </c>
      <c r="G133" s="197"/>
      <c r="H133" s="201">
        <v>4</v>
      </c>
      <c r="I133" s="202"/>
      <c r="J133" s="197"/>
      <c r="K133" s="197"/>
      <c r="L133" s="203"/>
      <c r="M133" s="234"/>
      <c r="N133" s="235"/>
      <c r="O133" s="235"/>
      <c r="P133" s="235"/>
      <c r="Q133" s="235"/>
      <c r="R133" s="235"/>
      <c r="S133" s="235"/>
      <c r="T133" s="236"/>
      <c r="AT133" s="207" t="s">
        <v>196</v>
      </c>
      <c r="AU133" s="207" t="s">
        <v>81</v>
      </c>
      <c r="AV133" s="13" t="s">
        <v>85</v>
      </c>
      <c r="AW133" s="13" t="s">
        <v>4</v>
      </c>
      <c r="AX133" s="13" t="s">
        <v>81</v>
      </c>
      <c r="AY133" s="207" t="s">
        <v>185</v>
      </c>
    </row>
    <row r="134" spans="1:31" s="2" customFormat="1" ht="7" customHeight="1">
      <c r="A134" s="34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39"/>
      <c r="M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</sheetData>
  <sheetProtection algorithmName="SHA-512" hashValue="+u/29+cP3Of66jZx4LhkWo7YB1zS2L+poRoH4tk4YaNBiepFA+vqqUpmyQ3mhzE63EM6bKriixQ3gDrQzQa1HA==" saltValue="GQVs+f8kIttH3SVnHt1h/PiXT3aiBd3kcocP/fOdlBPSNsxib7DdutBupcqE+EN5BliO5etb7M7Tn50MyrW6uQ==" spinCount="100000" sheet="1" objects="1" scenarios="1" formatColumns="0" formatRows="0" autoFilter="0"/>
  <autoFilter ref="C95:K133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135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1107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1108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tr">
        <f>IF('Rekapitulace stavby'!AN19="","",'Rekapitulace stavby'!AN19)</f>
        <v>08660361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tr">
        <f>IF('Rekapitulace stavby'!E20="","",'Rekapitulace stavby'!E20)</f>
        <v>Ing. Jaroslav Stolička</v>
      </c>
      <c r="F26" s="34"/>
      <c r="G26" s="34"/>
      <c r="H26" s="34"/>
      <c r="I26" s="112" t="s">
        <v>29</v>
      </c>
      <c r="J26" s="103" t="str">
        <f>IF('Rekapitulace stavby'!AN20="","",'Rekapitulace stavby'!AN20)</f>
        <v/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ROUND(J91,2)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ROUND((SUM(BE91:BE153)),2)</f>
        <v>0</v>
      </c>
      <c r="G35" s="34"/>
      <c r="H35" s="34"/>
      <c r="I35" s="124">
        <v>0.21</v>
      </c>
      <c r="J35" s="123">
        <f>ROUND(((SUM(BE91:BE153))*I35),2)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ROUND((SUM(BF91:BF153)),2)</f>
        <v>0</v>
      </c>
      <c r="G36" s="34"/>
      <c r="H36" s="34"/>
      <c r="I36" s="124">
        <v>0.15</v>
      </c>
      <c r="J36" s="123">
        <f>ROUND(((SUM(BF91:BF153))*I36),2)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ROUND((SUM(BG91:BG153)),2)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ROUND((SUM(BH91:BH153)),2)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ROUND((SUM(BI91:BI153)),2)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1107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01 - Typ E a F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J91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1109</v>
      </c>
      <c r="E64" s="143"/>
      <c r="F64" s="143"/>
      <c r="G64" s="143"/>
      <c r="H64" s="143"/>
      <c r="I64" s="143"/>
      <c r="J64" s="144">
        <f>J92</f>
        <v>0</v>
      </c>
      <c r="K64" s="141"/>
      <c r="L64" s="145"/>
    </row>
    <row r="65" spans="2:12" s="9" customFormat="1" ht="25" customHeight="1">
      <c r="B65" s="140"/>
      <c r="C65" s="141"/>
      <c r="D65" s="142" t="s">
        <v>1110</v>
      </c>
      <c r="E65" s="143"/>
      <c r="F65" s="143"/>
      <c r="G65" s="143"/>
      <c r="H65" s="143"/>
      <c r="I65" s="143"/>
      <c r="J65" s="144">
        <f>J104</f>
        <v>0</v>
      </c>
      <c r="K65" s="141"/>
      <c r="L65" s="145"/>
    </row>
    <row r="66" spans="2:12" s="9" customFormat="1" ht="25" customHeight="1">
      <c r="B66" s="140"/>
      <c r="C66" s="141"/>
      <c r="D66" s="142" t="s">
        <v>1111</v>
      </c>
      <c r="E66" s="143"/>
      <c r="F66" s="143"/>
      <c r="G66" s="143"/>
      <c r="H66" s="143"/>
      <c r="I66" s="143"/>
      <c r="J66" s="144">
        <f>J123</f>
        <v>0</v>
      </c>
      <c r="K66" s="141"/>
      <c r="L66" s="145"/>
    </row>
    <row r="67" spans="2:12" s="9" customFormat="1" ht="25" customHeight="1">
      <c r="B67" s="140"/>
      <c r="C67" s="141"/>
      <c r="D67" s="142" t="s">
        <v>1112</v>
      </c>
      <c r="E67" s="143"/>
      <c r="F67" s="143"/>
      <c r="G67" s="143"/>
      <c r="H67" s="143"/>
      <c r="I67" s="143"/>
      <c r="J67" s="144">
        <f>J139</f>
        <v>0</v>
      </c>
      <c r="K67" s="141"/>
      <c r="L67" s="145"/>
    </row>
    <row r="68" spans="2:12" s="9" customFormat="1" ht="25" customHeight="1">
      <c r="B68" s="140"/>
      <c r="C68" s="141"/>
      <c r="D68" s="142" t="s">
        <v>1113</v>
      </c>
      <c r="E68" s="143"/>
      <c r="F68" s="143"/>
      <c r="G68" s="143"/>
      <c r="H68" s="143"/>
      <c r="I68" s="143"/>
      <c r="J68" s="144">
        <f>J143</f>
        <v>0</v>
      </c>
      <c r="K68" s="141"/>
      <c r="L68" s="145"/>
    </row>
    <row r="69" spans="2:12" s="9" customFormat="1" ht="25" customHeight="1">
      <c r="B69" s="140"/>
      <c r="C69" s="141"/>
      <c r="D69" s="142" t="s">
        <v>1114</v>
      </c>
      <c r="E69" s="143"/>
      <c r="F69" s="143"/>
      <c r="G69" s="143"/>
      <c r="H69" s="143"/>
      <c r="I69" s="143"/>
      <c r="J69" s="144">
        <f>J147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7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7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" customHeight="1">
      <c r="A76" s="34"/>
      <c r="B76" s="35"/>
      <c r="C76" s="23" t="s">
        <v>170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70" t="str">
        <f>E7</f>
        <v>Zvýšení kapacity koleje Blanice</v>
      </c>
      <c r="F79" s="371"/>
      <c r="G79" s="371"/>
      <c r="H79" s="371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1"/>
      <c r="C80" s="29" t="s">
        <v>143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4"/>
      <c r="B81" s="35"/>
      <c r="C81" s="36"/>
      <c r="D81" s="36"/>
      <c r="E81" s="370" t="s">
        <v>1107</v>
      </c>
      <c r="F81" s="369"/>
      <c r="G81" s="369"/>
      <c r="H81" s="369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145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45" t="str">
        <f>E11</f>
        <v>01 - Typ E a F</v>
      </c>
      <c r="F83" s="369"/>
      <c r="G83" s="369"/>
      <c r="H83" s="369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F14</f>
        <v>Chemická 953, 148 00, Praha 4</v>
      </c>
      <c r="G85" s="36"/>
      <c r="H85" s="36"/>
      <c r="I85" s="29" t="s">
        <v>23</v>
      </c>
      <c r="J85" s="59" t="str">
        <f>IF(J14="","",J14)</f>
        <v>15. 5. 2023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65" customHeight="1">
      <c r="A87" s="34"/>
      <c r="B87" s="35"/>
      <c r="C87" s="29" t="s">
        <v>25</v>
      </c>
      <c r="D87" s="36"/>
      <c r="E87" s="36"/>
      <c r="F87" s="27" t="str">
        <f>E17</f>
        <v>Vysoká škola ekonomická v Praze</v>
      </c>
      <c r="G87" s="36"/>
      <c r="H87" s="36"/>
      <c r="I87" s="29" t="s">
        <v>33</v>
      </c>
      <c r="J87" s="32" t="str">
        <f>E23</f>
        <v>Drobný Architects, s.r.o.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29" t="s">
        <v>31</v>
      </c>
      <c r="D88" s="36"/>
      <c r="E88" s="36"/>
      <c r="F88" s="27" t="str">
        <f>IF(E20="","",E20)</f>
        <v>Vyplň údaj</v>
      </c>
      <c r="G88" s="36"/>
      <c r="H88" s="36"/>
      <c r="I88" s="29" t="s">
        <v>38</v>
      </c>
      <c r="J88" s="32" t="str">
        <f>E26</f>
        <v>Ing. Jaroslav Stolička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51"/>
      <c r="B90" s="152"/>
      <c r="C90" s="153" t="s">
        <v>171</v>
      </c>
      <c r="D90" s="154" t="s">
        <v>62</v>
      </c>
      <c r="E90" s="154" t="s">
        <v>58</v>
      </c>
      <c r="F90" s="154" t="s">
        <v>59</v>
      </c>
      <c r="G90" s="154" t="s">
        <v>172</v>
      </c>
      <c r="H90" s="154" t="s">
        <v>173</v>
      </c>
      <c r="I90" s="154" t="s">
        <v>174</v>
      </c>
      <c r="J90" s="154" t="s">
        <v>149</v>
      </c>
      <c r="K90" s="155" t="s">
        <v>175</v>
      </c>
      <c r="L90" s="156"/>
      <c r="M90" s="68" t="s">
        <v>19</v>
      </c>
      <c r="N90" s="69" t="s">
        <v>47</v>
      </c>
      <c r="O90" s="69" t="s">
        <v>176</v>
      </c>
      <c r="P90" s="69" t="s">
        <v>177</v>
      </c>
      <c r="Q90" s="69" t="s">
        <v>178</v>
      </c>
      <c r="R90" s="69" t="s">
        <v>179</v>
      </c>
      <c r="S90" s="69" t="s">
        <v>180</v>
      </c>
      <c r="T90" s="70" t="s">
        <v>181</v>
      </c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63" s="2" customFormat="1" ht="22.85" customHeight="1">
      <c r="A91" s="34"/>
      <c r="B91" s="35"/>
      <c r="C91" s="75" t="s">
        <v>182</v>
      </c>
      <c r="D91" s="36"/>
      <c r="E91" s="36"/>
      <c r="F91" s="36"/>
      <c r="G91" s="36"/>
      <c r="H91" s="36"/>
      <c r="I91" s="36"/>
      <c r="J91" s="157">
        <f>BK91</f>
        <v>0</v>
      </c>
      <c r="K91" s="36"/>
      <c r="L91" s="39"/>
      <c r="M91" s="71"/>
      <c r="N91" s="158"/>
      <c r="O91" s="72"/>
      <c r="P91" s="159">
        <f>P92+P104+P123+P139+P143+P147</f>
        <v>0</v>
      </c>
      <c r="Q91" s="72"/>
      <c r="R91" s="159">
        <f>R92+R104+R123+R139+R143+R147</f>
        <v>0</v>
      </c>
      <c r="S91" s="72"/>
      <c r="T91" s="160">
        <f>T92+T104+T123+T139+T143+T147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76</v>
      </c>
      <c r="AU91" s="17" t="s">
        <v>150</v>
      </c>
      <c r="BK91" s="161">
        <f>BK92+BK104+BK123+BK139+BK143+BK147</f>
        <v>0</v>
      </c>
    </row>
    <row r="92" spans="2:63" s="12" customFormat="1" ht="25.95" customHeight="1">
      <c r="B92" s="162"/>
      <c r="C92" s="163"/>
      <c r="D92" s="164" t="s">
        <v>76</v>
      </c>
      <c r="E92" s="165" t="s">
        <v>1115</v>
      </c>
      <c r="F92" s="165" t="s">
        <v>1116</v>
      </c>
      <c r="G92" s="163"/>
      <c r="H92" s="163"/>
      <c r="I92" s="166"/>
      <c r="J92" s="167">
        <f>BK92</f>
        <v>0</v>
      </c>
      <c r="K92" s="163"/>
      <c r="L92" s="168"/>
      <c r="M92" s="169"/>
      <c r="N92" s="170"/>
      <c r="O92" s="170"/>
      <c r="P92" s="171">
        <f>SUM(P93:P103)</f>
        <v>0</v>
      </c>
      <c r="Q92" s="170"/>
      <c r="R92" s="171">
        <f>SUM(R93:R103)</f>
        <v>0</v>
      </c>
      <c r="S92" s="170"/>
      <c r="T92" s="172">
        <f>SUM(T93:T103)</f>
        <v>0</v>
      </c>
      <c r="AR92" s="173" t="s">
        <v>81</v>
      </c>
      <c r="AT92" s="174" t="s">
        <v>76</v>
      </c>
      <c r="AU92" s="174" t="s">
        <v>77</v>
      </c>
      <c r="AY92" s="173" t="s">
        <v>185</v>
      </c>
      <c r="BK92" s="175">
        <f>SUM(BK93:BK103)</f>
        <v>0</v>
      </c>
    </row>
    <row r="93" spans="1:65" s="2" customFormat="1" ht="16.5" customHeight="1">
      <c r="A93" s="34"/>
      <c r="B93" s="35"/>
      <c r="C93" s="178" t="s">
        <v>77</v>
      </c>
      <c r="D93" s="178" t="s">
        <v>187</v>
      </c>
      <c r="E93" s="179" t="s">
        <v>1117</v>
      </c>
      <c r="F93" s="180" t="s">
        <v>1118</v>
      </c>
      <c r="G93" s="181" t="s">
        <v>407</v>
      </c>
      <c r="H93" s="182">
        <v>180</v>
      </c>
      <c r="I93" s="183"/>
      <c r="J93" s="184">
        <f>ROUND(I93*H93,2)</f>
        <v>0</v>
      </c>
      <c r="K93" s="180" t="s">
        <v>1119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192</v>
      </c>
      <c r="AT93" s="189" t="s">
        <v>187</v>
      </c>
      <c r="AU93" s="189" t="s">
        <v>81</v>
      </c>
      <c r="AY93" s="17" t="s">
        <v>185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81</v>
      </c>
      <c r="BK93" s="190">
        <f>ROUND(I93*H93,2)</f>
        <v>0</v>
      </c>
      <c r="BL93" s="17" t="s">
        <v>192</v>
      </c>
      <c r="BM93" s="189" t="s">
        <v>85</v>
      </c>
    </row>
    <row r="94" spans="1:47" s="2" customFormat="1" ht="12">
      <c r="A94" s="34"/>
      <c r="B94" s="35"/>
      <c r="C94" s="36"/>
      <c r="D94" s="191" t="s">
        <v>194</v>
      </c>
      <c r="E94" s="36"/>
      <c r="F94" s="192" t="s">
        <v>1120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194</v>
      </c>
      <c r="AU94" s="17" t="s">
        <v>81</v>
      </c>
    </row>
    <row r="95" spans="1:65" s="2" customFormat="1" ht="16.5" customHeight="1">
      <c r="A95" s="34"/>
      <c r="B95" s="35"/>
      <c r="C95" s="219" t="s">
        <v>77</v>
      </c>
      <c r="D95" s="219" t="s">
        <v>404</v>
      </c>
      <c r="E95" s="220" t="s">
        <v>1121</v>
      </c>
      <c r="F95" s="221" t="s">
        <v>1122</v>
      </c>
      <c r="G95" s="222" t="s">
        <v>407</v>
      </c>
      <c r="H95" s="223">
        <v>180</v>
      </c>
      <c r="I95" s="224"/>
      <c r="J95" s="225">
        <f>ROUND(I95*H95,2)</f>
        <v>0</v>
      </c>
      <c r="K95" s="221" t="s">
        <v>1123</v>
      </c>
      <c r="L95" s="226"/>
      <c r="M95" s="227" t="s">
        <v>19</v>
      </c>
      <c r="N95" s="228" t="s">
        <v>48</v>
      </c>
      <c r="O95" s="64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235</v>
      </c>
      <c r="AT95" s="189" t="s">
        <v>404</v>
      </c>
      <c r="AU95" s="189" t="s">
        <v>81</v>
      </c>
      <c r="AY95" s="17" t="s">
        <v>185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7" t="s">
        <v>81</v>
      </c>
      <c r="BK95" s="190">
        <f>ROUND(I95*H95,2)</f>
        <v>0</v>
      </c>
      <c r="BL95" s="17" t="s">
        <v>192</v>
      </c>
      <c r="BM95" s="189" t="s">
        <v>192</v>
      </c>
    </row>
    <row r="96" spans="1:65" s="2" customFormat="1" ht="16.5" customHeight="1">
      <c r="A96" s="34"/>
      <c r="B96" s="35"/>
      <c r="C96" s="178" t="s">
        <v>77</v>
      </c>
      <c r="D96" s="178" t="s">
        <v>187</v>
      </c>
      <c r="E96" s="179" t="s">
        <v>1124</v>
      </c>
      <c r="F96" s="180" t="s">
        <v>1125</v>
      </c>
      <c r="G96" s="181" t="s">
        <v>407</v>
      </c>
      <c r="H96" s="182">
        <v>300</v>
      </c>
      <c r="I96" s="183"/>
      <c r="J96" s="184">
        <f>ROUND(I96*H96,2)</f>
        <v>0</v>
      </c>
      <c r="K96" s="180" t="s">
        <v>1123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192</v>
      </c>
      <c r="AT96" s="189" t="s">
        <v>187</v>
      </c>
      <c r="AU96" s="189" t="s">
        <v>81</v>
      </c>
      <c r="AY96" s="17" t="s">
        <v>185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81</v>
      </c>
      <c r="BK96" s="190">
        <f>ROUND(I96*H96,2)</f>
        <v>0</v>
      </c>
      <c r="BL96" s="17" t="s">
        <v>192</v>
      </c>
      <c r="BM96" s="189" t="s">
        <v>209</v>
      </c>
    </row>
    <row r="97" spans="1:47" s="2" customFormat="1" ht="12">
      <c r="A97" s="34"/>
      <c r="B97" s="35"/>
      <c r="C97" s="36"/>
      <c r="D97" s="191" t="s">
        <v>194</v>
      </c>
      <c r="E97" s="36"/>
      <c r="F97" s="192" t="s">
        <v>1126</v>
      </c>
      <c r="G97" s="36"/>
      <c r="H97" s="36"/>
      <c r="I97" s="193"/>
      <c r="J97" s="36"/>
      <c r="K97" s="36"/>
      <c r="L97" s="39"/>
      <c r="M97" s="194"/>
      <c r="N97" s="19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194</v>
      </c>
      <c r="AU97" s="17" t="s">
        <v>81</v>
      </c>
    </row>
    <row r="98" spans="1:65" s="2" customFormat="1" ht="16.5" customHeight="1">
      <c r="A98" s="34"/>
      <c r="B98" s="35"/>
      <c r="C98" s="219" t="s">
        <v>77</v>
      </c>
      <c r="D98" s="219" t="s">
        <v>404</v>
      </c>
      <c r="E98" s="220" t="s">
        <v>1127</v>
      </c>
      <c r="F98" s="221" t="s">
        <v>1128</v>
      </c>
      <c r="G98" s="222" t="s">
        <v>407</v>
      </c>
      <c r="H98" s="223">
        <v>300</v>
      </c>
      <c r="I98" s="224"/>
      <c r="J98" s="225">
        <f>ROUND(I98*H98,2)</f>
        <v>0</v>
      </c>
      <c r="K98" s="221" t="s">
        <v>1123</v>
      </c>
      <c r="L98" s="226"/>
      <c r="M98" s="227" t="s">
        <v>19</v>
      </c>
      <c r="N98" s="228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235</v>
      </c>
      <c r="AT98" s="189" t="s">
        <v>404</v>
      </c>
      <c r="AU98" s="189" t="s">
        <v>81</v>
      </c>
      <c r="AY98" s="17" t="s">
        <v>185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81</v>
      </c>
      <c r="BK98" s="190">
        <f>ROUND(I98*H98,2)</f>
        <v>0</v>
      </c>
      <c r="BL98" s="17" t="s">
        <v>192</v>
      </c>
      <c r="BM98" s="189" t="s">
        <v>235</v>
      </c>
    </row>
    <row r="99" spans="1:65" s="2" customFormat="1" ht="16.5" customHeight="1">
      <c r="A99" s="34"/>
      <c r="B99" s="35"/>
      <c r="C99" s="178" t="s">
        <v>77</v>
      </c>
      <c r="D99" s="178" t="s">
        <v>187</v>
      </c>
      <c r="E99" s="179" t="s">
        <v>1129</v>
      </c>
      <c r="F99" s="180" t="s">
        <v>1130</v>
      </c>
      <c r="G99" s="181" t="s">
        <v>407</v>
      </c>
      <c r="H99" s="182">
        <v>180</v>
      </c>
      <c r="I99" s="183"/>
      <c r="J99" s="184">
        <f>ROUND(I99*H99,2)</f>
        <v>0</v>
      </c>
      <c r="K99" s="180" t="s">
        <v>1123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81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247</v>
      </c>
    </row>
    <row r="100" spans="1:47" s="2" customFormat="1" ht="12">
      <c r="A100" s="34"/>
      <c r="B100" s="35"/>
      <c r="C100" s="36"/>
      <c r="D100" s="191" t="s">
        <v>194</v>
      </c>
      <c r="E100" s="36"/>
      <c r="F100" s="192" t="s">
        <v>1131</v>
      </c>
      <c r="G100" s="36"/>
      <c r="H100" s="36"/>
      <c r="I100" s="193"/>
      <c r="J100" s="36"/>
      <c r="K100" s="36"/>
      <c r="L100" s="39"/>
      <c r="M100" s="194"/>
      <c r="N100" s="19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194</v>
      </c>
      <c r="AU100" s="17" t="s">
        <v>81</v>
      </c>
    </row>
    <row r="101" spans="1:65" s="2" customFormat="1" ht="16.5" customHeight="1">
      <c r="A101" s="34"/>
      <c r="B101" s="35"/>
      <c r="C101" s="178" t="s">
        <v>77</v>
      </c>
      <c r="D101" s="178" t="s">
        <v>187</v>
      </c>
      <c r="E101" s="179" t="s">
        <v>1132</v>
      </c>
      <c r="F101" s="180" t="s">
        <v>1133</v>
      </c>
      <c r="G101" s="181" t="s">
        <v>407</v>
      </c>
      <c r="H101" s="182">
        <v>40</v>
      </c>
      <c r="I101" s="183"/>
      <c r="J101" s="184">
        <f>ROUND(I101*H101,2)</f>
        <v>0</v>
      </c>
      <c r="K101" s="180" t="s">
        <v>1123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81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257</v>
      </c>
    </row>
    <row r="102" spans="1:47" s="2" customFormat="1" ht="12">
      <c r="A102" s="34"/>
      <c r="B102" s="35"/>
      <c r="C102" s="36"/>
      <c r="D102" s="191" t="s">
        <v>194</v>
      </c>
      <c r="E102" s="36"/>
      <c r="F102" s="192" t="s">
        <v>1134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194</v>
      </c>
      <c r="AU102" s="17" t="s">
        <v>81</v>
      </c>
    </row>
    <row r="103" spans="1:65" s="2" customFormat="1" ht="16.5" customHeight="1">
      <c r="A103" s="34"/>
      <c r="B103" s="35"/>
      <c r="C103" s="219" t="s">
        <v>77</v>
      </c>
      <c r="D103" s="219" t="s">
        <v>404</v>
      </c>
      <c r="E103" s="220" t="s">
        <v>1135</v>
      </c>
      <c r="F103" s="221" t="s">
        <v>1136</v>
      </c>
      <c r="G103" s="222" t="s">
        <v>407</v>
      </c>
      <c r="H103" s="223">
        <v>40</v>
      </c>
      <c r="I103" s="224"/>
      <c r="J103" s="225">
        <f>ROUND(I103*H103,2)</f>
        <v>0</v>
      </c>
      <c r="K103" s="221" t="s">
        <v>1123</v>
      </c>
      <c r="L103" s="226"/>
      <c r="M103" s="227" t="s">
        <v>19</v>
      </c>
      <c r="N103" s="228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235</v>
      </c>
      <c r="AT103" s="189" t="s">
        <v>404</v>
      </c>
      <c r="AU103" s="189" t="s">
        <v>81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271</v>
      </c>
    </row>
    <row r="104" spans="2:63" s="12" customFormat="1" ht="25.95" customHeight="1">
      <c r="B104" s="162"/>
      <c r="C104" s="163"/>
      <c r="D104" s="164" t="s">
        <v>76</v>
      </c>
      <c r="E104" s="165" t="s">
        <v>1137</v>
      </c>
      <c r="F104" s="165" t="s">
        <v>1138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SUM(P105:P122)</f>
        <v>0</v>
      </c>
      <c r="Q104" s="170"/>
      <c r="R104" s="171">
        <f>SUM(R105:R122)</f>
        <v>0</v>
      </c>
      <c r="S104" s="170"/>
      <c r="T104" s="172">
        <f>SUM(T105:T122)</f>
        <v>0</v>
      </c>
      <c r="AR104" s="173" t="s">
        <v>81</v>
      </c>
      <c r="AT104" s="174" t="s">
        <v>76</v>
      </c>
      <c r="AU104" s="174" t="s">
        <v>77</v>
      </c>
      <c r="AY104" s="173" t="s">
        <v>185</v>
      </c>
      <c r="BK104" s="175">
        <f>SUM(BK105:BK122)</f>
        <v>0</v>
      </c>
    </row>
    <row r="105" spans="1:65" s="2" customFormat="1" ht="16.5" customHeight="1">
      <c r="A105" s="34"/>
      <c r="B105" s="35"/>
      <c r="C105" s="178" t="s">
        <v>77</v>
      </c>
      <c r="D105" s="178" t="s">
        <v>187</v>
      </c>
      <c r="E105" s="179" t="s">
        <v>1139</v>
      </c>
      <c r="F105" s="180" t="s">
        <v>1140</v>
      </c>
      <c r="G105" s="181" t="s">
        <v>202</v>
      </c>
      <c r="H105" s="182">
        <v>44</v>
      </c>
      <c r="I105" s="183"/>
      <c r="J105" s="184">
        <f>ROUND(I105*H105,2)</f>
        <v>0</v>
      </c>
      <c r="K105" s="180" t="s">
        <v>1123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192</v>
      </c>
      <c r="AT105" s="189" t="s">
        <v>187</v>
      </c>
      <c r="AU105" s="189" t="s">
        <v>81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192</v>
      </c>
      <c r="BM105" s="189" t="s">
        <v>285</v>
      </c>
    </row>
    <row r="106" spans="1:47" s="2" customFormat="1" ht="12">
      <c r="A106" s="34"/>
      <c r="B106" s="35"/>
      <c r="C106" s="36"/>
      <c r="D106" s="191" t="s">
        <v>194</v>
      </c>
      <c r="E106" s="36"/>
      <c r="F106" s="192" t="s">
        <v>1141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194</v>
      </c>
      <c r="AU106" s="17" t="s">
        <v>81</v>
      </c>
    </row>
    <row r="107" spans="1:65" s="2" customFormat="1" ht="16.5" customHeight="1">
      <c r="A107" s="34"/>
      <c r="B107" s="35"/>
      <c r="C107" s="219" t="s">
        <v>77</v>
      </c>
      <c r="D107" s="219" t="s">
        <v>404</v>
      </c>
      <c r="E107" s="220" t="s">
        <v>1142</v>
      </c>
      <c r="F107" s="221" t="s">
        <v>1143</v>
      </c>
      <c r="G107" s="222" t="s">
        <v>202</v>
      </c>
      <c r="H107" s="223">
        <v>44</v>
      </c>
      <c r="I107" s="224"/>
      <c r="J107" s="225">
        <f>ROUND(I107*H107,2)</f>
        <v>0</v>
      </c>
      <c r="K107" s="221" t="s">
        <v>1123</v>
      </c>
      <c r="L107" s="226"/>
      <c r="M107" s="227" t="s">
        <v>19</v>
      </c>
      <c r="N107" s="228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235</v>
      </c>
      <c r="AT107" s="189" t="s">
        <v>404</v>
      </c>
      <c r="AU107" s="189" t="s">
        <v>81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301</v>
      </c>
    </row>
    <row r="108" spans="1:65" s="2" customFormat="1" ht="16.5" customHeight="1">
      <c r="A108" s="34"/>
      <c r="B108" s="35"/>
      <c r="C108" s="178" t="s">
        <v>77</v>
      </c>
      <c r="D108" s="178" t="s">
        <v>187</v>
      </c>
      <c r="E108" s="179" t="s">
        <v>1144</v>
      </c>
      <c r="F108" s="180" t="s">
        <v>1145</v>
      </c>
      <c r="G108" s="181" t="s">
        <v>202</v>
      </c>
      <c r="H108" s="182">
        <v>10</v>
      </c>
      <c r="I108" s="183"/>
      <c r="J108" s="184">
        <f>ROUND(I108*H108,2)</f>
        <v>0</v>
      </c>
      <c r="K108" s="180" t="s">
        <v>1123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192</v>
      </c>
      <c r="AT108" s="189" t="s">
        <v>187</v>
      </c>
      <c r="AU108" s="189" t="s">
        <v>81</v>
      </c>
      <c r="AY108" s="17" t="s">
        <v>185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81</v>
      </c>
      <c r="BK108" s="190">
        <f>ROUND(I108*H108,2)</f>
        <v>0</v>
      </c>
      <c r="BL108" s="17" t="s">
        <v>192</v>
      </c>
      <c r="BM108" s="189" t="s">
        <v>319</v>
      </c>
    </row>
    <row r="109" spans="1:47" s="2" customFormat="1" ht="12">
      <c r="A109" s="34"/>
      <c r="B109" s="35"/>
      <c r="C109" s="36"/>
      <c r="D109" s="191" t="s">
        <v>194</v>
      </c>
      <c r="E109" s="36"/>
      <c r="F109" s="192" t="s">
        <v>1146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194</v>
      </c>
      <c r="AU109" s="17" t="s">
        <v>81</v>
      </c>
    </row>
    <row r="110" spans="1:65" s="2" customFormat="1" ht="16.5" customHeight="1">
      <c r="A110" s="34"/>
      <c r="B110" s="35"/>
      <c r="C110" s="219" t="s">
        <v>77</v>
      </c>
      <c r="D110" s="219" t="s">
        <v>404</v>
      </c>
      <c r="E110" s="220" t="s">
        <v>1147</v>
      </c>
      <c r="F110" s="221" t="s">
        <v>1148</v>
      </c>
      <c r="G110" s="222" t="s">
        <v>202</v>
      </c>
      <c r="H110" s="223">
        <v>10</v>
      </c>
      <c r="I110" s="224"/>
      <c r="J110" s="225">
        <f>ROUND(I110*H110,2)</f>
        <v>0</v>
      </c>
      <c r="K110" s="221" t="s">
        <v>1123</v>
      </c>
      <c r="L110" s="226"/>
      <c r="M110" s="227" t="s">
        <v>19</v>
      </c>
      <c r="N110" s="228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235</v>
      </c>
      <c r="AT110" s="189" t="s">
        <v>404</v>
      </c>
      <c r="AU110" s="189" t="s">
        <v>81</v>
      </c>
      <c r="AY110" s="17" t="s">
        <v>185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81</v>
      </c>
      <c r="BK110" s="190">
        <f>ROUND(I110*H110,2)</f>
        <v>0</v>
      </c>
      <c r="BL110" s="17" t="s">
        <v>192</v>
      </c>
      <c r="BM110" s="189" t="s">
        <v>330</v>
      </c>
    </row>
    <row r="111" spans="1:65" s="2" customFormat="1" ht="16.5" customHeight="1">
      <c r="A111" s="34"/>
      <c r="B111" s="35"/>
      <c r="C111" s="178" t="s">
        <v>77</v>
      </c>
      <c r="D111" s="178" t="s">
        <v>187</v>
      </c>
      <c r="E111" s="179" t="s">
        <v>1149</v>
      </c>
      <c r="F111" s="180" t="s">
        <v>1150</v>
      </c>
      <c r="G111" s="181" t="s">
        <v>202</v>
      </c>
      <c r="H111" s="182">
        <v>2</v>
      </c>
      <c r="I111" s="183"/>
      <c r="J111" s="184">
        <f>ROUND(I111*H111,2)</f>
        <v>0</v>
      </c>
      <c r="K111" s="180" t="s">
        <v>1123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81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340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1151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81</v>
      </c>
    </row>
    <row r="113" spans="1:65" s="2" customFormat="1" ht="16.5" customHeight="1">
      <c r="A113" s="34"/>
      <c r="B113" s="35"/>
      <c r="C113" s="219" t="s">
        <v>77</v>
      </c>
      <c r="D113" s="219" t="s">
        <v>404</v>
      </c>
      <c r="E113" s="220" t="s">
        <v>1152</v>
      </c>
      <c r="F113" s="221" t="s">
        <v>1153</v>
      </c>
      <c r="G113" s="222" t="s">
        <v>202</v>
      </c>
      <c r="H113" s="223">
        <v>2</v>
      </c>
      <c r="I113" s="224"/>
      <c r="J113" s="225">
        <f>ROUND(I113*H113,2)</f>
        <v>0</v>
      </c>
      <c r="K113" s="221" t="s">
        <v>1154</v>
      </c>
      <c r="L113" s="226"/>
      <c r="M113" s="227" t="s">
        <v>19</v>
      </c>
      <c r="N113" s="228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235</v>
      </c>
      <c r="AT113" s="189" t="s">
        <v>404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353</v>
      </c>
    </row>
    <row r="114" spans="1:65" s="2" customFormat="1" ht="16.5" customHeight="1">
      <c r="A114" s="34"/>
      <c r="B114" s="35"/>
      <c r="C114" s="178" t="s">
        <v>77</v>
      </c>
      <c r="D114" s="178" t="s">
        <v>187</v>
      </c>
      <c r="E114" s="179" t="s">
        <v>1155</v>
      </c>
      <c r="F114" s="180" t="s">
        <v>1156</v>
      </c>
      <c r="G114" s="181" t="s">
        <v>202</v>
      </c>
      <c r="H114" s="182">
        <v>2</v>
      </c>
      <c r="I114" s="183"/>
      <c r="J114" s="184">
        <f>ROUND(I114*H114,2)</f>
        <v>0</v>
      </c>
      <c r="K114" s="180" t="s">
        <v>1123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192</v>
      </c>
      <c r="AT114" s="189" t="s">
        <v>187</v>
      </c>
      <c r="AU114" s="189" t="s">
        <v>81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192</v>
      </c>
      <c r="BM114" s="189" t="s">
        <v>368</v>
      </c>
    </row>
    <row r="115" spans="1:47" s="2" customFormat="1" ht="12">
      <c r="A115" s="34"/>
      <c r="B115" s="35"/>
      <c r="C115" s="36"/>
      <c r="D115" s="191" t="s">
        <v>194</v>
      </c>
      <c r="E115" s="36"/>
      <c r="F115" s="192" t="s">
        <v>1157</v>
      </c>
      <c r="G115" s="36"/>
      <c r="H115" s="36"/>
      <c r="I115" s="193"/>
      <c r="J115" s="36"/>
      <c r="K115" s="36"/>
      <c r="L115" s="39"/>
      <c r="M115" s="194"/>
      <c r="N115" s="19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194</v>
      </c>
      <c r="AU115" s="17" t="s">
        <v>81</v>
      </c>
    </row>
    <row r="116" spans="1:65" s="2" customFormat="1" ht="16.5" customHeight="1">
      <c r="A116" s="34"/>
      <c r="B116" s="35"/>
      <c r="C116" s="178" t="s">
        <v>77</v>
      </c>
      <c r="D116" s="178" t="s">
        <v>187</v>
      </c>
      <c r="E116" s="179" t="s">
        <v>1158</v>
      </c>
      <c r="F116" s="180" t="s">
        <v>1159</v>
      </c>
      <c r="G116" s="181" t="s">
        <v>202</v>
      </c>
      <c r="H116" s="182">
        <v>2</v>
      </c>
      <c r="I116" s="183"/>
      <c r="J116" s="184">
        <f>ROUND(I116*H116,2)</f>
        <v>0</v>
      </c>
      <c r="K116" s="180" t="s">
        <v>1123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1160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81</v>
      </c>
    </row>
    <row r="118" spans="1:65" s="2" customFormat="1" ht="16.5" customHeight="1">
      <c r="A118" s="34"/>
      <c r="B118" s="35"/>
      <c r="C118" s="219" t="s">
        <v>77</v>
      </c>
      <c r="D118" s="219" t="s">
        <v>404</v>
      </c>
      <c r="E118" s="220" t="s">
        <v>1161</v>
      </c>
      <c r="F118" s="221" t="s">
        <v>1162</v>
      </c>
      <c r="G118" s="222" t="s">
        <v>202</v>
      </c>
      <c r="H118" s="223">
        <v>2</v>
      </c>
      <c r="I118" s="224"/>
      <c r="J118" s="225">
        <f>ROUND(I118*H118,2)</f>
        <v>0</v>
      </c>
      <c r="K118" s="221" t="s">
        <v>1123</v>
      </c>
      <c r="L118" s="226"/>
      <c r="M118" s="227" t="s">
        <v>19</v>
      </c>
      <c r="N118" s="228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235</v>
      </c>
      <c r="AT118" s="189" t="s">
        <v>404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392</v>
      </c>
    </row>
    <row r="119" spans="1:65" s="2" customFormat="1" ht="16.5" customHeight="1">
      <c r="A119" s="34"/>
      <c r="B119" s="35"/>
      <c r="C119" s="178" t="s">
        <v>77</v>
      </c>
      <c r="D119" s="178" t="s">
        <v>187</v>
      </c>
      <c r="E119" s="179" t="s">
        <v>1163</v>
      </c>
      <c r="F119" s="180" t="s">
        <v>1164</v>
      </c>
      <c r="G119" s="181" t="s">
        <v>202</v>
      </c>
      <c r="H119" s="182">
        <v>120</v>
      </c>
      <c r="I119" s="183"/>
      <c r="J119" s="184">
        <f>ROUND(I119*H119,2)</f>
        <v>0</v>
      </c>
      <c r="K119" s="180" t="s">
        <v>1123</v>
      </c>
      <c r="L119" s="39"/>
      <c r="M119" s="185" t="s">
        <v>19</v>
      </c>
      <c r="N119" s="186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192</v>
      </c>
      <c r="AT119" s="189" t="s">
        <v>187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403</v>
      </c>
    </row>
    <row r="120" spans="1:47" s="2" customFormat="1" ht="12">
      <c r="A120" s="34"/>
      <c r="B120" s="35"/>
      <c r="C120" s="36"/>
      <c r="D120" s="191" t="s">
        <v>194</v>
      </c>
      <c r="E120" s="36"/>
      <c r="F120" s="192" t="s">
        <v>1165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194</v>
      </c>
      <c r="AU120" s="17" t="s">
        <v>81</v>
      </c>
    </row>
    <row r="121" spans="1:65" s="2" customFormat="1" ht="16.5" customHeight="1">
      <c r="A121" s="34"/>
      <c r="B121" s="35"/>
      <c r="C121" s="219" t="s">
        <v>77</v>
      </c>
      <c r="D121" s="219" t="s">
        <v>404</v>
      </c>
      <c r="E121" s="220" t="s">
        <v>1166</v>
      </c>
      <c r="F121" s="221" t="s">
        <v>1167</v>
      </c>
      <c r="G121" s="222" t="s">
        <v>202</v>
      </c>
      <c r="H121" s="223">
        <v>80</v>
      </c>
      <c r="I121" s="224"/>
      <c r="J121" s="225">
        <f>ROUND(I121*H121,2)</f>
        <v>0</v>
      </c>
      <c r="K121" s="221" t="s">
        <v>1123</v>
      </c>
      <c r="L121" s="226"/>
      <c r="M121" s="227" t="s">
        <v>19</v>
      </c>
      <c r="N121" s="228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235</v>
      </c>
      <c r="AT121" s="189" t="s">
        <v>404</v>
      </c>
      <c r="AU121" s="189" t="s">
        <v>81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192</v>
      </c>
      <c r="BM121" s="189" t="s">
        <v>416</v>
      </c>
    </row>
    <row r="122" spans="1:65" s="2" customFormat="1" ht="16.5" customHeight="1">
      <c r="A122" s="34"/>
      <c r="B122" s="35"/>
      <c r="C122" s="219" t="s">
        <v>77</v>
      </c>
      <c r="D122" s="219" t="s">
        <v>404</v>
      </c>
      <c r="E122" s="220" t="s">
        <v>1168</v>
      </c>
      <c r="F122" s="221" t="s">
        <v>1169</v>
      </c>
      <c r="G122" s="222" t="s">
        <v>202</v>
      </c>
      <c r="H122" s="223">
        <v>40</v>
      </c>
      <c r="I122" s="224"/>
      <c r="J122" s="225">
        <f>ROUND(I122*H122,2)</f>
        <v>0</v>
      </c>
      <c r="K122" s="221" t="s">
        <v>1123</v>
      </c>
      <c r="L122" s="226"/>
      <c r="M122" s="227" t="s">
        <v>19</v>
      </c>
      <c r="N122" s="228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235</v>
      </c>
      <c r="AT122" s="189" t="s">
        <v>404</v>
      </c>
      <c r="AU122" s="189" t="s">
        <v>81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192</v>
      </c>
      <c r="BM122" s="189" t="s">
        <v>426</v>
      </c>
    </row>
    <row r="123" spans="2:63" s="12" customFormat="1" ht="25.95" customHeight="1">
      <c r="B123" s="162"/>
      <c r="C123" s="163"/>
      <c r="D123" s="164" t="s">
        <v>76</v>
      </c>
      <c r="E123" s="165" t="s">
        <v>1170</v>
      </c>
      <c r="F123" s="165" t="s">
        <v>1171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SUM(P124:P138)</f>
        <v>0</v>
      </c>
      <c r="Q123" s="170"/>
      <c r="R123" s="171">
        <f>SUM(R124:R138)</f>
        <v>0</v>
      </c>
      <c r="S123" s="170"/>
      <c r="T123" s="172">
        <f>SUM(T124:T138)</f>
        <v>0</v>
      </c>
      <c r="AR123" s="173" t="s">
        <v>81</v>
      </c>
      <c r="AT123" s="174" t="s">
        <v>76</v>
      </c>
      <c r="AU123" s="174" t="s">
        <v>77</v>
      </c>
      <c r="AY123" s="173" t="s">
        <v>185</v>
      </c>
      <c r="BK123" s="175">
        <f>SUM(BK124:BK138)</f>
        <v>0</v>
      </c>
    </row>
    <row r="124" spans="1:65" s="2" customFormat="1" ht="24.15" customHeight="1">
      <c r="A124" s="34"/>
      <c r="B124" s="35"/>
      <c r="C124" s="178" t="s">
        <v>77</v>
      </c>
      <c r="D124" s="178" t="s">
        <v>187</v>
      </c>
      <c r="E124" s="179" t="s">
        <v>1172</v>
      </c>
      <c r="F124" s="180" t="s">
        <v>1173</v>
      </c>
      <c r="G124" s="181" t="s">
        <v>202</v>
      </c>
      <c r="H124" s="182">
        <v>2</v>
      </c>
      <c r="I124" s="183"/>
      <c r="J124" s="184">
        <f>ROUND(I124*H124,2)</f>
        <v>0</v>
      </c>
      <c r="K124" s="180" t="s">
        <v>1123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81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192</v>
      </c>
      <c r="BM124" s="189" t="s">
        <v>437</v>
      </c>
    </row>
    <row r="125" spans="1:47" s="2" customFormat="1" ht="12">
      <c r="A125" s="34"/>
      <c r="B125" s="35"/>
      <c r="C125" s="36"/>
      <c r="D125" s="191" t="s">
        <v>194</v>
      </c>
      <c r="E125" s="36"/>
      <c r="F125" s="192" t="s">
        <v>1174</v>
      </c>
      <c r="G125" s="36"/>
      <c r="H125" s="36"/>
      <c r="I125" s="193"/>
      <c r="J125" s="36"/>
      <c r="K125" s="36"/>
      <c r="L125" s="39"/>
      <c r="M125" s="194"/>
      <c r="N125" s="19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194</v>
      </c>
      <c r="AU125" s="17" t="s">
        <v>81</v>
      </c>
    </row>
    <row r="126" spans="1:65" s="2" customFormat="1" ht="24.15" customHeight="1">
      <c r="A126" s="34"/>
      <c r="B126" s="35"/>
      <c r="C126" s="219" t="s">
        <v>77</v>
      </c>
      <c r="D126" s="219" t="s">
        <v>404</v>
      </c>
      <c r="E126" s="220" t="s">
        <v>1175</v>
      </c>
      <c r="F126" s="221" t="s">
        <v>1176</v>
      </c>
      <c r="G126" s="222" t="s">
        <v>202</v>
      </c>
      <c r="H126" s="223">
        <v>2</v>
      </c>
      <c r="I126" s="224"/>
      <c r="J126" s="225">
        <f>ROUND(I126*H126,2)</f>
        <v>0</v>
      </c>
      <c r="K126" s="221" t="s">
        <v>1154</v>
      </c>
      <c r="L126" s="226"/>
      <c r="M126" s="227" t="s">
        <v>19</v>
      </c>
      <c r="N126" s="228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235</v>
      </c>
      <c r="AT126" s="189" t="s">
        <v>404</v>
      </c>
      <c r="AU126" s="189" t="s">
        <v>81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448</v>
      </c>
    </row>
    <row r="127" spans="1:65" s="2" customFormat="1" ht="24.15" customHeight="1">
      <c r="A127" s="34"/>
      <c r="B127" s="35"/>
      <c r="C127" s="178" t="s">
        <v>77</v>
      </c>
      <c r="D127" s="178" t="s">
        <v>187</v>
      </c>
      <c r="E127" s="179" t="s">
        <v>1172</v>
      </c>
      <c r="F127" s="180" t="s">
        <v>1173</v>
      </c>
      <c r="G127" s="181" t="s">
        <v>202</v>
      </c>
      <c r="H127" s="182">
        <v>6</v>
      </c>
      <c r="I127" s="183"/>
      <c r="J127" s="184">
        <f>ROUND(I127*H127,2)</f>
        <v>0</v>
      </c>
      <c r="K127" s="180" t="s">
        <v>1123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81</v>
      </c>
      <c r="AY127" s="17" t="s">
        <v>185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81</v>
      </c>
      <c r="BK127" s="190">
        <f>ROUND(I127*H127,2)</f>
        <v>0</v>
      </c>
      <c r="BL127" s="17" t="s">
        <v>192</v>
      </c>
      <c r="BM127" s="189" t="s">
        <v>457</v>
      </c>
    </row>
    <row r="128" spans="1:47" s="2" customFormat="1" ht="12">
      <c r="A128" s="34"/>
      <c r="B128" s="35"/>
      <c r="C128" s="36"/>
      <c r="D128" s="191" t="s">
        <v>194</v>
      </c>
      <c r="E128" s="36"/>
      <c r="F128" s="192" t="s">
        <v>1174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194</v>
      </c>
      <c r="AU128" s="17" t="s">
        <v>81</v>
      </c>
    </row>
    <row r="129" spans="1:65" s="2" customFormat="1" ht="21.75" customHeight="1">
      <c r="A129" s="34"/>
      <c r="B129" s="35"/>
      <c r="C129" s="219" t="s">
        <v>77</v>
      </c>
      <c r="D129" s="219" t="s">
        <v>404</v>
      </c>
      <c r="E129" s="220" t="s">
        <v>1177</v>
      </c>
      <c r="F129" s="221" t="s">
        <v>1178</v>
      </c>
      <c r="G129" s="222" t="s">
        <v>202</v>
      </c>
      <c r="H129" s="223">
        <v>6</v>
      </c>
      <c r="I129" s="224"/>
      <c r="J129" s="225">
        <f>ROUND(I129*H129,2)</f>
        <v>0</v>
      </c>
      <c r="K129" s="221" t="s">
        <v>1154</v>
      </c>
      <c r="L129" s="226"/>
      <c r="M129" s="227" t="s">
        <v>19</v>
      </c>
      <c r="N129" s="228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235</v>
      </c>
      <c r="AT129" s="189" t="s">
        <v>404</v>
      </c>
      <c r="AU129" s="189" t="s">
        <v>81</v>
      </c>
      <c r="AY129" s="17" t="s">
        <v>185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81</v>
      </c>
      <c r="BK129" s="190">
        <f>ROUND(I129*H129,2)</f>
        <v>0</v>
      </c>
      <c r="BL129" s="17" t="s">
        <v>192</v>
      </c>
      <c r="BM129" s="189" t="s">
        <v>468</v>
      </c>
    </row>
    <row r="130" spans="1:65" s="2" customFormat="1" ht="24.15" customHeight="1">
      <c r="A130" s="34"/>
      <c r="B130" s="35"/>
      <c r="C130" s="178" t="s">
        <v>77</v>
      </c>
      <c r="D130" s="178" t="s">
        <v>187</v>
      </c>
      <c r="E130" s="179" t="s">
        <v>1172</v>
      </c>
      <c r="F130" s="180" t="s">
        <v>1173</v>
      </c>
      <c r="G130" s="181" t="s">
        <v>202</v>
      </c>
      <c r="H130" s="182">
        <v>6</v>
      </c>
      <c r="I130" s="183"/>
      <c r="J130" s="184">
        <f>ROUND(I130*H130,2)</f>
        <v>0</v>
      </c>
      <c r="K130" s="180" t="s">
        <v>1123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476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1174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81</v>
      </c>
    </row>
    <row r="132" spans="1:65" s="2" customFormat="1" ht="16.5" customHeight="1">
      <c r="A132" s="34"/>
      <c r="B132" s="35"/>
      <c r="C132" s="219" t="s">
        <v>77</v>
      </c>
      <c r="D132" s="219" t="s">
        <v>404</v>
      </c>
      <c r="E132" s="220" t="s">
        <v>1179</v>
      </c>
      <c r="F132" s="221" t="s">
        <v>1180</v>
      </c>
      <c r="G132" s="222" t="s">
        <v>202</v>
      </c>
      <c r="H132" s="223">
        <v>6</v>
      </c>
      <c r="I132" s="224"/>
      <c r="J132" s="225">
        <f>ROUND(I132*H132,2)</f>
        <v>0</v>
      </c>
      <c r="K132" s="221" t="s">
        <v>1154</v>
      </c>
      <c r="L132" s="226"/>
      <c r="M132" s="227" t="s">
        <v>19</v>
      </c>
      <c r="N132" s="228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235</v>
      </c>
      <c r="AT132" s="189" t="s">
        <v>404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487</v>
      </c>
    </row>
    <row r="133" spans="1:65" s="2" customFormat="1" ht="16.5" customHeight="1">
      <c r="A133" s="34"/>
      <c r="B133" s="35"/>
      <c r="C133" s="178" t="s">
        <v>77</v>
      </c>
      <c r="D133" s="178" t="s">
        <v>187</v>
      </c>
      <c r="E133" s="179" t="s">
        <v>1181</v>
      </c>
      <c r="F133" s="180" t="s">
        <v>1182</v>
      </c>
      <c r="G133" s="181" t="s">
        <v>202</v>
      </c>
      <c r="H133" s="182">
        <v>2</v>
      </c>
      <c r="I133" s="183"/>
      <c r="J133" s="184">
        <f>ROUND(I133*H133,2)</f>
        <v>0</v>
      </c>
      <c r="K133" s="180" t="s">
        <v>1123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81</v>
      </c>
      <c r="AY133" s="17" t="s">
        <v>185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81</v>
      </c>
      <c r="BK133" s="190">
        <f>ROUND(I133*H133,2)</f>
        <v>0</v>
      </c>
      <c r="BL133" s="17" t="s">
        <v>192</v>
      </c>
      <c r="BM133" s="189" t="s">
        <v>501</v>
      </c>
    </row>
    <row r="134" spans="1:47" s="2" customFormat="1" ht="12">
      <c r="A134" s="34"/>
      <c r="B134" s="35"/>
      <c r="C134" s="36"/>
      <c r="D134" s="191" t="s">
        <v>194</v>
      </c>
      <c r="E134" s="36"/>
      <c r="F134" s="192" t="s">
        <v>1183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194</v>
      </c>
      <c r="AU134" s="17" t="s">
        <v>81</v>
      </c>
    </row>
    <row r="135" spans="1:65" s="2" customFormat="1" ht="16.5" customHeight="1">
      <c r="A135" s="34"/>
      <c r="B135" s="35"/>
      <c r="C135" s="219" t="s">
        <v>77</v>
      </c>
      <c r="D135" s="219" t="s">
        <v>404</v>
      </c>
      <c r="E135" s="220" t="s">
        <v>1184</v>
      </c>
      <c r="F135" s="221" t="s">
        <v>1185</v>
      </c>
      <c r="G135" s="222" t="s">
        <v>202</v>
      </c>
      <c r="H135" s="223">
        <v>2</v>
      </c>
      <c r="I135" s="224"/>
      <c r="J135" s="225">
        <f>ROUND(I135*H135,2)</f>
        <v>0</v>
      </c>
      <c r="K135" s="221" t="s">
        <v>1154</v>
      </c>
      <c r="L135" s="226"/>
      <c r="M135" s="227" t="s">
        <v>19</v>
      </c>
      <c r="N135" s="228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235</v>
      </c>
      <c r="AT135" s="189" t="s">
        <v>404</v>
      </c>
      <c r="AU135" s="189" t="s">
        <v>81</v>
      </c>
      <c r="AY135" s="17" t="s">
        <v>185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81</v>
      </c>
      <c r="BK135" s="190">
        <f>ROUND(I135*H135,2)</f>
        <v>0</v>
      </c>
      <c r="BL135" s="17" t="s">
        <v>192</v>
      </c>
      <c r="BM135" s="189" t="s">
        <v>510</v>
      </c>
    </row>
    <row r="136" spans="1:65" s="2" customFormat="1" ht="16.5" customHeight="1">
      <c r="A136" s="34"/>
      <c r="B136" s="35"/>
      <c r="C136" s="178" t="s">
        <v>77</v>
      </c>
      <c r="D136" s="178" t="s">
        <v>187</v>
      </c>
      <c r="E136" s="179" t="s">
        <v>1181</v>
      </c>
      <c r="F136" s="180" t="s">
        <v>1182</v>
      </c>
      <c r="G136" s="181" t="s">
        <v>202</v>
      </c>
      <c r="H136" s="182">
        <v>2</v>
      </c>
      <c r="I136" s="183"/>
      <c r="J136" s="184">
        <f>ROUND(I136*H136,2)</f>
        <v>0</v>
      </c>
      <c r="K136" s="180" t="s">
        <v>1123</v>
      </c>
      <c r="L136" s="39"/>
      <c r="M136" s="185" t="s">
        <v>19</v>
      </c>
      <c r="N136" s="186" t="s">
        <v>48</v>
      </c>
      <c r="O136" s="64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81</v>
      </c>
      <c r="AY136" s="17" t="s">
        <v>185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7" t="s">
        <v>81</v>
      </c>
      <c r="BK136" s="190">
        <f>ROUND(I136*H136,2)</f>
        <v>0</v>
      </c>
      <c r="BL136" s="17" t="s">
        <v>192</v>
      </c>
      <c r="BM136" s="189" t="s">
        <v>520</v>
      </c>
    </row>
    <row r="137" spans="1:47" s="2" customFormat="1" ht="12">
      <c r="A137" s="34"/>
      <c r="B137" s="35"/>
      <c r="C137" s="36"/>
      <c r="D137" s="191" t="s">
        <v>194</v>
      </c>
      <c r="E137" s="36"/>
      <c r="F137" s="192" t="s">
        <v>1183</v>
      </c>
      <c r="G137" s="36"/>
      <c r="H137" s="36"/>
      <c r="I137" s="193"/>
      <c r="J137" s="36"/>
      <c r="K137" s="36"/>
      <c r="L137" s="39"/>
      <c r="M137" s="194"/>
      <c r="N137" s="19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194</v>
      </c>
      <c r="AU137" s="17" t="s">
        <v>81</v>
      </c>
    </row>
    <row r="138" spans="1:65" s="2" customFormat="1" ht="16.5" customHeight="1">
      <c r="A138" s="34"/>
      <c r="B138" s="35"/>
      <c r="C138" s="219" t="s">
        <v>77</v>
      </c>
      <c r="D138" s="219" t="s">
        <v>404</v>
      </c>
      <c r="E138" s="220" t="s">
        <v>1186</v>
      </c>
      <c r="F138" s="221" t="s">
        <v>1187</v>
      </c>
      <c r="G138" s="222" t="s">
        <v>202</v>
      </c>
      <c r="H138" s="223">
        <v>2</v>
      </c>
      <c r="I138" s="224"/>
      <c r="J138" s="225">
        <f>ROUND(I138*H138,2)</f>
        <v>0</v>
      </c>
      <c r="K138" s="221" t="s">
        <v>1154</v>
      </c>
      <c r="L138" s="226"/>
      <c r="M138" s="227" t="s">
        <v>19</v>
      </c>
      <c r="N138" s="228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235</v>
      </c>
      <c r="AT138" s="189" t="s">
        <v>404</v>
      </c>
      <c r="AU138" s="189" t="s">
        <v>81</v>
      </c>
      <c r="AY138" s="17" t="s">
        <v>185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81</v>
      </c>
      <c r="BK138" s="190">
        <f>ROUND(I138*H138,2)</f>
        <v>0</v>
      </c>
      <c r="BL138" s="17" t="s">
        <v>192</v>
      </c>
      <c r="BM138" s="189" t="s">
        <v>534</v>
      </c>
    </row>
    <row r="139" spans="2:63" s="12" customFormat="1" ht="25.95" customHeight="1">
      <c r="B139" s="162"/>
      <c r="C139" s="163"/>
      <c r="D139" s="164" t="s">
        <v>76</v>
      </c>
      <c r="E139" s="165" t="s">
        <v>1188</v>
      </c>
      <c r="F139" s="165" t="s">
        <v>1189</v>
      </c>
      <c r="G139" s="163"/>
      <c r="H139" s="163"/>
      <c r="I139" s="166"/>
      <c r="J139" s="167">
        <f>BK139</f>
        <v>0</v>
      </c>
      <c r="K139" s="163"/>
      <c r="L139" s="168"/>
      <c r="M139" s="169"/>
      <c r="N139" s="170"/>
      <c r="O139" s="170"/>
      <c r="P139" s="171">
        <f>SUM(P140:P142)</f>
        <v>0</v>
      </c>
      <c r="Q139" s="170"/>
      <c r="R139" s="171">
        <f>SUM(R140:R142)</f>
        <v>0</v>
      </c>
      <c r="S139" s="170"/>
      <c r="T139" s="172">
        <f>SUM(T140:T142)</f>
        <v>0</v>
      </c>
      <c r="AR139" s="173" t="s">
        <v>81</v>
      </c>
      <c r="AT139" s="174" t="s">
        <v>76</v>
      </c>
      <c r="AU139" s="174" t="s">
        <v>77</v>
      </c>
      <c r="AY139" s="173" t="s">
        <v>185</v>
      </c>
      <c r="BK139" s="175">
        <f>SUM(BK140:BK142)</f>
        <v>0</v>
      </c>
    </row>
    <row r="140" spans="1:65" s="2" customFormat="1" ht="16.5" customHeight="1">
      <c r="A140" s="34"/>
      <c r="B140" s="35"/>
      <c r="C140" s="178" t="s">
        <v>77</v>
      </c>
      <c r="D140" s="178" t="s">
        <v>187</v>
      </c>
      <c r="E140" s="179" t="s">
        <v>1190</v>
      </c>
      <c r="F140" s="180" t="s">
        <v>1191</v>
      </c>
      <c r="G140" s="181" t="s">
        <v>1192</v>
      </c>
      <c r="H140" s="182">
        <v>40</v>
      </c>
      <c r="I140" s="183"/>
      <c r="J140" s="184">
        <f>ROUND(I140*H140,2)</f>
        <v>0</v>
      </c>
      <c r="K140" s="180" t="s">
        <v>1123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81</v>
      </c>
      <c r="AY140" s="17" t="s">
        <v>185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81</v>
      </c>
      <c r="BK140" s="190">
        <f>ROUND(I140*H140,2)</f>
        <v>0</v>
      </c>
      <c r="BL140" s="17" t="s">
        <v>192</v>
      </c>
      <c r="BM140" s="189" t="s">
        <v>544</v>
      </c>
    </row>
    <row r="141" spans="1:47" s="2" customFormat="1" ht="12">
      <c r="A141" s="34"/>
      <c r="B141" s="35"/>
      <c r="C141" s="36"/>
      <c r="D141" s="191" t="s">
        <v>194</v>
      </c>
      <c r="E141" s="36"/>
      <c r="F141" s="192" t="s">
        <v>1193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194</v>
      </c>
      <c r="AU141" s="17" t="s">
        <v>81</v>
      </c>
    </row>
    <row r="142" spans="1:65" s="2" customFormat="1" ht="16.5" customHeight="1">
      <c r="A142" s="34"/>
      <c r="B142" s="35"/>
      <c r="C142" s="178" t="s">
        <v>77</v>
      </c>
      <c r="D142" s="178" t="s">
        <v>187</v>
      </c>
      <c r="E142" s="179" t="s">
        <v>1194</v>
      </c>
      <c r="F142" s="180" t="s">
        <v>1195</v>
      </c>
      <c r="G142" s="181" t="s">
        <v>944</v>
      </c>
      <c r="H142" s="182">
        <v>2</v>
      </c>
      <c r="I142" s="183"/>
      <c r="J142" s="184">
        <f>ROUND(I142*H142,2)</f>
        <v>0</v>
      </c>
      <c r="K142" s="180" t="s">
        <v>1196</v>
      </c>
      <c r="L142" s="39"/>
      <c r="M142" s="185" t="s">
        <v>19</v>
      </c>
      <c r="N142" s="186" t="s">
        <v>48</v>
      </c>
      <c r="O142" s="64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192</v>
      </c>
      <c r="AT142" s="189" t="s">
        <v>187</v>
      </c>
      <c r="AU142" s="189" t="s">
        <v>81</v>
      </c>
      <c r="AY142" s="17" t="s">
        <v>185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7" t="s">
        <v>81</v>
      </c>
      <c r="BK142" s="190">
        <f>ROUND(I142*H142,2)</f>
        <v>0</v>
      </c>
      <c r="BL142" s="17" t="s">
        <v>192</v>
      </c>
      <c r="BM142" s="189" t="s">
        <v>553</v>
      </c>
    </row>
    <row r="143" spans="2:63" s="12" customFormat="1" ht="25.95" customHeight="1">
      <c r="B143" s="162"/>
      <c r="C143" s="163"/>
      <c r="D143" s="164" t="s">
        <v>76</v>
      </c>
      <c r="E143" s="165" t="s">
        <v>1197</v>
      </c>
      <c r="F143" s="165" t="s">
        <v>1198</v>
      </c>
      <c r="G143" s="163"/>
      <c r="H143" s="163"/>
      <c r="I143" s="166"/>
      <c r="J143" s="167">
        <f>BK143</f>
        <v>0</v>
      </c>
      <c r="K143" s="163"/>
      <c r="L143" s="168"/>
      <c r="M143" s="169"/>
      <c r="N143" s="170"/>
      <c r="O143" s="170"/>
      <c r="P143" s="171">
        <f>SUM(P144:P146)</f>
        <v>0</v>
      </c>
      <c r="Q143" s="170"/>
      <c r="R143" s="171">
        <f>SUM(R144:R146)</f>
        <v>0</v>
      </c>
      <c r="S143" s="170"/>
      <c r="T143" s="172">
        <f>SUM(T144:T146)</f>
        <v>0</v>
      </c>
      <c r="AR143" s="173" t="s">
        <v>81</v>
      </c>
      <c r="AT143" s="174" t="s">
        <v>76</v>
      </c>
      <c r="AU143" s="174" t="s">
        <v>77</v>
      </c>
      <c r="AY143" s="173" t="s">
        <v>185</v>
      </c>
      <c r="BK143" s="175">
        <f>SUM(BK144:BK146)</f>
        <v>0</v>
      </c>
    </row>
    <row r="144" spans="1:65" s="2" customFormat="1" ht="16.5" customHeight="1">
      <c r="A144" s="34"/>
      <c r="B144" s="35"/>
      <c r="C144" s="178" t="s">
        <v>77</v>
      </c>
      <c r="D144" s="178" t="s">
        <v>187</v>
      </c>
      <c r="E144" s="179" t="s">
        <v>1199</v>
      </c>
      <c r="F144" s="180" t="s">
        <v>1200</v>
      </c>
      <c r="G144" s="181" t="s">
        <v>202</v>
      </c>
      <c r="H144" s="182">
        <v>2</v>
      </c>
      <c r="I144" s="183"/>
      <c r="J144" s="184">
        <f>ROUND(I144*H144,2)</f>
        <v>0</v>
      </c>
      <c r="K144" s="180" t="s">
        <v>1123</v>
      </c>
      <c r="L144" s="39"/>
      <c r="M144" s="185" t="s">
        <v>19</v>
      </c>
      <c r="N144" s="186" t="s">
        <v>48</v>
      </c>
      <c r="O144" s="64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81</v>
      </c>
      <c r="AY144" s="17" t="s">
        <v>185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17" t="s">
        <v>81</v>
      </c>
      <c r="BK144" s="190">
        <f>ROUND(I144*H144,2)</f>
        <v>0</v>
      </c>
      <c r="BL144" s="17" t="s">
        <v>192</v>
      </c>
      <c r="BM144" s="189" t="s">
        <v>564</v>
      </c>
    </row>
    <row r="145" spans="1:47" s="2" customFormat="1" ht="12">
      <c r="A145" s="34"/>
      <c r="B145" s="35"/>
      <c r="C145" s="36"/>
      <c r="D145" s="191" t="s">
        <v>194</v>
      </c>
      <c r="E145" s="36"/>
      <c r="F145" s="192" t="s">
        <v>1201</v>
      </c>
      <c r="G145" s="36"/>
      <c r="H145" s="36"/>
      <c r="I145" s="193"/>
      <c r="J145" s="36"/>
      <c r="K145" s="36"/>
      <c r="L145" s="39"/>
      <c r="M145" s="194"/>
      <c r="N145" s="195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194</v>
      </c>
      <c r="AU145" s="17" t="s">
        <v>81</v>
      </c>
    </row>
    <row r="146" spans="1:65" s="2" customFormat="1" ht="16.5" customHeight="1">
      <c r="A146" s="34"/>
      <c r="B146" s="35"/>
      <c r="C146" s="219" t="s">
        <v>77</v>
      </c>
      <c r="D146" s="219" t="s">
        <v>404</v>
      </c>
      <c r="E146" s="220" t="s">
        <v>1202</v>
      </c>
      <c r="F146" s="221" t="s">
        <v>1203</v>
      </c>
      <c r="G146" s="222" t="s">
        <v>202</v>
      </c>
      <c r="H146" s="223">
        <v>2</v>
      </c>
      <c r="I146" s="224"/>
      <c r="J146" s="225">
        <f>ROUND(I146*H146,2)</f>
        <v>0</v>
      </c>
      <c r="K146" s="221" t="s">
        <v>1204</v>
      </c>
      <c r="L146" s="226"/>
      <c r="M146" s="227" t="s">
        <v>19</v>
      </c>
      <c r="N146" s="228" t="s">
        <v>48</v>
      </c>
      <c r="O146" s="64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235</v>
      </c>
      <c r="AT146" s="189" t="s">
        <v>404</v>
      </c>
      <c r="AU146" s="189" t="s">
        <v>81</v>
      </c>
      <c r="AY146" s="17" t="s">
        <v>185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81</v>
      </c>
      <c r="BK146" s="190">
        <f>ROUND(I146*H146,2)</f>
        <v>0</v>
      </c>
      <c r="BL146" s="17" t="s">
        <v>192</v>
      </c>
      <c r="BM146" s="189" t="s">
        <v>576</v>
      </c>
    </row>
    <row r="147" spans="2:63" s="12" customFormat="1" ht="25.95" customHeight="1">
      <c r="B147" s="162"/>
      <c r="C147" s="163"/>
      <c r="D147" s="164" t="s">
        <v>76</v>
      </c>
      <c r="E147" s="165" t="s">
        <v>1205</v>
      </c>
      <c r="F147" s="165" t="s">
        <v>1138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SUM(P148:P153)</f>
        <v>0</v>
      </c>
      <c r="Q147" s="170"/>
      <c r="R147" s="171">
        <f>SUM(R148:R153)</f>
        <v>0</v>
      </c>
      <c r="S147" s="170"/>
      <c r="T147" s="172">
        <f>SUM(T148:T153)</f>
        <v>0</v>
      </c>
      <c r="AR147" s="173" t="s">
        <v>81</v>
      </c>
      <c r="AT147" s="174" t="s">
        <v>76</v>
      </c>
      <c r="AU147" s="174" t="s">
        <v>77</v>
      </c>
      <c r="AY147" s="173" t="s">
        <v>185</v>
      </c>
      <c r="BK147" s="175">
        <f>SUM(BK148:BK153)</f>
        <v>0</v>
      </c>
    </row>
    <row r="148" spans="1:65" s="2" customFormat="1" ht="16.5" customHeight="1">
      <c r="A148" s="34"/>
      <c r="B148" s="35"/>
      <c r="C148" s="178" t="s">
        <v>77</v>
      </c>
      <c r="D148" s="178" t="s">
        <v>187</v>
      </c>
      <c r="E148" s="179" t="s">
        <v>1206</v>
      </c>
      <c r="F148" s="180" t="s">
        <v>1207</v>
      </c>
      <c r="G148" s="181" t="s">
        <v>202</v>
      </c>
      <c r="H148" s="182">
        <v>2</v>
      </c>
      <c r="I148" s="183"/>
      <c r="J148" s="184">
        <f>ROUND(I148*H148,2)</f>
        <v>0</v>
      </c>
      <c r="K148" s="180" t="s">
        <v>1123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192</v>
      </c>
      <c r="AT148" s="189" t="s">
        <v>187</v>
      </c>
      <c r="AU148" s="189" t="s">
        <v>81</v>
      </c>
      <c r="AY148" s="17" t="s">
        <v>185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81</v>
      </c>
      <c r="BK148" s="190">
        <f>ROUND(I148*H148,2)</f>
        <v>0</v>
      </c>
      <c r="BL148" s="17" t="s">
        <v>192</v>
      </c>
      <c r="BM148" s="189" t="s">
        <v>587</v>
      </c>
    </row>
    <row r="149" spans="1:47" s="2" customFormat="1" ht="12">
      <c r="A149" s="34"/>
      <c r="B149" s="35"/>
      <c r="C149" s="36"/>
      <c r="D149" s="191" t="s">
        <v>194</v>
      </c>
      <c r="E149" s="36"/>
      <c r="F149" s="192" t="s">
        <v>1208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194</v>
      </c>
      <c r="AU149" s="17" t="s">
        <v>81</v>
      </c>
    </row>
    <row r="150" spans="1:65" s="2" customFormat="1" ht="16.5" customHeight="1">
      <c r="A150" s="34"/>
      <c r="B150" s="35"/>
      <c r="C150" s="219" t="s">
        <v>77</v>
      </c>
      <c r="D150" s="219" t="s">
        <v>404</v>
      </c>
      <c r="E150" s="220" t="s">
        <v>1209</v>
      </c>
      <c r="F150" s="221" t="s">
        <v>1210</v>
      </c>
      <c r="G150" s="222" t="s">
        <v>202</v>
      </c>
      <c r="H150" s="223">
        <v>2</v>
      </c>
      <c r="I150" s="224"/>
      <c r="J150" s="225">
        <f>ROUND(I150*H150,2)</f>
        <v>0</v>
      </c>
      <c r="K150" s="221" t="s">
        <v>1154</v>
      </c>
      <c r="L150" s="226"/>
      <c r="M150" s="227" t="s">
        <v>19</v>
      </c>
      <c r="N150" s="228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235</v>
      </c>
      <c r="AT150" s="189" t="s">
        <v>404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597</v>
      </c>
    </row>
    <row r="151" spans="1:65" s="2" customFormat="1" ht="16.5" customHeight="1">
      <c r="A151" s="34"/>
      <c r="B151" s="35"/>
      <c r="C151" s="178" t="s">
        <v>77</v>
      </c>
      <c r="D151" s="178" t="s">
        <v>187</v>
      </c>
      <c r="E151" s="179" t="s">
        <v>1211</v>
      </c>
      <c r="F151" s="180" t="s">
        <v>1212</v>
      </c>
      <c r="G151" s="181" t="s">
        <v>202</v>
      </c>
      <c r="H151" s="182">
        <v>2</v>
      </c>
      <c r="I151" s="183"/>
      <c r="J151" s="184">
        <f>ROUND(I151*H151,2)</f>
        <v>0</v>
      </c>
      <c r="K151" s="180" t="s">
        <v>1123</v>
      </c>
      <c r="L151" s="39"/>
      <c r="M151" s="185" t="s">
        <v>19</v>
      </c>
      <c r="N151" s="186" t="s">
        <v>48</v>
      </c>
      <c r="O151" s="64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607</v>
      </c>
    </row>
    <row r="152" spans="1:47" s="2" customFormat="1" ht="12">
      <c r="A152" s="34"/>
      <c r="B152" s="35"/>
      <c r="C152" s="36"/>
      <c r="D152" s="191" t="s">
        <v>194</v>
      </c>
      <c r="E152" s="36"/>
      <c r="F152" s="192" t="s">
        <v>1213</v>
      </c>
      <c r="G152" s="36"/>
      <c r="H152" s="36"/>
      <c r="I152" s="193"/>
      <c r="J152" s="36"/>
      <c r="K152" s="36"/>
      <c r="L152" s="39"/>
      <c r="M152" s="194"/>
      <c r="N152" s="195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194</v>
      </c>
      <c r="AU152" s="17" t="s">
        <v>81</v>
      </c>
    </row>
    <row r="153" spans="1:65" s="2" customFormat="1" ht="16.5" customHeight="1">
      <c r="A153" s="34"/>
      <c r="B153" s="35"/>
      <c r="C153" s="219" t="s">
        <v>77</v>
      </c>
      <c r="D153" s="219" t="s">
        <v>404</v>
      </c>
      <c r="E153" s="220" t="s">
        <v>1214</v>
      </c>
      <c r="F153" s="221" t="s">
        <v>1215</v>
      </c>
      <c r="G153" s="222" t="s">
        <v>202</v>
      </c>
      <c r="H153" s="223">
        <v>2</v>
      </c>
      <c r="I153" s="224"/>
      <c r="J153" s="225">
        <f>ROUND(I153*H153,2)</f>
        <v>0</v>
      </c>
      <c r="K153" s="221" t="s">
        <v>1154</v>
      </c>
      <c r="L153" s="226"/>
      <c r="M153" s="241" t="s">
        <v>19</v>
      </c>
      <c r="N153" s="242" t="s">
        <v>48</v>
      </c>
      <c r="O153" s="232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235</v>
      </c>
      <c r="AT153" s="189" t="s">
        <v>404</v>
      </c>
      <c r="AU153" s="189" t="s">
        <v>81</v>
      </c>
      <c r="AY153" s="17" t="s">
        <v>185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7" t="s">
        <v>81</v>
      </c>
      <c r="BK153" s="190">
        <f>ROUND(I153*H153,2)</f>
        <v>0</v>
      </c>
      <c r="BL153" s="17" t="s">
        <v>192</v>
      </c>
      <c r="BM153" s="189" t="s">
        <v>617</v>
      </c>
    </row>
    <row r="154" spans="1:31" s="2" customFormat="1" ht="7" customHeight="1">
      <c r="A154" s="34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BQ8xyMqq6298CIiG5JRnAcpjuQlXMl2rf02jtdoJ6omos3AOjsN11Nv/zc4qYU9cLaAD3OQ2ANqQHLI6btbyvg==" saltValue="SFbOgmVn3J4rOpVAmDfm/n1sNttiBnJr+U4KR/ZWqIRH7SvIU1uBlHy+jpLdDoqDpwclwUyIjXlAjv1j6MJUog==" spinCount="100000" sheet="1" objects="1" scenarios="1" formatColumns="0" formatRows="0" autoFilter="0"/>
  <autoFilter ref="C90:K15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4" r:id="rId1" display="https://podminky.urs.cz/item/CS_URS_2022_02/741122015"/>
    <hyperlink ref="F97" r:id="rId2" display="https://podminky.urs.cz/item/CS_URS_2022_01/741122016"/>
    <hyperlink ref="F100" r:id="rId3" display="https://podminky.urs.cz/item/CS_URS_2022_01/977342121"/>
    <hyperlink ref="F102" r:id="rId4" display="https://podminky.urs.cz/item/CS_URS_2022_01/741120005"/>
    <hyperlink ref="F106" r:id="rId5" display="https://podminky.urs.cz/item/CS_URS_2022_01/741313001"/>
    <hyperlink ref="F109" r:id="rId6" display="https://podminky.urs.cz/item/CS_URS_2022_01/741310101"/>
    <hyperlink ref="F112" r:id="rId7" display="https://podminky.urs.cz/item/CS_URS_2022_01/741310112"/>
    <hyperlink ref="F115" r:id="rId8" display="https://podminky.urs.cz/item/CS_URS_2022_01/741330731"/>
    <hyperlink ref="F117" r:id="rId9" display="https://podminky.urs.cz/item/CS_URS_2022_01/741311004"/>
    <hyperlink ref="F120" r:id="rId10" display="https://podminky.urs.cz/item/CS_URS_2022_01/741112061"/>
    <hyperlink ref="F125" r:id="rId11" display="https://podminky.urs.cz/item/CS_URS_2022_01/741372112"/>
    <hyperlink ref="F128" r:id="rId12" display="https://podminky.urs.cz/item/CS_URS_2022_01/741372112"/>
    <hyperlink ref="F131" r:id="rId13" display="https://podminky.urs.cz/item/CS_URS_2022_01/741372112"/>
    <hyperlink ref="F134" r:id="rId14" display="https://podminky.urs.cz/item/CS_URS_2022_01/741372042"/>
    <hyperlink ref="F137" r:id="rId15" display="https://podminky.urs.cz/item/CS_URS_2022_01/741372042"/>
    <hyperlink ref="F141" r:id="rId16" display="https://podminky.urs.cz/item/CS_URS_2022_01/HZS2231"/>
    <hyperlink ref="F145" r:id="rId17" display="https://podminky.urs.cz/item/CS_URS_2022_01/741210002"/>
    <hyperlink ref="F149" r:id="rId18" display="https://podminky.urs.cz/item/CS_URS_2022_01/741231012"/>
    <hyperlink ref="F152" r:id="rId19" display="https://podminky.urs.cz/item/CS_URS_2022_01/741%20-%20R%20-%2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>
      <selection activeCell="F25" sqref="F25"/>
    </sheetView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136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1107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1216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tr">
        <f>IF('Rekapitulace stavby'!AN19="","",'Rekapitulace stavby'!AN19)</f>
        <v>08660361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tr">
        <f>IF('Rekapitulace stavby'!E20="","",'Rekapitulace stavby'!E20)</f>
        <v>Ing. Jaroslav Stolička</v>
      </c>
      <c r="F26" s="34"/>
      <c r="G26" s="34"/>
      <c r="H26" s="34"/>
      <c r="I26" s="112" t="s">
        <v>29</v>
      </c>
      <c r="J26" s="103" t="str">
        <f>IF('Rekapitulace stavby'!AN20="","",'Rekapitulace stavby'!AN20)</f>
        <v/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ROUND(J91,2)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ROUND((SUM(BE91:BE151)),2)</f>
        <v>0</v>
      </c>
      <c r="G35" s="34"/>
      <c r="H35" s="34"/>
      <c r="I35" s="124">
        <v>0.21</v>
      </c>
      <c r="J35" s="123">
        <f>ROUND(((SUM(BE91:BE151))*I35),2)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ROUND((SUM(BF91:BF151)),2)</f>
        <v>0</v>
      </c>
      <c r="G36" s="34"/>
      <c r="H36" s="34"/>
      <c r="I36" s="124">
        <v>0.15</v>
      </c>
      <c r="J36" s="123">
        <f>ROUND(((SUM(BF91:BF151))*I36),2)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ROUND((SUM(BG91:BG151)),2)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ROUND((SUM(BH91:BH151)),2)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ROUND((SUM(BI91:BI151)),2)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1107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02 - Typ I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J91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1109</v>
      </c>
      <c r="E64" s="143"/>
      <c r="F64" s="143"/>
      <c r="G64" s="143"/>
      <c r="H64" s="143"/>
      <c r="I64" s="143"/>
      <c r="J64" s="144">
        <f>J92</f>
        <v>0</v>
      </c>
      <c r="K64" s="141"/>
      <c r="L64" s="145"/>
    </row>
    <row r="65" spans="2:12" s="9" customFormat="1" ht="25" customHeight="1">
      <c r="B65" s="140"/>
      <c r="C65" s="141"/>
      <c r="D65" s="142" t="s">
        <v>1110</v>
      </c>
      <c r="E65" s="143"/>
      <c r="F65" s="143"/>
      <c r="G65" s="143"/>
      <c r="H65" s="143"/>
      <c r="I65" s="143"/>
      <c r="J65" s="144">
        <f>J104</f>
        <v>0</v>
      </c>
      <c r="K65" s="141"/>
      <c r="L65" s="145"/>
    </row>
    <row r="66" spans="2:12" s="9" customFormat="1" ht="25" customHeight="1">
      <c r="B66" s="140"/>
      <c r="C66" s="141"/>
      <c r="D66" s="142" t="s">
        <v>1111</v>
      </c>
      <c r="E66" s="143"/>
      <c r="F66" s="143"/>
      <c r="G66" s="143"/>
      <c r="H66" s="143"/>
      <c r="I66" s="143"/>
      <c r="J66" s="144">
        <f>J123</f>
        <v>0</v>
      </c>
      <c r="K66" s="141"/>
      <c r="L66" s="145"/>
    </row>
    <row r="67" spans="2:12" s="9" customFormat="1" ht="25" customHeight="1">
      <c r="B67" s="140"/>
      <c r="C67" s="141"/>
      <c r="D67" s="142" t="s">
        <v>1112</v>
      </c>
      <c r="E67" s="143"/>
      <c r="F67" s="143"/>
      <c r="G67" s="143"/>
      <c r="H67" s="143"/>
      <c r="I67" s="143"/>
      <c r="J67" s="144">
        <f>J139</f>
        <v>0</v>
      </c>
      <c r="K67" s="141"/>
      <c r="L67" s="145"/>
    </row>
    <row r="68" spans="2:12" s="9" customFormat="1" ht="25" customHeight="1">
      <c r="B68" s="140"/>
      <c r="C68" s="141"/>
      <c r="D68" s="142" t="s">
        <v>1113</v>
      </c>
      <c r="E68" s="143"/>
      <c r="F68" s="143"/>
      <c r="G68" s="143"/>
      <c r="H68" s="143"/>
      <c r="I68" s="143"/>
      <c r="J68" s="144">
        <f>J142</f>
        <v>0</v>
      </c>
      <c r="K68" s="141"/>
      <c r="L68" s="145"/>
    </row>
    <row r="69" spans="2:12" s="9" customFormat="1" ht="25" customHeight="1">
      <c r="B69" s="140"/>
      <c r="C69" s="141"/>
      <c r="D69" s="142" t="s">
        <v>1114</v>
      </c>
      <c r="E69" s="143"/>
      <c r="F69" s="143"/>
      <c r="G69" s="143"/>
      <c r="H69" s="143"/>
      <c r="I69" s="143"/>
      <c r="J69" s="144">
        <f>J146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7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7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" customHeight="1">
      <c r="A76" s="34"/>
      <c r="B76" s="35"/>
      <c r="C76" s="23" t="s">
        <v>170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70" t="str">
        <f>E7</f>
        <v>Zvýšení kapacity koleje Blanice</v>
      </c>
      <c r="F79" s="371"/>
      <c r="G79" s="371"/>
      <c r="H79" s="371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1"/>
      <c r="C80" s="29" t="s">
        <v>143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4"/>
      <c r="B81" s="35"/>
      <c r="C81" s="36"/>
      <c r="D81" s="36"/>
      <c r="E81" s="370" t="s">
        <v>1107</v>
      </c>
      <c r="F81" s="369"/>
      <c r="G81" s="369"/>
      <c r="H81" s="369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145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45" t="str">
        <f>E11</f>
        <v>02 - Typ I</v>
      </c>
      <c r="F83" s="369"/>
      <c r="G83" s="369"/>
      <c r="H83" s="369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F14</f>
        <v>Chemická 953, 148 00, Praha 4</v>
      </c>
      <c r="G85" s="36"/>
      <c r="H85" s="36"/>
      <c r="I85" s="29" t="s">
        <v>23</v>
      </c>
      <c r="J85" s="59" t="str">
        <f>IF(J14="","",J14)</f>
        <v>15. 5. 2023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65" customHeight="1">
      <c r="A87" s="34"/>
      <c r="B87" s="35"/>
      <c r="C87" s="29" t="s">
        <v>25</v>
      </c>
      <c r="D87" s="36"/>
      <c r="E87" s="36"/>
      <c r="F87" s="27" t="str">
        <f>E17</f>
        <v>Vysoká škola ekonomická v Praze</v>
      </c>
      <c r="G87" s="36"/>
      <c r="H87" s="36"/>
      <c r="I87" s="29" t="s">
        <v>33</v>
      </c>
      <c r="J87" s="32" t="str">
        <f>E23</f>
        <v>Drobný Architects, s.r.o.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29" t="s">
        <v>31</v>
      </c>
      <c r="D88" s="36"/>
      <c r="E88" s="36"/>
      <c r="F88" s="27" t="str">
        <f>IF(E20="","",E20)</f>
        <v>Vyplň údaj</v>
      </c>
      <c r="G88" s="36"/>
      <c r="H88" s="36"/>
      <c r="I88" s="29" t="s">
        <v>38</v>
      </c>
      <c r="J88" s="32" t="str">
        <f>E26</f>
        <v>Ing. Jaroslav Stolička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51"/>
      <c r="B90" s="152"/>
      <c r="C90" s="153" t="s">
        <v>171</v>
      </c>
      <c r="D90" s="154" t="s">
        <v>62</v>
      </c>
      <c r="E90" s="154" t="s">
        <v>58</v>
      </c>
      <c r="F90" s="154" t="s">
        <v>59</v>
      </c>
      <c r="G90" s="154" t="s">
        <v>172</v>
      </c>
      <c r="H90" s="154" t="s">
        <v>173</v>
      </c>
      <c r="I90" s="154" t="s">
        <v>174</v>
      </c>
      <c r="J90" s="154" t="s">
        <v>149</v>
      </c>
      <c r="K90" s="155" t="s">
        <v>175</v>
      </c>
      <c r="L90" s="156"/>
      <c r="M90" s="68" t="s">
        <v>19</v>
      </c>
      <c r="N90" s="69" t="s">
        <v>47</v>
      </c>
      <c r="O90" s="69" t="s">
        <v>176</v>
      </c>
      <c r="P90" s="69" t="s">
        <v>177</v>
      </c>
      <c r="Q90" s="69" t="s">
        <v>178</v>
      </c>
      <c r="R90" s="69" t="s">
        <v>179</v>
      </c>
      <c r="S90" s="69" t="s">
        <v>180</v>
      </c>
      <c r="T90" s="70" t="s">
        <v>181</v>
      </c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63" s="2" customFormat="1" ht="22.85" customHeight="1">
      <c r="A91" s="34"/>
      <c r="B91" s="35"/>
      <c r="C91" s="75" t="s">
        <v>182</v>
      </c>
      <c r="D91" s="36"/>
      <c r="E91" s="36"/>
      <c r="F91" s="36"/>
      <c r="G91" s="36"/>
      <c r="H91" s="36"/>
      <c r="I91" s="36"/>
      <c r="J91" s="157">
        <f>BK91</f>
        <v>0</v>
      </c>
      <c r="K91" s="36"/>
      <c r="L91" s="39"/>
      <c r="M91" s="71"/>
      <c r="N91" s="158"/>
      <c r="O91" s="72"/>
      <c r="P91" s="159">
        <f>P92+P104+P123+P139+P142+P146</f>
        <v>0</v>
      </c>
      <c r="Q91" s="72"/>
      <c r="R91" s="159">
        <f>R92+R104+R123+R139+R142+R146</f>
        <v>0</v>
      </c>
      <c r="S91" s="72"/>
      <c r="T91" s="160">
        <f>T92+T104+T123+T139+T142+T146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76</v>
      </c>
      <c r="AU91" s="17" t="s">
        <v>150</v>
      </c>
      <c r="BK91" s="161">
        <f>BK92+BK104+BK123+BK139+BK142+BK146</f>
        <v>0</v>
      </c>
    </row>
    <row r="92" spans="2:63" s="12" customFormat="1" ht="25.95" customHeight="1">
      <c r="B92" s="162"/>
      <c r="C92" s="163"/>
      <c r="D92" s="164" t="s">
        <v>76</v>
      </c>
      <c r="E92" s="165" t="s">
        <v>1115</v>
      </c>
      <c r="F92" s="165" t="s">
        <v>1116</v>
      </c>
      <c r="G92" s="163"/>
      <c r="H92" s="163"/>
      <c r="I92" s="166"/>
      <c r="J92" s="167">
        <f>BK92</f>
        <v>0</v>
      </c>
      <c r="K92" s="163"/>
      <c r="L92" s="168"/>
      <c r="M92" s="169"/>
      <c r="N92" s="170"/>
      <c r="O92" s="170"/>
      <c r="P92" s="171">
        <f>SUM(P93:P103)</f>
        <v>0</v>
      </c>
      <c r="Q92" s="170"/>
      <c r="R92" s="171">
        <f>SUM(R93:R103)</f>
        <v>0</v>
      </c>
      <c r="S92" s="170"/>
      <c r="T92" s="172">
        <f>SUM(T93:T103)</f>
        <v>0</v>
      </c>
      <c r="AR92" s="173" t="s">
        <v>81</v>
      </c>
      <c r="AT92" s="174" t="s">
        <v>76</v>
      </c>
      <c r="AU92" s="174" t="s">
        <v>77</v>
      </c>
      <c r="AY92" s="173" t="s">
        <v>185</v>
      </c>
      <c r="BK92" s="175">
        <f>SUM(BK93:BK103)</f>
        <v>0</v>
      </c>
    </row>
    <row r="93" spans="1:65" s="2" customFormat="1" ht="16.5" customHeight="1">
      <c r="A93" s="34"/>
      <c r="B93" s="35"/>
      <c r="C93" s="178" t="s">
        <v>81</v>
      </c>
      <c r="D93" s="178" t="s">
        <v>187</v>
      </c>
      <c r="E93" s="179" t="s">
        <v>1117</v>
      </c>
      <c r="F93" s="180" t="s">
        <v>1118</v>
      </c>
      <c r="G93" s="181" t="s">
        <v>407</v>
      </c>
      <c r="H93" s="182">
        <v>70</v>
      </c>
      <c r="I93" s="183"/>
      <c r="J93" s="184">
        <f>ROUND(I93*H93,2)</f>
        <v>0</v>
      </c>
      <c r="K93" s="180" t="s">
        <v>1123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192</v>
      </c>
      <c r="AT93" s="189" t="s">
        <v>187</v>
      </c>
      <c r="AU93" s="189" t="s">
        <v>81</v>
      </c>
      <c r="AY93" s="17" t="s">
        <v>185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81</v>
      </c>
      <c r="BK93" s="190">
        <f>ROUND(I93*H93,2)</f>
        <v>0</v>
      </c>
      <c r="BL93" s="17" t="s">
        <v>192</v>
      </c>
      <c r="BM93" s="189" t="s">
        <v>85</v>
      </c>
    </row>
    <row r="94" spans="1:47" s="2" customFormat="1" ht="12">
      <c r="A94" s="34"/>
      <c r="B94" s="35"/>
      <c r="C94" s="36"/>
      <c r="D94" s="191" t="s">
        <v>194</v>
      </c>
      <c r="E94" s="36"/>
      <c r="F94" s="192" t="s">
        <v>1217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194</v>
      </c>
      <c r="AU94" s="17" t="s">
        <v>81</v>
      </c>
    </row>
    <row r="95" spans="1:65" s="2" customFormat="1" ht="16.5" customHeight="1">
      <c r="A95" s="34"/>
      <c r="B95" s="35"/>
      <c r="C95" s="219" t="s">
        <v>85</v>
      </c>
      <c r="D95" s="219" t="s">
        <v>404</v>
      </c>
      <c r="E95" s="220" t="s">
        <v>1121</v>
      </c>
      <c r="F95" s="221" t="s">
        <v>1122</v>
      </c>
      <c r="G95" s="222" t="s">
        <v>407</v>
      </c>
      <c r="H95" s="223">
        <v>70</v>
      </c>
      <c r="I95" s="224"/>
      <c r="J95" s="225">
        <f>ROUND(I95*H95,2)</f>
        <v>0</v>
      </c>
      <c r="K95" s="221" t="s">
        <v>1123</v>
      </c>
      <c r="L95" s="226"/>
      <c r="M95" s="227" t="s">
        <v>19</v>
      </c>
      <c r="N95" s="228" t="s">
        <v>48</v>
      </c>
      <c r="O95" s="64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235</v>
      </c>
      <c r="AT95" s="189" t="s">
        <v>404</v>
      </c>
      <c r="AU95" s="189" t="s">
        <v>81</v>
      </c>
      <c r="AY95" s="17" t="s">
        <v>185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7" t="s">
        <v>81</v>
      </c>
      <c r="BK95" s="190">
        <f>ROUND(I95*H95,2)</f>
        <v>0</v>
      </c>
      <c r="BL95" s="17" t="s">
        <v>192</v>
      </c>
      <c r="BM95" s="189" t="s">
        <v>192</v>
      </c>
    </row>
    <row r="96" spans="1:65" s="2" customFormat="1" ht="16.5" customHeight="1">
      <c r="A96" s="34"/>
      <c r="B96" s="35"/>
      <c r="C96" s="178" t="s">
        <v>108</v>
      </c>
      <c r="D96" s="178" t="s">
        <v>187</v>
      </c>
      <c r="E96" s="179" t="s">
        <v>1124</v>
      </c>
      <c r="F96" s="180" t="s">
        <v>1125</v>
      </c>
      <c r="G96" s="181" t="s">
        <v>407</v>
      </c>
      <c r="H96" s="182">
        <v>120</v>
      </c>
      <c r="I96" s="183"/>
      <c r="J96" s="184">
        <f>ROUND(I96*H96,2)</f>
        <v>0</v>
      </c>
      <c r="K96" s="180" t="s">
        <v>1123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192</v>
      </c>
      <c r="AT96" s="189" t="s">
        <v>187</v>
      </c>
      <c r="AU96" s="189" t="s">
        <v>81</v>
      </c>
      <c r="AY96" s="17" t="s">
        <v>185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81</v>
      </c>
      <c r="BK96" s="190">
        <f>ROUND(I96*H96,2)</f>
        <v>0</v>
      </c>
      <c r="BL96" s="17" t="s">
        <v>192</v>
      </c>
      <c r="BM96" s="189" t="s">
        <v>209</v>
      </c>
    </row>
    <row r="97" spans="1:47" s="2" customFormat="1" ht="12">
      <c r="A97" s="34"/>
      <c r="B97" s="35"/>
      <c r="C97" s="36"/>
      <c r="D97" s="191" t="s">
        <v>194</v>
      </c>
      <c r="E97" s="36"/>
      <c r="F97" s="192" t="s">
        <v>1126</v>
      </c>
      <c r="G97" s="36"/>
      <c r="H97" s="36"/>
      <c r="I97" s="193"/>
      <c r="J97" s="36"/>
      <c r="K97" s="36"/>
      <c r="L97" s="39"/>
      <c r="M97" s="194"/>
      <c r="N97" s="19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194</v>
      </c>
      <c r="AU97" s="17" t="s">
        <v>81</v>
      </c>
    </row>
    <row r="98" spans="1:65" s="2" customFormat="1" ht="16.5" customHeight="1">
      <c r="A98" s="34"/>
      <c r="B98" s="35"/>
      <c r="C98" s="219" t="s">
        <v>192</v>
      </c>
      <c r="D98" s="219" t="s">
        <v>404</v>
      </c>
      <c r="E98" s="220" t="s">
        <v>1127</v>
      </c>
      <c r="F98" s="221" t="s">
        <v>1128</v>
      </c>
      <c r="G98" s="222" t="s">
        <v>407</v>
      </c>
      <c r="H98" s="223">
        <v>120</v>
      </c>
      <c r="I98" s="224"/>
      <c r="J98" s="225">
        <f>ROUND(I98*H98,2)</f>
        <v>0</v>
      </c>
      <c r="K98" s="221" t="s">
        <v>1123</v>
      </c>
      <c r="L98" s="226"/>
      <c r="M98" s="227" t="s">
        <v>19</v>
      </c>
      <c r="N98" s="228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235</v>
      </c>
      <c r="AT98" s="189" t="s">
        <v>404</v>
      </c>
      <c r="AU98" s="189" t="s">
        <v>81</v>
      </c>
      <c r="AY98" s="17" t="s">
        <v>185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81</v>
      </c>
      <c r="BK98" s="190">
        <f>ROUND(I98*H98,2)</f>
        <v>0</v>
      </c>
      <c r="BL98" s="17" t="s">
        <v>192</v>
      </c>
      <c r="BM98" s="189" t="s">
        <v>235</v>
      </c>
    </row>
    <row r="99" spans="1:65" s="2" customFormat="1" ht="16.5" customHeight="1">
      <c r="A99" s="34"/>
      <c r="B99" s="35"/>
      <c r="C99" s="178" t="s">
        <v>221</v>
      </c>
      <c r="D99" s="178" t="s">
        <v>187</v>
      </c>
      <c r="E99" s="179" t="s">
        <v>1129</v>
      </c>
      <c r="F99" s="180" t="s">
        <v>1130</v>
      </c>
      <c r="G99" s="181" t="s">
        <v>407</v>
      </c>
      <c r="H99" s="182">
        <v>80</v>
      </c>
      <c r="I99" s="183"/>
      <c r="J99" s="184">
        <f>ROUND(I99*H99,2)</f>
        <v>0</v>
      </c>
      <c r="K99" s="180" t="s">
        <v>1123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81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247</v>
      </c>
    </row>
    <row r="100" spans="1:47" s="2" customFormat="1" ht="12">
      <c r="A100" s="34"/>
      <c r="B100" s="35"/>
      <c r="C100" s="36"/>
      <c r="D100" s="191" t="s">
        <v>194</v>
      </c>
      <c r="E100" s="36"/>
      <c r="F100" s="192" t="s">
        <v>1131</v>
      </c>
      <c r="G100" s="36"/>
      <c r="H100" s="36"/>
      <c r="I100" s="193"/>
      <c r="J100" s="36"/>
      <c r="K100" s="36"/>
      <c r="L100" s="39"/>
      <c r="M100" s="194"/>
      <c r="N100" s="19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194</v>
      </c>
      <c r="AU100" s="17" t="s">
        <v>81</v>
      </c>
    </row>
    <row r="101" spans="1:65" s="2" customFormat="1" ht="16.5" customHeight="1">
      <c r="A101" s="34"/>
      <c r="B101" s="35"/>
      <c r="C101" s="178" t="s">
        <v>209</v>
      </c>
      <c r="D101" s="178" t="s">
        <v>187</v>
      </c>
      <c r="E101" s="179" t="s">
        <v>1218</v>
      </c>
      <c r="F101" s="180" t="s">
        <v>1219</v>
      </c>
      <c r="G101" s="181" t="s">
        <v>407</v>
      </c>
      <c r="H101" s="182">
        <v>20</v>
      </c>
      <c r="I101" s="183"/>
      <c r="J101" s="184">
        <f>ROUND(I101*H101,2)</f>
        <v>0</v>
      </c>
      <c r="K101" s="180" t="s">
        <v>1123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81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257</v>
      </c>
    </row>
    <row r="102" spans="1:47" s="2" customFormat="1" ht="12">
      <c r="A102" s="34"/>
      <c r="B102" s="35"/>
      <c r="C102" s="36"/>
      <c r="D102" s="191" t="s">
        <v>194</v>
      </c>
      <c r="E102" s="36"/>
      <c r="F102" s="192" t="s">
        <v>1220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194</v>
      </c>
      <c r="AU102" s="17" t="s">
        <v>81</v>
      </c>
    </row>
    <row r="103" spans="1:65" s="2" customFormat="1" ht="16.5" customHeight="1">
      <c r="A103" s="34"/>
      <c r="B103" s="35"/>
      <c r="C103" s="219" t="s">
        <v>230</v>
      </c>
      <c r="D103" s="219" t="s">
        <v>404</v>
      </c>
      <c r="E103" s="220" t="s">
        <v>1221</v>
      </c>
      <c r="F103" s="221" t="s">
        <v>1222</v>
      </c>
      <c r="G103" s="222" t="s">
        <v>407</v>
      </c>
      <c r="H103" s="223">
        <v>20</v>
      </c>
      <c r="I103" s="224"/>
      <c r="J103" s="225">
        <f>ROUND(I103*H103,2)</f>
        <v>0</v>
      </c>
      <c r="K103" s="221" t="s">
        <v>1123</v>
      </c>
      <c r="L103" s="226"/>
      <c r="M103" s="227" t="s">
        <v>19</v>
      </c>
      <c r="N103" s="228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235</v>
      </c>
      <c r="AT103" s="189" t="s">
        <v>404</v>
      </c>
      <c r="AU103" s="189" t="s">
        <v>81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271</v>
      </c>
    </row>
    <row r="104" spans="2:63" s="12" customFormat="1" ht="25.95" customHeight="1">
      <c r="B104" s="162"/>
      <c r="C104" s="163"/>
      <c r="D104" s="164" t="s">
        <v>76</v>
      </c>
      <c r="E104" s="165" t="s">
        <v>1137</v>
      </c>
      <c r="F104" s="165" t="s">
        <v>1138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SUM(P105:P122)</f>
        <v>0</v>
      </c>
      <c r="Q104" s="170"/>
      <c r="R104" s="171">
        <f>SUM(R105:R122)</f>
        <v>0</v>
      </c>
      <c r="S104" s="170"/>
      <c r="T104" s="172">
        <f>SUM(T105:T122)</f>
        <v>0</v>
      </c>
      <c r="AR104" s="173" t="s">
        <v>81</v>
      </c>
      <c r="AT104" s="174" t="s">
        <v>76</v>
      </c>
      <c r="AU104" s="174" t="s">
        <v>77</v>
      </c>
      <c r="AY104" s="173" t="s">
        <v>185</v>
      </c>
      <c r="BK104" s="175">
        <f>SUM(BK105:BK122)</f>
        <v>0</v>
      </c>
    </row>
    <row r="105" spans="1:65" s="2" customFormat="1" ht="16.5" customHeight="1">
      <c r="A105" s="34"/>
      <c r="B105" s="35"/>
      <c r="C105" s="178" t="s">
        <v>235</v>
      </c>
      <c r="D105" s="178" t="s">
        <v>187</v>
      </c>
      <c r="E105" s="179" t="s">
        <v>1139</v>
      </c>
      <c r="F105" s="180" t="s">
        <v>1140</v>
      </c>
      <c r="G105" s="181" t="s">
        <v>202</v>
      </c>
      <c r="H105" s="182">
        <v>12</v>
      </c>
      <c r="I105" s="183"/>
      <c r="J105" s="184">
        <f>ROUND(I105*H105,2)</f>
        <v>0</v>
      </c>
      <c r="K105" s="180" t="s">
        <v>1123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192</v>
      </c>
      <c r="AT105" s="189" t="s">
        <v>187</v>
      </c>
      <c r="AU105" s="189" t="s">
        <v>81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192</v>
      </c>
      <c r="BM105" s="189" t="s">
        <v>285</v>
      </c>
    </row>
    <row r="106" spans="1:47" s="2" customFormat="1" ht="12">
      <c r="A106" s="34"/>
      <c r="B106" s="35"/>
      <c r="C106" s="36"/>
      <c r="D106" s="191" t="s">
        <v>194</v>
      </c>
      <c r="E106" s="36"/>
      <c r="F106" s="192" t="s">
        <v>1141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194</v>
      </c>
      <c r="AU106" s="17" t="s">
        <v>81</v>
      </c>
    </row>
    <row r="107" spans="1:65" s="2" customFormat="1" ht="16.5" customHeight="1">
      <c r="A107" s="34"/>
      <c r="B107" s="35"/>
      <c r="C107" s="219" t="s">
        <v>240</v>
      </c>
      <c r="D107" s="219" t="s">
        <v>404</v>
      </c>
      <c r="E107" s="220" t="s">
        <v>1142</v>
      </c>
      <c r="F107" s="221" t="s">
        <v>1143</v>
      </c>
      <c r="G107" s="222" t="s">
        <v>202</v>
      </c>
      <c r="H107" s="223">
        <v>12</v>
      </c>
      <c r="I107" s="224"/>
      <c r="J107" s="225">
        <f>ROUND(I107*H107,2)</f>
        <v>0</v>
      </c>
      <c r="K107" s="221" t="s">
        <v>1123</v>
      </c>
      <c r="L107" s="226"/>
      <c r="M107" s="227" t="s">
        <v>19</v>
      </c>
      <c r="N107" s="228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235</v>
      </c>
      <c r="AT107" s="189" t="s">
        <v>404</v>
      </c>
      <c r="AU107" s="189" t="s">
        <v>81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301</v>
      </c>
    </row>
    <row r="108" spans="1:65" s="2" customFormat="1" ht="16.5" customHeight="1">
      <c r="A108" s="34"/>
      <c r="B108" s="35"/>
      <c r="C108" s="178" t="s">
        <v>247</v>
      </c>
      <c r="D108" s="178" t="s">
        <v>187</v>
      </c>
      <c r="E108" s="179" t="s">
        <v>1144</v>
      </c>
      <c r="F108" s="180" t="s">
        <v>1145</v>
      </c>
      <c r="G108" s="181" t="s">
        <v>202</v>
      </c>
      <c r="H108" s="182">
        <v>2</v>
      </c>
      <c r="I108" s="183"/>
      <c r="J108" s="184">
        <f>ROUND(I108*H108,2)</f>
        <v>0</v>
      </c>
      <c r="K108" s="180" t="s">
        <v>1123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192</v>
      </c>
      <c r="AT108" s="189" t="s">
        <v>187</v>
      </c>
      <c r="AU108" s="189" t="s">
        <v>81</v>
      </c>
      <c r="AY108" s="17" t="s">
        <v>185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81</v>
      </c>
      <c r="BK108" s="190">
        <f>ROUND(I108*H108,2)</f>
        <v>0</v>
      </c>
      <c r="BL108" s="17" t="s">
        <v>192</v>
      </c>
      <c r="BM108" s="189" t="s">
        <v>319</v>
      </c>
    </row>
    <row r="109" spans="1:47" s="2" customFormat="1" ht="12">
      <c r="A109" s="34"/>
      <c r="B109" s="35"/>
      <c r="C109" s="36"/>
      <c r="D109" s="191" t="s">
        <v>194</v>
      </c>
      <c r="E109" s="36"/>
      <c r="F109" s="192" t="s">
        <v>1146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194</v>
      </c>
      <c r="AU109" s="17" t="s">
        <v>81</v>
      </c>
    </row>
    <row r="110" spans="1:65" s="2" customFormat="1" ht="16.5" customHeight="1">
      <c r="A110" s="34"/>
      <c r="B110" s="35"/>
      <c r="C110" s="219" t="s">
        <v>252</v>
      </c>
      <c r="D110" s="219" t="s">
        <v>404</v>
      </c>
      <c r="E110" s="220" t="s">
        <v>1147</v>
      </c>
      <c r="F110" s="221" t="s">
        <v>1148</v>
      </c>
      <c r="G110" s="222" t="s">
        <v>202</v>
      </c>
      <c r="H110" s="223">
        <v>2</v>
      </c>
      <c r="I110" s="224"/>
      <c r="J110" s="225">
        <f>ROUND(I110*H110,2)</f>
        <v>0</v>
      </c>
      <c r="K110" s="221" t="s">
        <v>1123</v>
      </c>
      <c r="L110" s="226"/>
      <c r="M110" s="227" t="s">
        <v>19</v>
      </c>
      <c r="N110" s="228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235</v>
      </c>
      <c r="AT110" s="189" t="s">
        <v>404</v>
      </c>
      <c r="AU110" s="189" t="s">
        <v>81</v>
      </c>
      <c r="AY110" s="17" t="s">
        <v>185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81</v>
      </c>
      <c r="BK110" s="190">
        <f>ROUND(I110*H110,2)</f>
        <v>0</v>
      </c>
      <c r="BL110" s="17" t="s">
        <v>192</v>
      </c>
      <c r="BM110" s="189" t="s">
        <v>330</v>
      </c>
    </row>
    <row r="111" spans="1:65" s="2" customFormat="1" ht="16.5" customHeight="1">
      <c r="A111" s="34"/>
      <c r="B111" s="35"/>
      <c r="C111" s="178" t="s">
        <v>257</v>
      </c>
      <c r="D111" s="178" t="s">
        <v>187</v>
      </c>
      <c r="E111" s="179" t="s">
        <v>1223</v>
      </c>
      <c r="F111" s="180" t="s">
        <v>1224</v>
      </c>
      <c r="G111" s="181" t="s">
        <v>202</v>
      </c>
      <c r="H111" s="182">
        <v>1</v>
      </c>
      <c r="I111" s="183"/>
      <c r="J111" s="184">
        <f>ROUND(I111*H111,2)</f>
        <v>0</v>
      </c>
      <c r="K111" s="180" t="s">
        <v>1123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81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340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1225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81</v>
      </c>
    </row>
    <row r="113" spans="1:65" s="2" customFormat="1" ht="16.5" customHeight="1">
      <c r="A113" s="34"/>
      <c r="B113" s="35"/>
      <c r="C113" s="219" t="s">
        <v>262</v>
      </c>
      <c r="D113" s="219" t="s">
        <v>404</v>
      </c>
      <c r="E113" s="220" t="s">
        <v>1226</v>
      </c>
      <c r="F113" s="221" t="s">
        <v>1227</v>
      </c>
      <c r="G113" s="222" t="s">
        <v>202</v>
      </c>
      <c r="H113" s="223">
        <v>1</v>
      </c>
      <c r="I113" s="224"/>
      <c r="J113" s="225">
        <f>ROUND(I113*H113,2)</f>
        <v>0</v>
      </c>
      <c r="K113" s="221" t="s">
        <v>1123</v>
      </c>
      <c r="L113" s="226"/>
      <c r="M113" s="227" t="s">
        <v>19</v>
      </c>
      <c r="N113" s="228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235</v>
      </c>
      <c r="AT113" s="189" t="s">
        <v>404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353</v>
      </c>
    </row>
    <row r="114" spans="1:65" s="2" customFormat="1" ht="16.5" customHeight="1">
      <c r="A114" s="34"/>
      <c r="B114" s="35"/>
      <c r="C114" s="178" t="s">
        <v>271</v>
      </c>
      <c r="D114" s="178" t="s">
        <v>187</v>
      </c>
      <c r="E114" s="179" t="s">
        <v>1155</v>
      </c>
      <c r="F114" s="180" t="s">
        <v>1156</v>
      </c>
      <c r="G114" s="181" t="s">
        <v>202</v>
      </c>
      <c r="H114" s="182">
        <v>1</v>
      </c>
      <c r="I114" s="183"/>
      <c r="J114" s="184">
        <f>ROUND(I114*H114,2)</f>
        <v>0</v>
      </c>
      <c r="K114" s="180" t="s">
        <v>1123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192</v>
      </c>
      <c r="AT114" s="189" t="s">
        <v>187</v>
      </c>
      <c r="AU114" s="189" t="s">
        <v>81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192</v>
      </c>
      <c r="BM114" s="189" t="s">
        <v>368</v>
      </c>
    </row>
    <row r="115" spans="1:47" s="2" customFormat="1" ht="12">
      <c r="A115" s="34"/>
      <c r="B115" s="35"/>
      <c r="C115" s="36"/>
      <c r="D115" s="191" t="s">
        <v>194</v>
      </c>
      <c r="E115" s="36"/>
      <c r="F115" s="192" t="s">
        <v>1157</v>
      </c>
      <c r="G115" s="36"/>
      <c r="H115" s="36"/>
      <c r="I115" s="193"/>
      <c r="J115" s="36"/>
      <c r="K115" s="36"/>
      <c r="L115" s="39"/>
      <c r="M115" s="194"/>
      <c r="N115" s="19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194</v>
      </c>
      <c r="AU115" s="17" t="s">
        <v>81</v>
      </c>
    </row>
    <row r="116" spans="1:65" s="2" customFormat="1" ht="16.5" customHeight="1">
      <c r="A116" s="34"/>
      <c r="B116" s="35"/>
      <c r="C116" s="178" t="s">
        <v>8</v>
      </c>
      <c r="D116" s="178" t="s">
        <v>187</v>
      </c>
      <c r="E116" s="179" t="s">
        <v>1158</v>
      </c>
      <c r="F116" s="180" t="s">
        <v>1159</v>
      </c>
      <c r="G116" s="181" t="s">
        <v>202</v>
      </c>
      <c r="H116" s="182">
        <v>1</v>
      </c>
      <c r="I116" s="183"/>
      <c r="J116" s="184">
        <f>ROUND(I116*H116,2)</f>
        <v>0</v>
      </c>
      <c r="K116" s="180" t="s">
        <v>1123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1160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81</v>
      </c>
    </row>
    <row r="118" spans="1:65" s="2" customFormat="1" ht="16.5" customHeight="1">
      <c r="A118" s="34"/>
      <c r="B118" s="35"/>
      <c r="C118" s="219" t="s">
        <v>285</v>
      </c>
      <c r="D118" s="219" t="s">
        <v>404</v>
      </c>
      <c r="E118" s="220" t="s">
        <v>1161</v>
      </c>
      <c r="F118" s="221" t="s">
        <v>1162</v>
      </c>
      <c r="G118" s="222" t="s">
        <v>202</v>
      </c>
      <c r="H118" s="223">
        <v>1</v>
      </c>
      <c r="I118" s="224"/>
      <c r="J118" s="225">
        <f>ROUND(I118*H118,2)</f>
        <v>0</v>
      </c>
      <c r="K118" s="221" t="s">
        <v>1123</v>
      </c>
      <c r="L118" s="226"/>
      <c r="M118" s="227" t="s">
        <v>19</v>
      </c>
      <c r="N118" s="228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235</v>
      </c>
      <c r="AT118" s="189" t="s">
        <v>404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392</v>
      </c>
    </row>
    <row r="119" spans="1:65" s="2" customFormat="1" ht="16.5" customHeight="1">
      <c r="A119" s="34"/>
      <c r="B119" s="35"/>
      <c r="C119" s="178" t="s">
        <v>292</v>
      </c>
      <c r="D119" s="178" t="s">
        <v>187</v>
      </c>
      <c r="E119" s="179" t="s">
        <v>1163</v>
      </c>
      <c r="F119" s="180" t="s">
        <v>1164</v>
      </c>
      <c r="G119" s="181" t="s">
        <v>202</v>
      </c>
      <c r="H119" s="182">
        <v>30</v>
      </c>
      <c r="I119" s="183"/>
      <c r="J119" s="184">
        <f>ROUND(I119*H119,2)</f>
        <v>0</v>
      </c>
      <c r="K119" s="180" t="s">
        <v>1123</v>
      </c>
      <c r="L119" s="39"/>
      <c r="M119" s="185" t="s">
        <v>19</v>
      </c>
      <c r="N119" s="186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192</v>
      </c>
      <c r="AT119" s="189" t="s">
        <v>187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403</v>
      </c>
    </row>
    <row r="120" spans="1:47" s="2" customFormat="1" ht="12">
      <c r="A120" s="34"/>
      <c r="B120" s="35"/>
      <c r="C120" s="36"/>
      <c r="D120" s="191" t="s">
        <v>194</v>
      </c>
      <c r="E120" s="36"/>
      <c r="F120" s="192" t="s">
        <v>1165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194</v>
      </c>
      <c r="AU120" s="17" t="s">
        <v>81</v>
      </c>
    </row>
    <row r="121" spans="1:65" s="2" customFormat="1" ht="16.5" customHeight="1">
      <c r="A121" s="34"/>
      <c r="B121" s="35"/>
      <c r="C121" s="219" t="s">
        <v>301</v>
      </c>
      <c r="D121" s="219" t="s">
        <v>404</v>
      </c>
      <c r="E121" s="220" t="s">
        <v>1166</v>
      </c>
      <c r="F121" s="221" t="s">
        <v>1167</v>
      </c>
      <c r="G121" s="222" t="s">
        <v>202</v>
      </c>
      <c r="H121" s="223">
        <v>20</v>
      </c>
      <c r="I121" s="224"/>
      <c r="J121" s="225">
        <f>ROUND(I121*H121,2)</f>
        <v>0</v>
      </c>
      <c r="K121" s="221" t="s">
        <v>1123</v>
      </c>
      <c r="L121" s="226"/>
      <c r="M121" s="227" t="s">
        <v>19</v>
      </c>
      <c r="N121" s="228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235</v>
      </c>
      <c r="AT121" s="189" t="s">
        <v>404</v>
      </c>
      <c r="AU121" s="189" t="s">
        <v>81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192</v>
      </c>
      <c r="BM121" s="189" t="s">
        <v>416</v>
      </c>
    </row>
    <row r="122" spans="1:65" s="2" customFormat="1" ht="16.5" customHeight="1">
      <c r="A122" s="34"/>
      <c r="B122" s="35"/>
      <c r="C122" s="219" t="s">
        <v>310</v>
      </c>
      <c r="D122" s="219" t="s">
        <v>404</v>
      </c>
      <c r="E122" s="220" t="s">
        <v>1168</v>
      </c>
      <c r="F122" s="221" t="s">
        <v>1169</v>
      </c>
      <c r="G122" s="222" t="s">
        <v>202</v>
      </c>
      <c r="H122" s="223">
        <v>10</v>
      </c>
      <c r="I122" s="224"/>
      <c r="J122" s="225">
        <f>ROUND(I122*H122,2)</f>
        <v>0</v>
      </c>
      <c r="K122" s="221" t="s">
        <v>1123</v>
      </c>
      <c r="L122" s="226"/>
      <c r="M122" s="227" t="s">
        <v>19</v>
      </c>
      <c r="N122" s="228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235</v>
      </c>
      <c r="AT122" s="189" t="s">
        <v>404</v>
      </c>
      <c r="AU122" s="189" t="s">
        <v>81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192</v>
      </c>
      <c r="BM122" s="189" t="s">
        <v>426</v>
      </c>
    </row>
    <row r="123" spans="2:63" s="12" customFormat="1" ht="25.95" customHeight="1">
      <c r="B123" s="162"/>
      <c r="C123" s="163"/>
      <c r="D123" s="164" t="s">
        <v>76</v>
      </c>
      <c r="E123" s="165" t="s">
        <v>1170</v>
      </c>
      <c r="F123" s="165" t="s">
        <v>1171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SUM(P124:P138)</f>
        <v>0</v>
      </c>
      <c r="Q123" s="170"/>
      <c r="R123" s="171">
        <f>SUM(R124:R138)</f>
        <v>0</v>
      </c>
      <c r="S123" s="170"/>
      <c r="T123" s="172">
        <f>SUM(T124:T138)</f>
        <v>0</v>
      </c>
      <c r="AR123" s="173" t="s">
        <v>81</v>
      </c>
      <c r="AT123" s="174" t="s">
        <v>76</v>
      </c>
      <c r="AU123" s="174" t="s">
        <v>77</v>
      </c>
      <c r="AY123" s="173" t="s">
        <v>185</v>
      </c>
      <c r="BK123" s="175">
        <f>SUM(BK124:BK138)</f>
        <v>0</v>
      </c>
    </row>
    <row r="124" spans="1:65" s="2" customFormat="1" ht="24.15" customHeight="1">
      <c r="A124" s="34"/>
      <c r="B124" s="35"/>
      <c r="C124" s="178" t="s">
        <v>319</v>
      </c>
      <c r="D124" s="178" t="s">
        <v>187</v>
      </c>
      <c r="E124" s="179" t="s">
        <v>1172</v>
      </c>
      <c r="F124" s="180" t="s">
        <v>1173</v>
      </c>
      <c r="G124" s="181" t="s">
        <v>202</v>
      </c>
      <c r="H124" s="182">
        <v>1</v>
      </c>
      <c r="I124" s="183"/>
      <c r="J124" s="184">
        <f>ROUND(I124*H124,2)</f>
        <v>0</v>
      </c>
      <c r="K124" s="180" t="s">
        <v>1123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81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192</v>
      </c>
      <c r="BM124" s="189" t="s">
        <v>437</v>
      </c>
    </row>
    <row r="125" spans="1:47" s="2" customFormat="1" ht="12">
      <c r="A125" s="34"/>
      <c r="B125" s="35"/>
      <c r="C125" s="36"/>
      <c r="D125" s="191" t="s">
        <v>194</v>
      </c>
      <c r="E125" s="36"/>
      <c r="F125" s="192" t="s">
        <v>1174</v>
      </c>
      <c r="G125" s="36"/>
      <c r="H125" s="36"/>
      <c r="I125" s="193"/>
      <c r="J125" s="36"/>
      <c r="K125" s="36"/>
      <c r="L125" s="39"/>
      <c r="M125" s="194"/>
      <c r="N125" s="19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194</v>
      </c>
      <c r="AU125" s="17" t="s">
        <v>81</v>
      </c>
    </row>
    <row r="126" spans="1:65" s="2" customFormat="1" ht="24.15" customHeight="1">
      <c r="A126" s="34"/>
      <c r="B126" s="35"/>
      <c r="C126" s="219" t="s">
        <v>7</v>
      </c>
      <c r="D126" s="219" t="s">
        <v>404</v>
      </c>
      <c r="E126" s="220" t="s">
        <v>1175</v>
      </c>
      <c r="F126" s="221" t="s">
        <v>1176</v>
      </c>
      <c r="G126" s="222" t="s">
        <v>202</v>
      </c>
      <c r="H126" s="223">
        <v>1</v>
      </c>
      <c r="I126" s="224"/>
      <c r="J126" s="225">
        <f>ROUND(I126*H126,2)</f>
        <v>0</v>
      </c>
      <c r="K126" s="221" t="s">
        <v>1154</v>
      </c>
      <c r="L126" s="226"/>
      <c r="M126" s="227" t="s">
        <v>19</v>
      </c>
      <c r="N126" s="228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235</v>
      </c>
      <c r="AT126" s="189" t="s">
        <v>404</v>
      </c>
      <c r="AU126" s="189" t="s">
        <v>81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448</v>
      </c>
    </row>
    <row r="127" spans="1:65" s="2" customFormat="1" ht="24.15" customHeight="1">
      <c r="A127" s="34"/>
      <c r="B127" s="35"/>
      <c r="C127" s="178" t="s">
        <v>330</v>
      </c>
      <c r="D127" s="178" t="s">
        <v>187</v>
      </c>
      <c r="E127" s="179" t="s">
        <v>1172</v>
      </c>
      <c r="F127" s="180" t="s">
        <v>1173</v>
      </c>
      <c r="G127" s="181" t="s">
        <v>202</v>
      </c>
      <c r="H127" s="182">
        <v>2</v>
      </c>
      <c r="I127" s="183"/>
      <c r="J127" s="184">
        <f>ROUND(I127*H127,2)</f>
        <v>0</v>
      </c>
      <c r="K127" s="180" t="s">
        <v>1123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81</v>
      </c>
      <c r="AY127" s="17" t="s">
        <v>185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81</v>
      </c>
      <c r="BK127" s="190">
        <f>ROUND(I127*H127,2)</f>
        <v>0</v>
      </c>
      <c r="BL127" s="17" t="s">
        <v>192</v>
      </c>
      <c r="BM127" s="189" t="s">
        <v>457</v>
      </c>
    </row>
    <row r="128" spans="1:47" s="2" customFormat="1" ht="12">
      <c r="A128" s="34"/>
      <c r="B128" s="35"/>
      <c r="C128" s="36"/>
      <c r="D128" s="191" t="s">
        <v>194</v>
      </c>
      <c r="E128" s="36"/>
      <c r="F128" s="192" t="s">
        <v>1174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194</v>
      </c>
      <c r="AU128" s="17" t="s">
        <v>81</v>
      </c>
    </row>
    <row r="129" spans="1:65" s="2" customFormat="1" ht="21.75" customHeight="1">
      <c r="A129" s="34"/>
      <c r="B129" s="35"/>
      <c r="C129" s="219" t="s">
        <v>335</v>
      </c>
      <c r="D129" s="219" t="s">
        <v>404</v>
      </c>
      <c r="E129" s="220" t="s">
        <v>1177</v>
      </c>
      <c r="F129" s="221" t="s">
        <v>1178</v>
      </c>
      <c r="G129" s="222" t="s">
        <v>202</v>
      </c>
      <c r="H129" s="223">
        <v>2</v>
      </c>
      <c r="I129" s="224"/>
      <c r="J129" s="225">
        <f>ROUND(I129*H129,2)</f>
        <v>0</v>
      </c>
      <c r="K129" s="221" t="s">
        <v>1154</v>
      </c>
      <c r="L129" s="226"/>
      <c r="M129" s="227" t="s">
        <v>19</v>
      </c>
      <c r="N129" s="228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235</v>
      </c>
      <c r="AT129" s="189" t="s">
        <v>404</v>
      </c>
      <c r="AU129" s="189" t="s">
        <v>81</v>
      </c>
      <c r="AY129" s="17" t="s">
        <v>185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81</v>
      </c>
      <c r="BK129" s="190">
        <f>ROUND(I129*H129,2)</f>
        <v>0</v>
      </c>
      <c r="BL129" s="17" t="s">
        <v>192</v>
      </c>
      <c r="BM129" s="189" t="s">
        <v>468</v>
      </c>
    </row>
    <row r="130" spans="1:65" s="2" customFormat="1" ht="24.15" customHeight="1">
      <c r="A130" s="34"/>
      <c r="B130" s="35"/>
      <c r="C130" s="178" t="s">
        <v>340</v>
      </c>
      <c r="D130" s="178" t="s">
        <v>187</v>
      </c>
      <c r="E130" s="179" t="s">
        <v>1172</v>
      </c>
      <c r="F130" s="180" t="s">
        <v>1173</v>
      </c>
      <c r="G130" s="181" t="s">
        <v>202</v>
      </c>
      <c r="H130" s="182">
        <v>2</v>
      </c>
      <c r="I130" s="183"/>
      <c r="J130" s="184">
        <f>ROUND(I130*H130,2)</f>
        <v>0</v>
      </c>
      <c r="K130" s="180" t="s">
        <v>1123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476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1174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81</v>
      </c>
    </row>
    <row r="132" spans="1:65" s="2" customFormat="1" ht="16.5" customHeight="1">
      <c r="A132" s="34"/>
      <c r="B132" s="35"/>
      <c r="C132" s="219" t="s">
        <v>346</v>
      </c>
      <c r="D132" s="219" t="s">
        <v>404</v>
      </c>
      <c r="E132" s="220" t="s">
        <v>1179</v>
      </c>
      <c r="F132" s="221" t="s">
        <v>1180</v>
      </c>
      <c r="G132" s="222" t="s">
        <v>202</v>
      </c>
      <c r="H132" s="223">
        <v>2</v>
      </c>
      <c r="I132" s="224"/>
      <c r="J132" s="225">
        <f>ROUND(I132*H132,2)</f>
        <v>0</v>
      </c>
      <c r="K132" s="221" t="s">
        <v>1154</v>
      </c>
      <c r="L132" s="226"/>
      <c r="M132" s="227" t="s">
        <v>19</v>
      </c>
      <c r="N132" s="228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235</v>
      </c>
      <c r="AT132" s="189" t="s">
        <v>404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487</v>
      </c>
    </row>
    <row r="133" spans="1:65" s="2" customFormat="1" ht="16.5" customHeight="1">
      <c r="A133" s="34"/>
      <c r="B133" s="35"/>
      <c r="C133" s="178" t="s">
        <v>353</v>
      </c>
      <c r="D133" s="178" t="s">
        <v>187</v>
      </c>
      <c r="E133" s="179" t="s">
        <v>1228</v>
      </c>
      <c r="F133" s="180" t="s">
        <v>1229</v>
      </c>
      <c r="G133" s="181" t="s">
        <v>202</v>
      </c>
      <c r="H133" s="182">
        <v>1</v>
      </c>
      <c r="I133" s="183"/>
      <c r="J133" s="184">
        <f>ROUND(I133*H133,2)</f>
        <v>0</v>
      </c>
      <c r="K133" s="180" t="s">
        <v>1123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81</v>
      </c>
      <c r="AY133" s="17" t="s">
        <v>185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81</v>
      </c>
      <c r="BK133" s="190">
        <f>ROUND(I133*H133,2)</f>
        <v>0</v>
      </c>
      <c r="BL133" s="17" t="s">
        <v>192</v>
      </c>
      <c r="BM133" s="189" t="s">
        <v>501</v>
      </c>
    </row>
    <row r="134" spans="1:47" s="2" customFormat="1" ht="12">
      <c r="A134" s="34"/>
      <c r="B134" s="35"/>
      <c r="C134" s="36"/>
      <c r="D134" s="191" t="s">
        <v>194</v>
      </c>
      <c r="E134" s="36"/>
      <c r="F134" s="192" t="s">
        <v>1230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194</v>
      </c>
      <c r="AU134" s="17" t="s">
        <v>81</v>
      </c>
    </row>
    <row r="135" spans="1:65" s="2" customFormat="1" ht="16.5" customHeight="1">
      <c r="A135" s="34"/>
      <c r="B135" s="35"/>
      <c r="C135" s="219" t="s">
        <v>362</v>
      </c>
      <c r="D135" s="219" t="s">
        <v>404</v>
      </c>
      <c r="E135" s="220" t="s">
        <v>1184</v>
      </c>
      <c r="F135" s="221" t="s">
        <v>1185</v>
      </c>
      <c r="G135" s="222" t="s">
        <v>202</v>
      </c>
      <c r="H135" s="223">
        <v>1</v>
      </c>
      <c r="I135" s="224"/>
      <c r="J135" s="225">
        <f>ROUND(I135*H135,2)</f>
        <v>0</v>
      </c>
      <c r="K135" s="221" t="s">
        <v>1154</v>
      </c>
      <c r="L135" s="226"/>
      <c r="M135" s="227" t="s">
        <v>19</v>
      </c>
      <c r="N135" s="228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235</v>
      </c>
      <c r="AT135" s="189" t="s">
        <v>404</v>
      </c>
      <c r="AU135" s="189" t="s">
        <v>81</v>
      </c>
      <c r="AY135" s="17" t="s">
        <v>185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81</v>
      </c>
      <c r="BK135" s="190">
        <f>ROUND(I135*H135,2)</f>
        <v>0</v>
      </c>
      <c r="BL135" s="17" t="s">
        <v>192</v>
      </c>
      <c r="BM135" s="189" t="s">
        <v>510</v>
      </c>
    </row>
    <row r="136" spans="1:65" s="2" customFormat="1" ht="24.15" customHeight="1">
      <c r="A136" s="34"/>
      <c r="B136" s="35"/>
      <c r="C136" s="178" t="s">
        <v>368</v>
      </c>
      <c r="D136" s="178" t="s">
        <v>187</v>
      </c>
      <c r="E136" s="179" t="s">
        <v>1231</v>
      </c>
      <c r="F136" s="180" t="s">
        <v>1232</v>
      </c>
      <c r="G136" s="181" t="s">
        <v>202</v>
      </c>
      <c r="H136" s="182">
        <v>1</v>
      </c>
      <c r="I136" s="183"/>
      <c r="J136" s="184">
        <f>ROUND(I136*H136,2)</f>
        <v>0</v>
      </c>
      <c r="K136" s="180" t="s">
        <v>1123</v>
      </c>
      <c r="L136" s="39"/>
      <c r="M136" s="185" t="s">
        <v>19</v>
      </c>
      <c r="N136" s="186" t="s">
        <v>48</v>
      </c>
      <c r="O136" s="64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81</v>
      </c>
      <c r="AY136" s="17" t="s">
        <v>185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7" t="s">
        <v>81</v>
      </c>
      <c r="BK136" s="190">
        <f>ROUND(I136*H136,2)</f>
        <v>0</v>
      </c>
      <c r="BL136" s="17" t="s">
        <v>192</v>
      </c>
      <c r="BM136" s="189" t="s">
        <v>520</v>
      </c>
    </row>
    <row r="137" spans="1:47" s="2" customFormat="1" ht="12">
      <c r="A137" s="34"/>
      <c r="B137" s="35"/>
      <c r="C137" s="36"/>
      <c r="D137" s="191" t="s">
        <v>194</v>
      </c>
      <c r="E137" s="36"/>
      <c r="F137" s="192" t="s">
        <v>1233</v>
      </c>
      <c r="G137" s="36"/>
      <c r="H137" s="36"/>
      <c r="I137" s="193"/>
      <c r="J137" s="36"/>
      <c r="K137" s="36"/>
      <c r="L137" s="39"/>
      <c r="M137" s="194"/>
      <c r="N137" s="19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194</v>
      </c>
      <c r="AU137" s="17" t="s">
        <v>81</v>
      </c>
    </row>
    <row r="138" spans="1:65" s="2" customFormat="1" ht="16.5" customHeight="1">
      <c r="A138" s="34"/>
      <c r="B138" s="35"/>
      <c r="C138" s="219" t="s">
        <v>374</v>
      </c>
      <c r="D138" s="219" t="s">
        <v>404</v>
      </c>
      <c r="E138" s="220" t="s">
        <v>1234</v>
      </c>
      <c r="F138" s="221" t="s">
        <v>1187</v>
      </c>
      <c r="G138" s="222" t="s">
        <v>202</v>
      </c>
      <c r="H138" s="223">
        <v>1</v>
      </c>
      <c r="I138" s="224"/>
      <c r="J138" s="225">
        <f>ROUND(I138*H138,2)</f>
        <v>0</v>
      </c>
      <c r="K138" s="221" t="s">
        <v>1154</v>
      </c>
      <c r="L138" s="226"/>
      <c r="M138" s="227" t="s">
        <v>19</v>
      </c>
      <c r="N138" s="228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235</v>
      </c>
      <c r="AT138" s="189" t="s">
        <v>404</v>
      </c>
      <c r="AU138" s="189" t="s">
        <v>81</v>
      </c>
      <c r="AY138" s="17" t="s">
        <v>185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81</v>
      </c>
      <c r="BK138" s="190">
        <f>ROUND(I138*H138,2)</f>
        <v>0</v>
      </c>
      <c r="BL138" s="17" t="s">
        <v>192</v>
      </c>
      <c r="BM138" s="189" t="s">
        <v>534</v>
      </c>
    </row>
    <row r="139" spans="2:63" s="12" customFormat="1" ht="25.95" customHeight="1">
      <c r="B139" s="162"/>
      <c r="C139" s="163"/>
      <c r="D139" s="164" t="s">
        <v>76</v>
      </c>
      <c r="E139" s="165" t="s">
        <v>1188</v>
      </c>
      <c r="F139" s="165" t="s">
        <v>1189</v>
      </c>
      <c r="G139" s="163"/>
      <c r="H139" s="163"/>
      <c r="I139" s="166"/>
      <c r="J139" s="167">
        <f>BK139</f>
        <v>0</v>
      </c>
      <c r="K139" s="163"/>
      <c r="L139" s="168"/>
      <c r="M139" s="169"/>
      <c r="N139" s="170"/>
      <c r="O139" s="170"/>
      <c r="P139" s="171">
        <f>SUM(P140:P141)</f>
        <v>0</v>
      </c>
      <c r="Q139" s="170"/>
      <c r="R139" s="171">
        <f>SUM(R140:R141)</f>
        <v>0</v>
      </c>
      <c r="S139" s="170"/>
      <c r="T139" s="172">
        <f>SUM(T140:T141)</f>
        <v>0</v>
      </c>
      <c r="AR139" s="173" t="s">
        <v>81</v>
      </c>
      <c r="AT139" s="174" t="s">
        <v>76</v>
      </c>
      <c r="AU139" s="174" t="s">
        <v>77</v>
      </c>
      <c r="AY139" s="173" t="s">
        <v>185</v>
      </c>
      <c r="BK139" s="175">
        <f>SUM(BK140:BK141)</f>
        <v>0</v>
      </c>
    </row>
    <row r="140" spans="1:65" s="2" customFormat="1" ht="16.5" customHeight="1">
      <c r="A140" s="34"/>
      <c r="B140" s="35"/>
      <c r="C140" s="178" t="s">
        <v>380</v>
      </c>
      <c r="D140" s="178" t="s">
        <v>187</v>
      </c>
      <c r="E140" s="179" t="s">
        <v>1190</v>
      </c>
      <c r="F140" s="180" t="s">
        <v>1191</v>
      </c>
      <c r="G140" s="181" t="s">
        <v>1192</v>
      </c>
      <c r="H140" s="182">
        <v>8</v>
      </c>
      <c r="I140" s="183"/>
      <c r="J140" s="184">
        <f>ROUND(I140*H140,2)</f>
        <v>0</v>
      </c>
      <c r="K140" s="180" t="s">
        <v>1123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81</v>
      </c>
      <c r="AY140" s="17" t="s">
        <v>185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81</v>
      </c>
      <c r="BK140" s="190">
        <f>ROUND(I140*H140,2)</f>
        <v>0</v>
      </c>
      <c r="BL140" s="17" t="s">
        <v>192</v>
      </c>
      <c r="BM140" s="189" t="s">
        <v>544</v>
      </c>
    </row>
    <row r="141" spans="1:47" s="2" customFormat="1" ht="12">
      <c r="A141" s="34"/>
      <c r="B141" s="35"/>
      <c r="C141" s="36"/>
      <c r="D141" s="191" t="s">
        <v>194</v>
      </c>
      <c r="E141" s="36"/>
      <c r="F141" s="192" t="s">
        <v>1193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194</v>
      </c>
      <c r="AU141" s="17" t="s">
        <v>81</v>
      </c>
    </row>
    <row r="142" spans="2:63" s="12" customFormat="1" ht="25.95" customHeight="1">
      <c r="B142" s="162"/>
      <c r="C142" s="163"/>
      <c r="D142" s="164" t="s">
        <v>76</v>
      </c>
      <c r="E142" s="165" t="s">
        <v>1197</v>
      </c>
      <c r="F142" s="165" t="s">
        <v>1198</v>
      </c>
      <c r="G142" s="163"/>
      <c r="H142" s="163"/>
      <c r="I142" s="166"/>
      <c r="J142" s="167">
        <f>BK142</f>
        <v>0</v>
      </c>
      <c r="K142" s="163"/>
      <c r="L142" s="168"/>
      <c r="M142" s="169"/>
      <c r="N142" s="170"/>
      <c r="O142" s="170"/>
      <c r="P142" s="171">
        <f>SUM(P143:P145)</f>
        <v>0</v>
      </c>
      <c r="Q142" s="170"/>
      <c r="R142" s="171">
        <f>SUM(R143:R145)</f>
        <v>0</v>
      </c>
      <c r="S142" s="170"/>
      <c r="T142" s="172">
        <f>SUM(T143:T145)</f>
        <v>0</v>
      </c>
      <c r="AR142" s="173" t="s">
        <v>81</v>
      </c>
      <c r="AT142" s="174" t="s">
        <v>76</v>
      </c>
      <c r="AU142" s="174" t="s">
        <v>77</v>
      </c>
      <c r="AY142" s="173" t="s">
        <v>185</v>
      </c>
      <c r="BK142" s="175">
        <f>SUM(BK143:BK145)</f>
        <v>0</v>
      </c>
    </row>
    <row r="143" spans="1:65" s="2" customFormat="1" ht="16.5" customHeight="1">
      <c r="A143" s="34"/>
      <c r="B143" s="35"/>
      <c r="C143" s="178" t="s">
        <v>387</v>
      </c>
      <c r="D143" s="178" t="s">
        <v>187</v>
      </c>
      <c r="E143" s="179" t="s">
        <v>1199</v>
      </c>
      <c r="F143" s="180" t="s">
        <v>1200</v>
      </c>
      <c r="G143" s="181" t="s">
        <v>202</v>
      </c>
      <c r="H143" s="182">
        <v>1</v>
      </c>
      <c r="I143" s="183"/>
      <c r="J143" s="184">
        <f>ROUND(I143*H143,2)</f>
        <v>0</v>
      </c>
      <c r="K143" s="180" t="s">
        <v>1123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81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553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1201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81</v>
      </c>
    </row>
    <row r="145" spans="1:65" s="2" customFormat="1" ht="16.5" customHeight="1">
      <c r="A145" s="34"/>
      <c r="B145" s="35"/>
      <c r="C145" s="219" t="s">
        <v>392</v>
      </c>
      <c r="D145" s="219" t="s">
        <v>404</v>
      </c>
      <c r="E145" s="220" t="s">
        <v>1202</v>
      </c>
      <c r="F145" s="221" t="s">
        <v>1203</v>
      </c>
      <c r="G145" s="222" t="s">
        <v>202</v>
      </c>
      <c r="H145" s="223">
        <v>1</v>
      </c>
      <c r="I145" s="224"/>
      <c r="J145" s="225">
        <f>ROUND(I145*H145,2)</f>
        <v>0</v>
      </c>
      <c r="K145" s="221" t="s">
        <v>1204</v>
      </c>
      <c r="L145" s="226"/>
      <c r="M145" s="227" t="s">
        <v>19</v>
      </c>
      <c r="N145" s="228" t="s">
        <v>48</v>
      </c>
      <c r="O145" s="64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235</v>
      </c>
      <c r="AT145" s="189" t="s">
        <v>404</v>
      </c>
      <c r="AU145" s="189" t="s">
        <v>81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564</v>
      </c>
    </row>
    <row r="146" spans="2:63" s="12" customFormat="1" ht="25.95" customHeight="1">
      <c r="B146" s="162"/>
      <c r="C146" s="163"/>
      <c r="D146" s="164" t="s">
        <v>76</v>
      </c>
      <c r="E146" s="165" t="s">
        <v>1205</v>
      </c>
      <c r="F146" s="165" t="s">
        <v>1138</v>
      </c>
      <c r="G146" s="163"/>
      <c r="H146" s="163"/>
      <c r="I146" s="166"/>
      <c r="J146" s="167">
        <f>BK146</f>
        <v>0</v>
      </c>
      <c r="K146" s="163"/>
      <c r="L146" s="168"/>
      <c r="M146" s="169"/>
      <c r="N146" s="170"/>
      <c r="O146" s="170"/>
      <c r="P146" s="171">
        <f>SUM(P147:P151)</f>
        <v>0</v>
      </c>
      <c r="Q146" s="170"/>
      <c r="R146" s="171">
        <f>SUM(R147:R151)</f>
        <v>0</v>
      </c>
      <c r="S146" s="170"/>
      <c r="T146" s="172">
        <f>SUM(T147:T151)</f>
        <v>0</v>
      </c>
      <c r="AR146" s="173" t="s">
        <v>81</v>
      </c>
      <c r="AT146" s="174" t="s">
        <v>76</v>
      </c>
      <c r="AU146" s="174" t="s">
        <v>77</v>
      </c>
      <c r="AY146" s="173" t="s">
        <v>185</v>
      </c>
      <c r="BK146" s="175">
        <f>SUM(BK147:BK151)</f>
        <v>0</v>
      </c>
    </row>
    <row r="147" spans="1:65" s="2" customFormat="1" ht="16.5" customHeight="1">
      <c r="A147" s="34"/>
      <c r="B147" s="35"/>
      <c r="C147" s="178" t="s">
        <v>398</v>
      </c>
      <c r="D147" s="178" t="s">
        <v>187</v>
      </c>
      <c r="E147" s="179" t="s">
        <v>1206</v>
      </c>
      <c r="F147" s="180" t="s">
        <v>1207</v>
      </c>
      <c r="G147" s="181" t="s">
        <v>202</v>
      </c>
      <c r="H147" s="182">
        <v>1</v>
      </c>
      <c r="I147" s="183"/>
      <c r="J147" s="184">
        <f>ROUND(I147*H147,2)</f>
        <v>0</v>
      </c>
      <c r="K147" s="180" t="s">
        <v>1123</v>
      </c>
      <c r="L147" s="39"/>
      <c r="M147" s="185" t="s">
        <v>19</v>
      </c>
      <c r="N147" s="186" t="s">
        <v>48</v>
      </c>
      <c r="O147" s="64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192</v>
      </c>
      <c r="AT147" s="189" t="s">
        <v>187</v>
      </c>
      <c r="AU147" s="189" t="s">
        <v>81</v>
      </c>
      <c r="AY147" s="17" t="s">
        <v>185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81</v>
      </c>
      <c r="BK147" s="190">
        <f>ROUND(I147*H147,2)</f>
        <v>0</v>
      </c>
      <c r="BL147" s="17" t="s">
        <v>192</v>
      </c>
      <c r="BM147" s="189" t="s">
        <v>576</v>
      </c>
    </row>
    <row r="148" spans="1:47" s="2" customFormat="1" ht="12">
      <c r="A148" s="34"/>
      <c r="B148" s="35"/>
      <c r="C148" s="36"/>
      <c r="D148" s="191" t="s">
        <v>194</v>
      </c>
      <c r="E148" s="36"/>
      <c r="F148" s="192" t="s">
        <v>1208</v>
      </c>
      <c r="G148" s="36"/>
      <c r="H148" s="36"/>
      <c r="I148" s="193"/>
      <c r="J148" s="36"/>
      <c r="K148" s="36"/>
      <c r="L148" s="39"/>
      <c r="M148" s="194"/>
      <c r="N148" s="19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194</v>
      </c>
      <c r="AU148" s="17" t="s">
        <v>81</v>
      </c>
    </row>
    <row r="149" spans="1:65" s="2" customFormat="1" ht="16.5" customHeight="1">
      <c r="A149" s="34"/>
      <c r="B149" s="35"/>
      <c r="C149" s="219" t="s">
        <v>403</v>
      </c>
      <c r="D149" s="219" t="s">
        <v>404</v>
      </c>
      <c r="E149" s="220" t="s">
        <v>1209</v>
      </c>
      <c r="F149" s="221" t="s">
        <v>1210</v>
      </c>
      <c r="G149" s="222" t="s">
        <v>202</v>
      </c>
      <c r="H149" s="223">
        <v>1</v>
      </c>
      <c r="I149" s="224"/>
      <c r="J149" s="225">
        <f>ROUND(I149*H149,2)</f>
        <v>0</v>
      </c>
      <c r="K149" s="221" t="s">
        <v>1154</v>
      </c>
      <c r="L149" s="226"/>
      <c r="M149" s="227" t="s">
        <v>19</v>
      </c>
      <c r="N149" s="228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235</v>
      </c>
      <c r="AT149" s="189" t="s">
        <v>404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587</v>
      </c>
    </row>
    <row r="150" spans="1:65" s="2" customFormat="1" ht="16.5" customHeight="1">
      <c r="A150" s="34"/>
      <c r="B150" s="35"/>
      <c r="C150" s="178" t="s">
        <v>411</v>
      </c>
      <c r="D150" s="178" t="s">
        <v>187</v>
      </c>
      <c r="E150" s="179" t="s">
        <v>1211</v>
      </c>
      <c r="F150" s="180" t="s">
        <v>1212</v>
      </c>
      <c r="G150" s="181" t="s">
        <v>202</v>
      </c>
      <c r="H150" s="182">
        <v>1</v>
      </c>
      <c r="I150" s="183"/>
      <c r="J150" s="184">
        <f>ROUND(I150*H150,2)</f>
        <v>0</v>
      </c>
      <c r="K150" s="180" t="s">
        <v>1154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597</v>
      </c>
    </row>
    <row r="151" spans="1:65" s="2" customFormat="1" ht="16.5" customHeight="1">
      <c r="A151" s="34"/>
      <c r="B151" s="35"/>
      <c r="C151" s="219" t="s">
        <v>416</v>
      </c>
      <c r="D151" s="219" t="s">
        <v>404</v>
      </c>
      <c r="E151" s="220" t="s">
        <v>1214</v>
      </c>
      <c r="F151" s="221" t="s">
        <v>1215</v>
      </c>
      <c r="G151" s="222" t="s">
        <v>202</v>
      </c>
      <c r="H151" s="223">
        <v>1</v>
      </c>
      <c r="I151" s="224"/>
      <c r="J151" s="225">
        <f>ROUND(I151*H151,2)</f>
        <v>0</v>
      </c>
      <c r="K151" s="221" t="s">
        <v>1154</v>
      </c>
      <c r="L151" s="226"/>
      <c r="M151" s="241" t="s">
        <v>19</v>
      </c>
      <c r="N151" s="242" t="s">
        <v>48</v>
      </c>
      <c r="O151" s="232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235</v>
      </c>
      <c r="AT151" s="189" t="s">
        <v>404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607</v>
      </c>
    </row>
    <row r="152" spans="1:31" s="2" customFormat="1" ht="7" customHeight="1">
      <c r="A152" s="34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ci6vgZOLcAKBZKXrf+5LrK3yA9nPuDkfJ6cTSPNfM+x9/p2hhrD7IwO5UunZLLZ87ld0BmpdR91OhPrk+tdeeQ==" saltValue="nX76SMAEy2a+gHmTJ8ss8zS1SLvT800+uzohvkwpseLuuTCYi8k49SXEaRocgc1S7/cSR/I96HtKW67EhFphfw==" spinCount="100000" sheet="1" objects="1" scenarios="1" formatColumns="0" formatRows="0" autoFilter="0"/>
  <autoFilter ref="C90:K15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4" r:id="rId1" display="https://podminky.urs.cz/item/CS_URS_2022_01/741122015"/>
    <hyperlink ref="F97" r:id="rId2" display="https://podminky.urs.cz/item/CS_URS_2022_01/741122016"/>
    <hyperlink ref="F100" r:id="rId3" display="https://podminky.urs.cz/item/CS_URS_2022_01/977342121"/>
    <hyperlink ref="F102" r:id="rId4" display="https://podminky.urs.cz/item/CS_URS_2022_01/741120001"/>
    <hyperlink ref="F106" r:id="rId5" display="https://podminky.urs.cz/item/CS_URS_2022_01/741313001"/>
    <hyperlink ref="F109" r:id="rId6" display="https://podminky.urs.cz/item/CS_URS_2022_01/741310101"/>
    <hyperlink ref="F112" r:id="rId7" display="https://podminky.urs.cz/item/CS_URS_2022_01/741310121"/>
    <hyperlink ref="F115" r:id="rId8" display="https://podminky.urs.cz/item/CS_URS_2022_01/741330731"/>
    <hyperlink ref="F117" r:id="rId9" display="https://podminky.urs.cz/item/CS_URS_2022_01/741311004"/>
    <hyperlink ref="F120" r:id="rId10" display="https://podminky.urs.cz/item/CS_URS_2022_01/741112061"/>
    <hyperlink ref="F125" r:id="rId11" display="https://podminky.urs.cz/item/CS_URS_2022_01/741372112"/>
    <hyperlink ref="F128" r:id="rId12" display="https://podminky.urs.cz/item/CS_URS_2022_01/741372112"/>
    <hyperlink ref="F131" r:id="rId13" display="https://podminky.urs.cz/item/CS_URS_2022_01/741372112"/>
    <hyperlink ref="F134" r:id="rId14" display="https://podminky.urs.cz/item/CS_URS_2022_01/741372002"/>
    <hyperlink ref="F137" r:id="rId15" display="https://podminky.urs.cz/item/CS_URS_2022_01/741372002.1"/>
    <hyperlink ref="F141" r:id="rId16" display="https://podminky.urs.cz/item/CS_URS_2022_01/HZS2231"/>
    <hyperlink ref="F144" r:id="rId17" display="https://podminky.urs.cz/item/CS_URS_2022_01/741210002"/>
    <hyperlink ref="F148" r:id="rId18" display="https://podminky.urs.cz/item/CS_URS_2022_01/7412310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137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1107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1235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tr">
        <f>IF('Rekapitulace stavby'!AN19="","",'Rekapitulace stavby'!AN19)</f>
        <v>08660361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tr">
        <f>IF('Rekapitulace stavby'!E20="","",'Rekapitulace stavby'!E20)</f>
        <v>Ing. Jaroslav Stolička</v>
      </c>
      <c r="F26" s="34"/>
      <c r="G26" s="34"/>
      <c r="H26" s="34"/>
      <c r="I26" s="112" t="s">
        <v>29</v>
      </c>
      <c r="J26" s="103" t="str">
        <f>IF('Rekapitulace stavby'!AN20="","",'Rekapitulace stavby'!AN20)</f>
        <v/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ROUND(J91,2)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ROUND((SUM(BE91:BE152)),2)</f>
        <v>0</v>
      </c>
      <c r="G35" s="34"/>
      <c r="H35" s="34"/>
      <c r="I35" s="124">
        <v>0.21</v>
      </c>
      <c r="J35" s="123">
        <f>ROUND(((SUM(BE91:BE152))*I35),2)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ROUND((SUM(BF91:BF152)),2)</f>
        <v>0</v>
      </c>
      <c r="G36" s="34"/>
      <c r="H36" s="34"/>
      <c r="I36" s="124">
        <v>0.15</v>
      </c>
      <c r="J36" s="123">
        <f>ROUND(((SUM(BF91:BF152))*I36),2)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ROUND((SUM(BG91:BG152)),2)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ROUND((SUM(BH91:BH152)),2)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ROUND((SUM(BI91:BI152)),2)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1107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03 - Typ J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J91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1109</v>
      </c>
      <c r="E64" s="143"/>
      <c r="F64" s="143"/>
      <c r="G64" s="143"/>
      <c r="H64" s="143"/>
      <c r="I64" s="143"/>
      <c r="J64" s="144">
        <f>J92</f>
        <v>0</v>
      </c>
      <c r="K64" s="141"/>
      <c r="L64" s="145"/>
    </row>
    <row r="65" spans="2:12" s="9" customFormat="1" ht="25" customHeight="1">
      <c r="B65" s="140"/>
      <c r="C65" s="141"/>
      <c r="D65" s="142" t="s">
        <v>1110</v>
      </c>
      <c r="E65" s="143"/>
      <c r="F65" s="143"/>
      <c r="G65" s="143"/>
      <c r="H65" s="143"/>
      <c r="I65" s="143"/>
      <c r="J65" s="144">
        <f>J104</f>
        <v>0</v>
      </c>
      <c r="K65" s="141"/>
      <c r="L65" s="145"/>
    </row>
    <row r="66" spans="2:12" s="9" customFormat="1" ht="25" customHeight="1">
      <c r="B66" s="140"/>
      <c r="C66" s="141"/>
      <c r="D66" s="142" t="s">
        <v>1111</v>
      </c>
      <c r="E66" s="143"/>
      <c r="F66" s="143"/>
      <c r="G66" s="143"/>
      <c r="H66" s="143"/>
      <c r="I66" s="143"/>
      <c r="J66" s="144">
        <f>J123</f>
        <v>0</v>
      </c>
      <c r="K66" s="141"/>
      <c r="L66" s="145"/>
    </row>
    <row r="67" spans="2:12" s="9" customFormat="1" ht="25" customHeight="1">
      <c r="B67" s="140"/>
      <c r="C67" s="141"/>
      <c r="D67" s="142" t="s">
        <v>1112</v>
      </c>
      <c r="E67" s="143"/>
      <c r="F67" s="143"/>
      <c r="G67" s="143"/>
      <c r="H67" s="143"/>
      <c r="I67" s="143"/>
      <c r="J67" s="144">
        <f>J139</f>
        <v>0</v>
      </c>
      <c r="K67" s="141"/>
      <c r="L67" s="145"/>
    </row>
    <row r="68" spans="2:12" s="9" customFormat="1" ht="25" customHeight="1">
      <c r="B68" s="140"/>
      <c r="C68" s="141"/>
      <c r="D68" s="142" t="s">
        <v>1113</v>
      </c>
      <c r="E68" s="143"/>
      <c r="F68" s="143"/>
      <c r="G68" s="143"/>
      <c r="H68" s="143"/>
      <c r="I68" s="143"/>
      <c r="J68" s="144">
        <f>J142</f>
        <v>0</v>
      </c>
      <c r="K68" s="141"/>
      <c r="L68" s="145"/>
    </row>
    <row r="69" spans="2:12" s="9" customFormat="1" ht="25" customHeight="1">
      <c r="B69" s="140"/>
      <c r="C69" s="141"/>
      <c r="D69" s="142" t="s">
        <v>1114</v>
      </c>
      <c r="E69" s="143"/>
      <c r="F69" s="143"/>
      <c r="G69" s="143"/>
      <c r="H69" s="143"/>
      <c r="I69" s="143"/>
      <c r="J69" s="144">
        <f>J146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7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7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" customHeight="1">
      <c r="A76" s="34"/>
      <c r="B76" s="35"/>
      <c r="C76" s="23" t="s">
        <v>170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70" t="str">
        <f>E7</f>
        <v>Zvýšení kapacity koleje Blanice</v>
      </c>
      <c r="F79" s="371"/>
      <c r="G79" s="371"/>
      <c r="H79" s="371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1"/>
      <c r="C80" s="29" t="s">
        <v>143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4"/>
      <c r="B81" s="35"/>
      <c r="C81" s="36"/>
      <c r="D81" s="36"/>
      <c r="E81" s="370" t="s">
        <v>1107</v>
      </c>
      <c r="F81" s="369"/>
      <c r="G81" s="369"/>
      <c r="H81" s="369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145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45" t="str">
        <f>E11</f>
        <v>03 - Typ J</v>
      </c>
      <c r="F83" s="369"/>
      <c r="G83" s="369"/>
      <c r="H83" s="369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F14</f>
        <v>Chemická 953, 148 00, Praha 4</v>
      </c>
      <c r="G85" s="36"/>
      <c r="H85" s="36"/>
      <c r="I85" s="29" t="s">
        <v>23</v>
      </c>
      <c r="J85" s="59" t="str">
        <f>IF(J14="","",J14)</f>
        <v>15. 5. 2023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65" customHeight="1">
      <c r="A87" s="34"/>
      <c r="B87" s="35"/>
      <c r="C87" s="29" t="s">
        <v>25</v>
      </c>
      <c r="D87" s="36"/>
      <c r="E87" s="36"/>
      <c r="F87" s="27" t="str">
        <f>E17</f>
        <v>Vysoká škola ekonomická v Praze</v>
      </c>
      <c r="G87" s="36"/>
      <c r="H87" s="36"/>
      <c r="I87" s="29" t="s">
        <v>33</v>
      </c>
      <c r="J87" s="32" t="str">
        <f>E23</f>
        <v>Drobný Architects, s.r.o.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29" t="s">
        <v>31</v>
      </c>
      <c r="D88" s="36"/>
      <c r="E88" s="36"/>
      <c r="F88" s="27" t="str">
        <f>IF(E20="","",E20)</f>
        <v>Vyplň údaj</v>
      </c>
      <c r="G88" s="36"/>
      <c r="H88" s="36"/>
      <c r="I88" s="29" t="s">
        <v>38</v>
      </c>
      <c r="J88" s="32" t="str">
        <f>E26</f>
        <v>Ing. Jaroslav Stolička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51"/>
      <c r="B90" s="152"/>
      <c r="C90" s="153" t="s">
        <v>171</v>
      </c>
      <c r="D90" s="154" t="s">
        <v>62</v>
      </c>
      <c r="E90" s="154" t="s">
        <v>58</v>
      </c>
      <c r="F90" s="154" t="s">
        <v>59</v>
      </c>
      <c r="G90" s="154" t="s">
        <v>172</v>
      </c>
      <c r="H90" s="154" t="s">
        <v>173</v>
      </c>
      <c r="I90" s="154" t="s">
        <v>174</v>
      </c>
      <c r="J90" s="154" t="s">
        <v>149</v>
      </c>
      <c r="K90" s="155" t="s">
        <v>175</v>
      </c>
      <c r="L90" s="156"/>
      <c r="M90" s="68" t="s">
        <v>19</v>
      </c>
      <c r="N90" s="69" t="s">
        <v>47</v>
      </c>
      <c r="O90" s="69" t="s">
        <v>176</v>
      </c>
      <c r="P90" s="69" t="s">
        <v>177</v>
      </c>
      <c r="Q90" s="69" t="s">
        <v>178</v>
      </c>
      <c r="R90" s="69" t="s">
        <v>179</v>
      </c>
      <c r="S90" s="69" t="s">
        <v>180</v>
      </c>
      <c r="T90" s="70" t="s">
        <v>181</v>
      </c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63" s="2" customFormat="1" ht="22.85" customHeight="1">
      <c r="A91" s="34"/>
      <c r="B91" s="35"/>
      <c r="C91" s="75" t="s">
        <v>182</v>
      </c>
      <c r="D91" s="36"/>
      <c r="E91" s="36"/>
      <c r="F91" s="36"/>
      <c r="G91" s="36"/>
      <c r="H91" s="36"/>
      <c r="I91" s="36"/>
      <c r="J91" s="157">
        <f>BK91</f>
        <v>0</v>
      </c>
      <c r="K91" s="36"/>
      <c r="L91" s="39"/>
      <c r="M91" s="71"/>
      <c r="N91" s="158"/>
      <c r="O91" s="72"/>
      <c r="P91" s="159">
        <f>P92+P104+P123+P139+P142+P146</f>
        <v>0</v>
      </c>
      <c r="Q91" s="72"/>
      <c r="R91" s="159">
        <f>R92+R104+R123+R139+R142+R146</f>
        <v>0</v>
      </c>
      <c r="S91" s="72"/>
      <c r="T91" s="160">
        <f>T92+T104+T123+T139+T142+T146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76</v>
      </c>
      <c r="AU91" s="17" t="s">
        <v>150</v>
      </c>
      <c r="BK91" s="161">
        <f>BK92+BK104+BK123+BK139+BK142+BK146</f>
        <v>0</v>
      </c>
    </row>
    <row r="92" spans="2:63" s="12" customFormat="1" ht="25.95" customHeight="1">
      <c r="B92" s="162"/>
      <c r="C92" s="163"/>
      <c r="D92" s="164" t="s">
        <v>76</v>
      </c>
      <c r="E92" s="165" t="s">
        <v>1115</v>
      </c>
      <c r="F92" s="165" t="s">
        <v>1116</v>
      </c>
      <c r="G92" s="163"/>
      <c r="H92" s="163"/>
      <c r="I92" s="166"/>
      <c r="J92" s="167">
        <f>BK92</f>
        <v>0</v>
      </c>
      <c r="K92" s="163"/>
      <c r="L92" s="168"/>
      <c r="M92" s="169"/>
      <c r="N92" s="170"/>
      <c r="O92" s="170"/>
      <c r="P92" s="171">
        <f>SUM(P93:P103)</f>
        <v>0</v>
      </c>
      <c r="Q92" s="170"/>
      <c r="R92" s="171">
        <f>SUM(R93:R103)</f>
        <v>0</v>
      </c>
      <c r="S92" s="170"/>
      <c r="T92" s="172">
        <f>SUM(T93:T103)</f>
        <v>0</v>
      </c>
      <c r="AR92" s="173" t="s">
        <v>81</v>
      </c>
      <c r="AT92" s="174" t="s">
        <v>76</v>
      </c>
      <c r="AU92" s="174" t="s">
        <v>77</v>
      </c>
      <c r="AY92" s="173" t="s">
        <v>185</v>
      </c>
      <c r="BK92" s="175">
        <f>SUM(BK93:BK103)</f>
        <v>0</v>
      </c>
    </row>
    <row r="93" spans="1:65" s="2" customFormat="1" ht="16.5" customHeight="1">
      <c r="A93" s="34"/>
      <c r="B93" s="35"/>
      <c r="C93" s="178" t="s">
        <v>81</v>
      </c>
      <c r="D93" s="178" t="s">
        <v>187</v>
      </c>
      <c r="E93" s="179" t="s">
        <v>1117</v>
      </c>
      <c r="F93" s="180" t="s">
        <v>1118</v>
      </c>
      <c r="G93" s="181" t="s">
        <v>407</v>
      </c>
      <c r="H93" s="182">
        <v>70</v>
      </c>
      <c r="I93" s="183"/>
      <c r="J93" s="184">
        <f>ROUND(I93*H93,2)</f>
        <v>0</v>
      </c>
      <c r="K93" s="180" t="s">
        <v>1123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192</v>
      </c>
      <c r="AT93" s="189" t="s">
        <v>187</v>
      </c>
      <c r="AU93" s="189" t="s">
        <v>81</v>
      </c>
      <c r="AY93" s="17" t="s">
        <v>185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81</v>
      </c>
      <c r="BK93" s="190">
        <f>ROUND(I93*H93,2)</f>
        <v>0</v>
      </c>
      <c r="BL93" s="17" t="s">
        <v>192</v>
      </c>
      <c r="BM93" s="189" t="s">
        <v>85</v>
      </c>
    </row>
    <row r="94" spans="1:47" s="2" customFormat="1" ht="12">
      <c r="A94" s="34"/>
      <c r="B94" s="35"/>
      <c r="C94" s="36"/>
      <c r="D94" s="191" t="s">
        <v>194</v>
      </c>
      <c r="E94" s="36"/>
      <c r="F94" s="192" t="s">
        <v>1217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194</v>
      </c>
      <c r="AU94" s="17" t="s">
        <v>81</v>
      </c>
    </row>
    <row r="95" spans="1:65" s="2" customFormat="1" ht="16.5" customHeight="1">
      <c r="A95" s="34"/>
      <c r="B95" s="35"/>
      <c r="C95" s="219" t="s">
        <v>85</v>
      </c>
      <c r="D95" s="219" t="s">
        <v>404</v>
      </c>
      <c r="E95" s="220" t="s">
        <v>1121</v>
      </c>
      <c r="F95" s="221" t="s">
        <v>1122</v>
      </c>
      <c r="G95" s="222" t="s">
        <v>407</v>
      </c>
      <c r="H95" s="223">
        <v>70</v>
      </c>
      <c r="I95" s="224"/>
      <c r="J95" s="225">
        <f>ROUND(I95*H95,2)</f>
        <v>0</v>
      </c>
      <c r="K95" s="221" t="s">
        <v>1123</v>
      </c>
      <c r="L95" s="226"/>
      <c r="M95" s="227" t="s">
        <v>19</v>
      </c>
      <c r="N95" s="228" t="s">
        <v>48</v>
      </c>
      <c r="O95" s="64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235</v>
      </c>
      <c r="AT95" s="189" t="s">
        <v>404</v>
      </c>
      <c r="AU95" s="189" t="s">
        <v>81</v>
      </c>
      <c r="AY95" s="17" t="s">
        <v>185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7" t="s">
        <v>81</v>
      </c>
      <c r="BK95" s="190">
        <f>ROUND(I95*H95,2)</f>
        <v>0</v>
      </c>
      <c r="BL95" s="17" t="s">
        <v>192</v>
      </c>
      <c r="BM95" s="189" t="s">
        <v>192</v>
      </c>
    </row>
    <row r="96" spans="1:65" s="2" customFormat="1" ht="16.5" customHeight="1">
      <c r="A96" s="34"/>
      <c r="B96" s="35"/>
      <c r="C96" s="178" t="s">
        <v>108</v>
      </c>
      <c r="D96" s="178" t="s">
        <v>187</v>
      </c>
      <c r="E96" s="179" t="s">
        <v>1124</v>
      </c>
      <c r="F96" s="180" t="s">
        <v>1125</v>
      </c>
      <c r="G96" s="181" t="s">
        <v>407</v>
      </c>
      <c r="H96" s="182">
        <v>120</v>
      </c>
      <c r="I96" s="183"/>
      <c r="J96" s="184">
        <f>ROUND(I96*H96,2)</f>
        <v>0</v>
      </c>
      <c r="K96" s="180" t="s">
        <v>1123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192</v>
      </c>
      <c r="AT96" s="189" t="s">
        <v>187</v>
      </c>
      <c r="AU96" s="189" t="s">
        <v>81</v>
      </c>
      <c r="AY96" s="17" t="s">
        <v>185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81</v>
      </c>
      <c r="BK96" s="190">
        <f>ROUND(I96*H96,2)</f>
        <v>0</v>
      </c>
      <c r="BL96" s="17" t="s">
        <v>192</v>
      </c>
      <c r="BM96" s="189" t="s">
        <v>209</v>
      </c>
    </row>
    <row r="97" spans="1:47" s="2" customFormat="1" ht="12">
      <c r="A97" s="34"/>
      <c r="B97" s="35"/>
      <c r="C97" s="36"/>
      <c r="D97" s="191" t="s">
        <v>194</v>
      </c>
      <c r="E97" s="36"/>
      <c r="F97" s="192" t="s">
        <v>1126</v>
      </c>
      <c r="G97" s="36"/>
      <c r="H97" s="36"/>
      <c r="I97" s="193"/>
      <c r="J97" s="36"/>
      <c r="K97" s="36"/>
      <c r="L97" s="39"/>
      <c r="M97" s="194"/>
      <c r="N97" s="19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194</v>
      </c>
      <c r="AU97" s="17" t="s">
        <v>81</v>
      </c>
    </row>
    <row r="98" spans="1:65" s="2" customFormat="1" ht="16.5" customHeight="1">
      <c r="A98" s="34"/>
      <c r="B98" s="35"/>
      <c r="C98" s="219" t="s">
        <v>192</v>
      </c>
      <c r="D98" s="219" t="s">
        <v>404</v>
      </c>
      <c r="E98" s="220" t="s">
        <v>1127</v>
      </c>
      <c r="F98" s="221" t="s">
        <v>1128</v>
      </c>
      <c r="G98" s="222" t="s">
        <v>407</v>
      </c>
      <c r="H98" s="223">
        <v>120</v>
      </c>
      <c r="I98" s="224"/>
      <c r="J98" s="225">
        <f>ROUND(I98*H98,2)</f>
        <v>0</v>
      </c>
      <c r="K98" s="221" t="s">
        <v>1123</v>
      </c>
      <c r="L98" s="226"/>
      <c r="M98" s="227" t="s">
        <v>19</v>
      </c>
      <c r="N98" s="228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235</v>
      </c>
      <c r="AT98" s="189" t="s">
        <v>404</v>
      </c>
      <c r="AU98" s="189" t="s">
        <v>81</v>
      </c>
      <c r="AY98" s="17" t="s">
        <v>185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81</v>
      </c>
      <c r="BK98" s="190">
        <f>ROUND(I98*H98,2)</f>
        <v>0</v>
      </c>
      <c r="BL98" s="17" t="s">
        <v>192</v>
      </c>
      <c r="BM98" s="189" t="s">
        <v>235</v>
      </c>
    </row>
    <row r="99" spans="1:65" s="2" customFormat="1" ht="16.5" customHeight="1">
      <c r="A99" s="34"/>
      <c r="B99" s="35"/>
      <c r="C99" s="178" t="s">
        <v>221</v>
      </c>
      <c r="D99" s="178" t="s">
        <v>187</v>
      </c>
      <c r="E99" s="179" t="s">
        <v>1129</v>
      </c>
      <c r="F99" s="180" t="s">
        <v>1130</v>
      </c>
      <c r="G99" s="181" t="s">
        <v>407</v>
      </c>
      <c r="H99" s="182">
        <v>80</v>
      </c>
      <c r="I99" s="183"/>
      <c r="J99" s="184">
        <f>ROUND(I99*H99,2)</f>
        <v>0</v>
      </c>
      <c r="K99" s="180" t="s">
        <v>1123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81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247</v>
      </c>
    </row>
    <row r="100" spans="1:47" s="2" customFormat="1" ht="12">
      <c r="A100" s="34"/>
      <c r="B100" s="35"/>
      <c r="C100" s="36"/>
      <c r="D100" s="191" t="s">
        <v>194</v>
      </c>
      <c r="E100" s="36"/>
      <c r="F100" s="192" t="s">
        <v>1131</v>
      </c>
      <c r="G100" s="36"/>
      <c r="H100" s="36"/>
      <c r="I100" s="193"/>
      <c r="J100" s="36"/>
      <c r="K100" s="36"/>
      <c r="L100" s="39"/>
      <c r="M100" s="194"/>
      <c r="N100" s="19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194</v>
      </c>
      <c r="AU100" s="17" t="s">
        <v>81</v>
      </c>
    </row>
    <row r="101" spans="1:65" s="2" customFormat="1" ht="16.5" customHeight="1">
      <c r="A101" s="34"/>
      <c r="B101" s="35"/>
      <c r="C101" s="178" t="s">
        <v>209</v>
      </c>
      <c r="D101" s="178" t="s">
        <v>187</v>
      </c>
      <c r="E101" s="179" t="s">
        <v>1218</v>
      </c>
      <c r="F101" s="180" t="s">
        <v>1219</v>
      </c>
      <c r="G101" s="181" t="s">
        <v>407</v>
      </c>
      <c r="H101" s="182">
        <v>20</v>
      </c>
      <c r="I101" s="183"/>
      <c r="J101" s="184">
        <f>ROUND(I101*H101,2)</f>
        <v>0</v>
      </c>
      <c r="K101" s="180" t="s">
        <v>1123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81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257</v>
      </c>
    </row>
    <row r="102" spans="1:47" s="2" customFormat="1" ht="12">
      <c r="A102" s="34"/>
      <c r="B102" s="35"/>
      <c r="C102" s="36"/>
      <c r="D102" s="191" t="s">
        <v>194</v>
      </c>
      <c r="E102" s="36"/>
      <c r="F102" s="192" t="s">
        <v>1220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194</v>
      </c>
      <c r="AU102" s="17" t="s">
        <v>81</v>
      </c>
    </row>
    <row r="103" spans="1:65" s="2" customFormat="1" ht="16.5" customHeight="1">
      <c r="A103" s="34"/>
      <c r="B103" s="35"/>
      <c r="C103" s="219" t="s">
        <v>230</v>
      </c>
      <c r="D103" s="219" t="s">
        <v>404</v>
      </c>
      <c r="E103" s="220" t="s">
        <v>1221</v>
      </c>
      <c r="F103" s="221" t="s">
        <v>1222</v>
      </c>
      <c r="G103" s="222" t="s">
        <v>407</v>
      </c>
      <c r="H103" s="223">
        <v>20</v>
      </c>
      <c r="I103" s="224"/>
      <c r="J103" s="225">
        <f>ROUND(I103*H103,2)</f>
        <v>0</v>
      </c>
      <c r="K103" s="221" t="s">
        <v>1123</v>
      </c>
      <c r="L103" s="226"/>
      <c r="M103" s="227" t="s">
        <v>19</v>
      </c>
      <c r="N103" s="228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235</v>
      </c>
      <c r="AT103" s="189" t="s">
        <v>404</v>
      </c>
      <c r="AU103" s="189" t="s">
        <v>81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271</v>
      </c>
    </row>
    <row r="104" spans="2:63" s="12" customFormat="1" ht="25.95" customHeight="1">
      <c r="B104" s="162"/>
      <c r="C104" s="163"/>
      <c r="D104" s="164" t="s">
        <v>76</v>
      </c>
      <c r="E104" s="165" t="s">
        <v>1137</v>
      </c>
      <c r="F104" s="165" t="s">
        <v>1138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SUM(P105:P122)</f>
        <v>0</v>
      </c>
      <c r="Q104" s="170"/>
      <c r="R104" s="171">
        <f>SUM(R105:R122)</f>
        <v>0</v>
      </c>
      <c r="S104" s="170"/>
      <c r="T104" s="172">
        <f>SUM(T105:T122)</f>
        <v>0</v>
      </c>
      <c r="AR104" s="173" t="s">
        <v>81</v>
      </c>
      <c r="AT104" s="174" t="s">
        <v>76</v>
      </c>
      <c r="AU104" s="174" t="s">
        <v>77</v>
      </c>
      <c r="AY104" s="173" t="s">
        <v>185</v>
      </c>
      <c r="BK104" s="175">
        <f>SUM(BK105:BK122)</f>
        <v>0</v>
      </c>
    </row>
    <row r="105" spans="1:65" s="2" customFormat="1" ht="16.5" customHeight="1">
      <c r="A105" s="34"/>
      <c r="B105" s="35"/>
      <c r="C105" s="178" t="s">
        <v>235</v>
      </c>
      <c r="D105" s="178" t="s">
        <v>187</v>
      </c>
      <c r="E105" s="179" t="s">
        <v>1139</v>
      </c>
      <c r="F105" s="180" t="s">
        <v>1140</v>
      </c>
      <c r="G105" s="181" t="s">
        <v>202</v>
      </c>
      <c r="H105" s="182">
        <v>12</v>
      </c>
      <c r="I105" s="183"/>
      <c r="J105" s="184">
        <f>ROUND(I105*H105,2)</f>
        <v>0</v>
      </c>
      <c r="K105" s="180" t="s">
        <v>1123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192</v>
      </c>
      <c r="AT105" s="189" t="s">
        <v>187</v>
      </c>
      <c r="AU105" s="189" t="s">
        <v>81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192</v>
      </c>
      <c r="BM105" s="189" t="s">
        <v>285</v>
      </c>
    </row>
    <row r="106" spans="1:47" s="2" customFormat="1" ht="12">
      <c r="A106" s="34"/>
      <c r="B106" s="35"/>
      <c r="C106" s="36"/>
      <c r="D106" s="191" t="s">
        <v>194</v>
      </c>
      <c r="E106" s="36"/>
      <c r="F106" s="192" t="s">
        <v>1141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194</v>
      </c>
      <c r="AU106" s="17" t="s">
        <v>81</v>
      </c>
    </row>
    <row r="107" spans="1:65" s="2" customFormat="1" ht="16.5" customHeight="1">
      <c r="A107" s="34"/>
      <c r="B107" s="35"/>
      <c r="C107" s="219" t="s">
        <v>240</v>
      </c>
      <c r="D107" s="219" t="s">
        <v>404</v>
      </c>
      <c r="E107" s="220" t="s">
        <v>1142</v>
      </c>
      <c r="F107" s="221" t="s">
        <v>1143</v>
      </c>
      <c r="G107" s="222" t="s">
        <v>202</v>
      </c>
      <c r="H107" s="223">
        <v>12</v>
      </c>
      <c r="I107" s="224"/>
      <c r="J107" s="225">
        <f>ROUND(I107*H107,2)</f>
        <v>0</v>
      </c>
      <c r="K107" s="221" t="s">
        <v>1123</v>
      </c>
      <c r="L107" s="226"/>
      <c r="M107" s="227" t="s">
        <v>19</v>
      </c>
      <c r="N107" s="228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235</v>
      </c>
      <c r="AT107" s="189" t="s">
        <v>404</v>
      </c>
      <c r="AU107" s="189" t="s">
        <v>81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301</v>
      </c>
    </row>
    <row r="108" spans="1:65" s="2" customFormat="1" ht="16.5" customHeight="1">
      <c r="A108" s="34"/>
      <c r="B108" s="35"/>
      <c r="C108" s="178" t="s">
        <v>247</v>
      </c>
      <c r="D108" s="178" t="s">
        <v>187</v>
      </c>
      <c r="E108" s="179" t="s">
        <v>1144</v>
      </c>
      <c r="F108" s="180" t="s">
        <v>1145</v>
      </c>
      <c r="G108" s="181" t="s">
        <v>202</v>
      </c>
      <c r="H108" s="182">
        <v>2</v>
      </c>
      <c r="I108" s="183"/>
      <c r="J108" s="184">
        <f>ROUND(I108*H108,2)</f>
        <v>0</v>
      </c>
      <c r="K108" s="180" t="s">
        <v>1123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192</v>
      </c>
      <c r="AT108" s="189" t="s">
        <v>187</v>
      </c>
      <c r="AU108" s="189" t="s">
        <v>81</v>
      </c>
      <c r="AY108" s="17" t="s">
        <v>185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81</v>
      </c>
      <c r="BK108" s="190">
        <f>ROUND(I108*H108,2)</f>
        <v>0</v>
      </c>
      <c r="BL108" s="17" t="s">
        <v>192</v>
      </c>
      <c r="BM108" s="189" t="s">
        <v>319</v>
      </c>
    </row>
    <row r="109" spans="1:47" s="2" customFormat="1" ht="12">
      <c r="A109" s="34"/>
      <c r="B109" s="35"/>
      <c r="C109" s="36"/>
      <c r="D109" s="191" t="s">
        <v>194</v>
      </c>
      <c r="E109" s="36"/>
      <c r="F109" s="192" t="s">
        <v>1146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194</v>
      </c>
      <c r="AU109" s="17" t="s">
        <v>81</v>
      </c>
    </row>
    <row r="110" spans="1:65" s="2" customFormat="1" ht="16.5" customHeight="1">
      <c r="A110" s="34"/>
      <c r="B110" s="35"/>
      <c r="C110" s="219" t="s">
        <v>252</v>
      </c>
      <c r="D110" s="219" t="s">
        <v>404</v>
      </c>
      <c r="E110" s="220" t="s">
        <v>1147</v>
      </c>
      <c r="F110" s="221" t="s">
        <v>1148</v>
      </c>
      <c r="G110" s="222" t="s">
        <v>202</v>
      </c>
      <c r="H110" s="223">
        <v>2</v>
      </c>
      <c r="I110" s="224"/>
      <c r="J110" s="225">
        <f>ROUND(I110*H110,2)</f>
        <v>0</v>
      </c>
      <c r="K110" s="221" t="s">
        <v>1123</v>
      </c>
      <c r="L110" s="226"/>
      <c r="M110" s="227" t="s">
        <v>19</v>
      </c>
      <c r="N110" s="228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235</v>
      </c>
      <c r="AT110" s="189" t="s">
        <v>404</v>
      </c>
      <c r="AU110" s="189" t="s">
        <v>81</v>
      </c>
      <c r="AY110" s="17" t="s">
        <v>185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81</v>
      </c>
      <c r="BK110" s="190">
        <f>ROUND(I110*H110,2)</f>
        <v>0</v>
      </c>
      <c r="BL110" s="17" t="s">
        <v>192</v>
      </c>
      <c r="BM110" s="189" t="s">
        <v>330</v>
      </c>
    </row>
    <row r="111" spans="1:65" s="2" customFormat="1" ht="16.5" customHeight="1">
      <c r="A111" s="34"/>
      <c r="B111" s="35"/>
      <c r="C111" s="178" t="s">
        <v>257</v>
      </c>
      <c r="D111" s="178" t="s">
        <v>187</v>
      </c>
      <c r="E111" s="179" t="s">
        <v>1223</v>
      </c>
      <c r="F111" s="180" t="s">
        <v>1224</v>
      </c>
      <c r="G111" s="181" t="s">
        <v>202</v>
      </c>
      <c r="H111" s="182">
        <v>1</v>
      </c>
      <c r="I111" s="183"/>
      <c r="J111" s="184">
        <f>ROUND(I111*H111,2)</f>
        <v>0</v>
      </c>
      <c r="K111" s="180" t="s">
        <v>1123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81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340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1225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81</v>
      </c>
    </row>
    <row r="113" spans="1:65" s="2" customFormat="1" ht="16.5" customHeight="1">
      <c r="A113" s="34"/>
      <c r="B113" s="35"/>
      <c r="C113" s="219" t="s">
        <v>262</v>
      </c>
      <c r="D113" s="219" t="s">
        <v>404</v>
      </c>
      <c r="E113" s="220" t="s">
        <v>1226</v>
      </c>
      <c r="F113" s="221" t="s">
        <v>1227</v>
      </c>
      <c r="G113" s="222" t="s">
        <v>202</v>
      </c>
      <c r="H113" s="223">
        <v>1</v>
      </c>
      <c r="I113" s="224"/>
      <c r="J113" s="225">
        <f>ROUND(I113*H113,2)</f>
        <v>0</v>
      </c>
      <c r="K113" s="221" t="s">
        <v>1123</v>
      </c>
      <c r="L113" s="226"/>
      <c r="M113" s="227" t="s">
        <v>19</v>
      </c>
      <c r="N113" s="228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235</v>
      </c>
      <c r="AT113" s="189" t="s">
        <v>404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353</v>
      </c>
    </row>
    <row r="114" spans="1:65" s="2" customFormat="1" ht="16.5" customHeight="1">
      <c r="A114" s="34"/>
      <c r="B114" s="35"/>
      <c r="C114" s="178" t="s">
        <v>271</v>
      </c>
      <c r="D114" s="178" t="s">
        <v>187</v>
      </c>
      <c r="E114" s="179" t="s">
        <v>1155</v>
      </c>
      <c r="F114" s="180" t="s">
        <v>1156</v>
      </c>
      <c r="G114" s="181" t="s">
        <v>202</v>
      </c>
      <c r="H114" s="182">
        <v>1</v>
      </c>
      <c r="I114" s="183"/>
      <c r="J114" s="184">
        <f>ROUND(I114*H114,2)</f>
        <v>0</v>
      </c>
      <c r="K114" s="180" t="s">
        <v>1123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192</v>
      </c>
      <c r="AT114" s="189" t="s">
        <v>187</v>
      </c>
      <c r="AU114" s="189" t="s">
        <v>81</v>
      </c>
      <c r="AY114" s="17" t="s">
        <v>185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81</v>
      </c>
      <c r="BK114" s="190">
        <f>ROUND(I114*H114,2)</f>
        <v>0</v>
      </c>
      <c r="BL114" s="17" t="s">
        <v>192</v>
      </c>
      <c r="BM114" s="189" t="s">
        <v>368</v>
      </c>
    </row>
    <row r="115" spans="1:47" s="2" customFormat="1" ht="12">
      <c r="A115" s="34"/>
      <c r="B115" s="35"/>
      <c r="C115" s="36"/>
      <c r="D115" s="191" t="s">
        <v>194</v>
      </c>
      <c r="E115" s="36"/>
      <c r="F115" s="192" t="s">
        <v>1157</v>
      </c>
      <c r="G115" s="36"/>
      <c r="H115" s="36"/>
      <c r="I115" s="193"/>
      <c r="J115" s="36"/>
      <c r="K115" s="36"/>
      <c r="L115" s="39"/>
      <c r="M115" s="194"/>
      <c r="N115" s="19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194</v>
      </c>
      <c r="AU115" s="17" t="s">
        <v>81</v>
      </c>
    </row>
    <row r="116" spans="1:65" s="2" customFormat="1" ht="16.5" customHeight="1">
      <c r="A116" s="34"/>
      <c r="B116" s="35"/>
      <c r="C116" s="178" t="s">
        <v>8</v>
      </c>
      <c r="D116" s="178" t="s">
        <v>187</v>
      </c>
      <c r="E116" s="179" t="s">
        <v>1158</v>
      </c>
      <c r="F116" s="180" t="s">
        <v>1159</v>
      </c>
      <c r="G116" s="181" t="s">
        <v>202</v>
      </c>
      <c r="H116" s="182">
        <v>1</v>
      </c>
      <c r="I116" s="183"/>
      <c r="J116" s="184">
        <f>ROUND(I116*H116,2)</f>
        <v>0</v>
      </c>
      <c r="K116" s="180" t="s">
        <v>1123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1160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81</v>
      </c>
    </row>
    <row r="118" spans="1:65" s="2" customFormat="1" ht="16.5" customHeight="1">
      <c r="A118" s="34"/>
      <c r="B118" s="35"/>
      <c r="C118" s="219" t="s">
        <v>285</v>
      </c>
      <c r="D118" s="219" t="s">
        <v>404</v>
      </c>
      <c r="E118" s="220" t="s">
        <v>1161</v>
      </c>
      <c r="F118" s="221" t="s">
        <v>1162</v>
      </c>
      <c r="G118" s="222" t="s">
        <v>202</v>
      </c>
      <c r="H118" s="223">
        <v>1</v>
      </c>
      <c r="I118" s="224"/>
      <c r="J118" s="225">
        <f>ROUND(I118*H118,2)</f>
        <v>0</v>
      </c>
      <c r="K118" s="221" t="s">
        <v>1123</v>
      </c>
      <c r="L118" s="226"/>
      <c r="M118" s="227" t="s">
        <v>19</v>
      </c>
      <c r="N118" s="228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235</v>
      </c>
      <c r="AT118" s="189" t="s">
        <v>404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392</v>
      </c>
    </row>
    <row r="119" spans="1:65" s="2" customFormat="1" ht="16.5" customHeight="1">
      <c r="A119" s="34"/>
      <c r="B119" s="35"/>
      <c r="C119" s="178" t="s">
        <v>292</v>
      </c>
      <c r="D119" s="178" t="s">
        <v>187</v>
      </c>
      <c r="E119" s="179" t="s">
        <v>1163</v>
      </c>
      <c r="F119" s="180" t="s">
        <v>1164</v>
      </c>
      <c r="G119" s="181" t="s">
        <v>202</v>
      </c>
      <c r="H119" s="182">
        <v>30</v>
      </c>
      <c r="I119" s="183"/>
      <c r="J119" s="184">
        <f>ROUND(I119*H119,2)</f>
        <v>0</v>
      </c>
      <c r="K119" s="180" t="s">
        <v>1123</v>
      </c>
      <c r="L119" s="39"/>
      <c r="M119" s="185" t="s">
        <v>19</v>
      </c>
      <c r="N119" s="186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192</v>
      </c>
      <c r="AT119" s="189" t="s">
        <v>187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403</v>
      </c>
    </row>
    <row r="120" spans="1:47" s="2" customFormat="1" ht="12">
      <c r="A120" s="34"/>
      <c r="B120" s="35"/>
      <c r="C120" s="36"/>
      <c r="D120" s="191" t="s">
        <v>194</v>
      </c>
      <c r="E120" s="36"/>
      <c r="F120" s="192" t="s">
        <v>1165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194</v>
      </c>
      <c r="AU120" s="17" t="s">
        <v>81</v>
      </c>
    </row>
    <row r="121" spans="1:65" s="2" customFormat="1" ht="16.5" customHeight="1">
      <c r="A121" s="34"/>
      <c r="B121" s="35"/>
      <c r="C121" s="219" t="s">
        <v>301</v>
      </c>
      <c r="D121" s="219" t="s">
        <v>404</v>
      </c>
      <c r="E121" s="220" t="s">
        <v>1166</v>
      </c>
      <c r="F121" s="221" t="s">
        <v>1167</v>
      </c>
      <c r="G121" s="222" t="s">
        <v>202</v>
      </c>
      <c r="H121" s="223">
        <v>20</v>
      </c>
      <c r="I121" s="224"/>
      <c r="J121" s="225">
        <f>ROUND(I121*H121,2)</f>
        <v>0</v>
      </c>
      <c r="K121" s="221" t="s">
        <v>1123</v>
      </c>
      <c r="L121" s="226"/>
      <c r="M121" s="227" t="s">
        <v>19</v>
      </c>
      <c r="N121" s="228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235</v>
      </c>
      <c r="AT121" s="189" t="s">
        <v>404</v>
      </c>
      <c r="AU121" s="189" t="s">
        <v>81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192</v>
      </c>
      <c r="BM121" s="189" t="s">
        <v>416</v>
      </c>
    </row>
    <row r="122" spans="1:65" s="2" customFormat="1" ht="16.5" customHeight="1">
      <c r="A122" s="34"/>
      <c r="B122" s="35"/>
      <c r="C122" s="219" t="s">
        <v>310</v>
      </c>
      <c r="D122" s="219" t="s">
        <v>404</v>
      </c>
      <c r="E122" s="220" t="s">
        <v>1168</v>
      </c>
      <c r="F122" s="221" t="s">
        <v>1169</v>
      </c>
      <c r="G122" s="222" t="s">
        <v>202</v>
      </c>
      <c r="H122" s="223">
        <v>10</v>
      </c>
      <c r="I122" s="224"/>
      <c r="J122" s="225">
        <f>ROUND(I122*H122,2)</f>
        <v>0</v>
      </c>
      <c r="K122" s="221" t="s">
        <v>1123</v>
      </c>
      <c r="L122" s="226"/>
      <c r="M122" s="227" t="s">
        <v>19</v>
      </c>
      <c r="N122" s="228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235</v>
      </c>
      <c r="AT122" s="189" t="s">
        <v>404</v>
      </c>
      <c r="AU122" s="189" t="s">
        <v>81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192</v>
      </c>
      <c r="BM122" s="189" t="s">
        <v>426</v>
      </c>
    </row>
    <row r="123" spans="2:63" s="12" customFormat="1" ht="25.95" customHeight="1">
      <c r="B123" s="162"/>
      <c r="C123" s="163"/>
      <c r="D123" s="164" t="s">
        <v>76</v>
      </c>
      <c r="E123" s="165" t="s">
        <v>1170</v>
      </c>
      <c r="F123" s="165" t="s">
        <v>1171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SUM(P124:P138)</f>
        <v>0</v>
      </c>
      <c r="Q123" s="170"/>
      <c r="R123" s="171">
        <f>SUM(R124:R138)</f>
        <v>0</v>
      </c>
      <c r="S123" s="170"/>
      <c r="T123" s="172">
        <f>SUM(T124:T138)</f>
        <v>0</v>
      </c>
      <c r="AR123" s="173" t="s">
        <v>81</v>
      </c>
      <c r="AT123" s="174" t="s">
        <v>76</v>
      </c>
      <c r="AU123" s="174" t="s">
        <v>77</v>
      </c>
      <c r="AY123" s="173" t="s">
        <v>185</v>
      </c>
      <c r="BK123" s="175">
        <f>SUM(BK124:BK138)</f>
        <v>0</v>
      </c>
    </row>
    <row r="124" spans="1:65" s="2" customFormat="1" ht="24.15" customHeight="1">
      <c r="A124" s="34"/>
      <c r="B124" s="35"/>
      <c r="C124" s="178" t="s">
        <v>319</v>
      </c>
      <c r="D124" s="178" t="s">
        <v>187</v>
      </c>
      <c r="E124" s="179" t="s">
        <v>1172</v>
      </c>
      <c r="F124" s="180" t="s">
        <v>1173</v>
      </c>
      <c r="G124" s="181" t="s">
        <v>202</v>
      </c>
      <c r="H124" s="182">
        <v>1</v>
      </c>
      <c r="I124" s="183"/>
      <c r="J124" s="184">
        <f>ROUND(I124*H124,2)</f>
        <v>0</v>
      </c>
      <c r="K124" s="180" t="s">
        <v>1123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81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192</v>
      </c>
      <c r="BM124" s="189" t="s">
        <v>437</v>
      </c>
    </row>
    <row r="125" spans="1:47" s="2" customFormat="1" ht="12">
      <c r="A125" s="34"/>
      <c r="B125" s="35"/>
      <c r="C125" s="36"/>
      <c r="D125" s="191" t="s">
        <v>194</v>
      </c>
      <c r="E125" s="36"/>
      <c r="F125" s="192" t="s">
        <v>1174</v>
      </c>
      <c r="G125" s="36"/>
      <c r="H125" s="36"/>
      <c r="I125" s="193"/>
      <c r="J125" s="36"/>
      <c r="K125" s="36"/>
      <c r="L125" s="39"/>
      <c r="M125" s="194"/>
      <c r="N125" s="19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194</v>
      </c>
      <c r="AU125" s="17" t="s">
        <v>81</v>
      </c>
    </row>
    <row r="126" spans="1:65" s="2" customFormat="1" ht="24.15" customHeight="1">
      <c r="A126" s="34"/>
      <c r="B126" s="35"/>
      <c r="C126" s="219" t="s">
        <v>7</v>
      </c>
      <c r="D126" s="219" t="s">
        <v>404</v>
      </c>
      <c r="E126" s="220" t="s">
        <v>1175</v>
      </c>
      <c r="F126" s="221" t="s">
        <v>1176</v>
      </c>
      <c r="G126" s="222" t="s">
        <v>202</v>
      </c>
      <c r="H126" s="223">
        <v>1</v>
      </c>
      <c r="I126" s="224"/>
      <c r="J126" s="225">
        <f>ROUND(I126*H126,2)</f>
        <v>0</v>
      </c>
      <c r="K126" s="221" t="s">
        <v>1154</v>
      </c>
      <c r="L126" s="226"/>
      <c r="M126" s="227" t="s">
        <v>19</v>
      </c>
      <c r="N126" s="228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235</v>
      </c>
      <c r="AT126" s="189" t="s">
        <v>404</v>
      </c>
      <c r="AU126" s="189" t="s">
        <v>81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448</v>
      </c>
    </row>
    <row r="127" spans="1:65" s="2" customFormat="1" ht="24.15" customHeight="1">
      <c r="A127" s="34"/>
      <c r="B127" s="35"/>
      <c r="C127" s="178" t="s">
        <v>330</v>
      </c>
      <c r="D127" s="178" t="s">
        <v>187</v>
      </c>
      <c r="E127" s="179" t="s">
        <v>1172</v>
      </c>
      <c r="F127" s="180" t="s">
        <v>1173</v>
      </c>
      <c r="G127" s="181" t="s">
        <v>202</v>
      </c>
      <c r="H127" s="182">
        <v>2</v>
      </c>
      <c r="I127" s="183"/>
      <c r="J127" s="184">
        <f>ROUND(I127*H127,2)</f>
        <v>0</v>
      </c>
      <c r="K127" s="180" t="s">
        <v>1123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81</v>
      </c>
      <c r="AY127" s="17" t="s">
        <v>185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81</v>
      </c>
      <c r="BK127" s="190">
        <f>ROUND(I127*H127,2)</f>
        <v>0</v>
      </c>
      <c r="BL127" s="17" t="s">
        <v>192</v>
      </c>
      <c r="BM127" s="189" t="s">
        <v>457</v>
      </c>
    </row>
    <row r="128" spans="1:47" s="2" customFormat="1" ht="12">
      <c r="A128" s="34"/>
      <c r="B128" s="35"/>
      <c r="C128" s="36"/>
      <c r="D128" s="191" t="s">
        <v>194</v>
      </c>
      <c r="E128" s="36"/>
      <c r="F128" s="192" t="s">
        <v>1174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194</v>
      </c>
      <c r="AU128" s="17" t="s">
        <v>81</v>
      </c>
    </row>
    <row r="129" spans="1:65" s="2" customFormat="1" ht="21.75" customHeight="1">
      <c r="A129" s="34"/>
      <c r="B129" s="35"/>
      <c r="C129" s="219" t="s">
        <v>335</v>
      </c>
      <c r="D129" s="219" t="s">
        <v>404</v>
      </c>
      <c r="E129" s="220" t="s">
        <v>1177</v>
      </c>
      <c r="F129" s="221" t="s">
        <v>1178</v>
      </c>
      <c r="G129" s="222" t="s">
        <v>202</v>
      </c>
      <c r="H129" s="223">
        <v>2</v>
      </c>
      <c r="I129" s="224"/>
      <c r="J129" s="225">
        <f>ROUND(I129*H129,2)</f>
        <v>0</v>
      </c>
      <c r="K129" s="221" t="s">
        <v>1154</v>
      </c>
      <c r="L129" s="226"/>
      <c r="M129" s="227" t="s">
        <v>19</v>
      </c>
      <c r="N129" s="228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235</v>
      </c>
      <c r="AT129" s="189" t="s">
        <v>404</v>
      </c>
      <c r="AU129" s="189" t="s">
        <v>81</v>
      </c>
      <c r="AY129" s="17" t="s">
        <v>185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81</v>
      </c>
      <c r="BK129" s="190">
        <f>ROUND(I129*H129,2)</f>
        <v>0</v>
      </c>
      <c r="BL129" s="17" t="s">
        <v>192</v>
      </c>
      <c r="BM129" s="189" t="s">
        <v>468</v>
      </c>
    </row>
    <row r="130" spans="1:65" s="2" customFormat="1" ht="24.15" customHeight="1">
      <c r="A130" s="34"/>
      <c r="B130" s="35"/>
      <c r="C130" s="178" t="s">
        <v>340</v>
      </c>
      <c r="D130" s="178" t="s">
        <v>187</v>
      </c>
      <c r="E130" s="179" t="s">
        <v>1172</v>
      </c>
      <c r="F130" s="180" t="s">
        <v>1173</v>
      </c>
      <c r="G130" s="181" t="s">
        <v>202</v>
      </c>
      <c r="H130" s="182">
        <v>2</v>
      </c>
      <c r="I130" s="183"/>
      <c r="J130" s="184">
        <f>ROUND(I130*H130,2)</f>
        <v>0</v>
      </c>
      <c r="K130" s="180" t="s">
        <v>1123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476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1174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81</v>
      </c>
    </row>
    <row r="132" spans="1:65" s="2" customFormat="1" ht="16.5" customHeight="1">
      <c r="A132" s="34"/>
      <c r="B132" s="35"/>
      <c r="C132" s="219" t="s">
        <v>346</v>
      </c>
      <c r="D132" s="219" t="s">
        <v>404</v>
      </c>
      <c r="E132" s="220" t="s">
        <v>1179</v>
      </c>
      <c r="F132" s="221" t="s">
        <v>1180</v>
      </c>
      <c r="G132" s="222" t="s">
        <v>202</v>
      </c>
      <c r="H132" s="223">
        <v>2</v>
      </c>
      <c r="I132" s="224"/>
      <c r="J132" s="225">
        <f>ROUND(I132*H132,2)</f>
        <v>0</v>
      </c>
      <c r="K132" s="221" t="s">
        <v>1154</v>
      </c>
      <c r="L132" s="226"/>
      <c r="M132" s="227" t="s">
        <v>19</v>
      </c>
      <c r="N132" s="228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235</v>
      </c>
      <c r="AT132" s="189" t="s">
        <v>404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487</v>
      </c>
    </row>
    <row r="133" spans="1:65" s="2" customFormat="1" ht="16.5" customHeight="1">
      <c r="A133" s="34"/>
      <c r="B133" s="35"/>
      <c r="C133" s="178" t="s">
        <v>353</v>
      </c>
      <c r="D133" s="178" t="s">
        <v>187</v>
      </c>
      <c r="E133" s="179" t="s">
        <v>1228</v>
      </c>
      <c r="F133" s="180" t="s">
        <v>1229</v>
      </c>
      <c r="G133" s="181" t="s">
        <v>202</v>
      </c>
      <c r="H133" s="182">
        <v>1</v>
      </c>
      <c r="I133" s="183"/>
      <c r="J133" s="184">
        <f>ROUND(I133*H133,2)</f>
        <v>0</v>
      </c>
      <c r="K133" s="180" t="s">
        <v>1123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81</v>
      </c>
      <c r="AY133" s="17" t="s">
        <v>185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81</v>
      </c>
      <c r="BK133" s="190">
        <f>ROUND(I133*H133,2)</f>
        <v>0</v>
      </c>
      <c r="BL133" s="17" t="s">
        <v>192</v>
      </c>
      <c r="BM133" s="189" t="s">
        <v>501</v>
      </c>
    </row>
    <row r="134" spans="1:47" s="2" customFormat="1" ht="12">
      <c r="A134" s="34"/>
      <c r="B134" s="35"/>
      <c r="C134" s="36"/>
      <c r="D134" s="191" t="s">
        <v>194</v>
      </c>
      <c r="E134" s="36"/>
      <c r="F134" s="192" t="s">
        <v>1230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194</v>
      </c>
      <c r="AU134" s="17" t="s">
        <v>81</v>
      </c>
    </row>
    <row r="135" spans="1:65" s="2" customFormat="1" ht="16.5" customHeight="1">
      <c r="A135" s="34"/>
      <c r="B135" s="35"/>
      <c r="C135" s="219" t="s">
        <v>362</v>
      </c>
      <c r="D135" s="219" t="s">
        <v>404</v>
      </c>
      <c r="E135" s="220" t="s">
        <v>1184</v>
      </c>
      <c r="F135" s="221" t="s">
        <v>1185</v>
      </c>
      <c r="G135" s="222" t="s">
        <v>202</v>
      </c>
      <c r="H135" s="223">
        <v>1</v>
      </c>
      <c r="I135" s="224"/>
      <c r="J135" s="225">
        <f>ROUND(I135*H135,2)</f>
        <v>0</v>
      </c>
      <c r="K135" s="221" t="s">
        <v>1154</v>
      </c>
      <c r="L135" s="226"/>
      <c r="M135" s="227" t="s">
        <v>19</v>
      </c>
      <c r="N135" s="228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235</v>
      </c>
      <c r="AT135" s="189" t="s">
        <v>404</v>
      </c>
      <c r="AU135" s="189" t="s">
        <v>81</v>
      </c>
      <c r="AY135" s="17" t="s">
        <v>185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81</v>
      </c>
      <c r="BK135" s="190">
        <f>ROUND(I135*H135,2)</f>
        <v>0</v>
      </c>
      <c r="BL135" s="17" t="s">
        <v>192</v>
      </c>
      <c r="BM135" s="189" t="s">
        <v>510</v>
      </c>
    </row>
    <row r="136" spans="1:65" s="2" customFormat="1" ht="24.15" customHeight="1">
      <c r="A136" s="34"/>
      <c r="B136" s="35"/>
      <c r="C136" s="178" t="s">
        <v>368</v>
      </c>
      <c r="D136" s="178" t="s">
        <v>187</v>
      </c>
      <c r="E136" s="179" t="s">
        <v>1231</v>
      </c>
      <c r="F136" s="180" t="s">
        <v>1232</v>
      </c>
      <c r="G136" s="181" t="s">
        <v>202</v>
      </c>
      <c r="H136" s="182">
        <v>1</v>
      </c>
      <c r="I136" s="183"/>
      <c r="J136" s="184">
        <f>ROUND(I136*H136,2)</f>
        <v>0</v>
      </c>
      <c r="K136" s="180" t="s">
        <v>1123</v>
      </c>
      <c r="L136" s="39"/>
      <c r="M136" s="185" t="s">
        <v>19</v>
      </c>
      <c r="N136" s="186" t="s">
        <v>48</v>
      </c>
      <c r="O136" s="64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81</v>
      </c>
      <c r="AY136" s="17" t="s">
        <v>185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7" t="s">
        <v>81</v>
      </c>
      <c r="BK136" s="190">
        <f>ROUND(I136*H136,2)</f>
        <v>0</v>
      </c>
      <c r="BL136" s="17" t="s">
        <v>192</v>
      </c>
      <c r="BM136" s="189" t="s">
        <v>520</v>
      </c>
    </row>
    <row r="137" spans="1:47" s="2" customFormat="1" ht="12">
      <c r="A137" s="34"/>
      <c r="B137" s="35"/>
      <c r="C137" s="36"/>
      <c r="D137" s="191" t="s">
        <v>194</v>
      </c>
      <c r="E137" s="36"/>
      <c r="F137" s="192" t="s">
        <v>1233</v>
      </c>
      <c r="G137" s="36"/>
      <c r="H137" s="36"/>
      <c r="I137" s="193"/>
      <c r="J137" s="36"/>
      <c r="K137" s="36"/>
      <c r="L137" s="39"/>
      <c r="M137" s="194"/>
      <c r="N137" s="19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194</v>
      </c>
      <c r="AU137" s="17" t="s">
        <v>81</v>
      </c>
    </row>
    <row r="138" spans="1:65" s="2" customFormat="1" ht="16.5" customHeight="1">
      <c r="A138" s="34"/>
      <c r="B138" s="35"/>
      <c r="C138" s="219" t="s">
        <v>374</v>
      </c>
      <c r="D138" s="219" t="s">
        <v>404</v>
      </c>
      <c r="E138" s="220" t="s">
        <v>1234</v>
      </c>
      <c r="F138" s="221" t="s">
        <v>1187</v>
      </c>
      <c r="G138" s="222" t="s">
        <v>202</v>
      </c>
      <c r="H138" s="223">
        <v>1</v>
      </c>
      <c r="I138" s="224"/>
      <c r="J138" s="225">
        <f>ROUND(I138*H138,2)</f>
        <v>0</v>
      </c>
      <c r="K138" s="221" t="s">
        <v>1154</v>
      </c>
      <c r="L138" s="226"/>
      <c r="M138" s="227" t="s">
        <v>19</v>
      </c>
      <c r="N138" s="228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235</v>
      </c>
      <c r="AT138" s="189" t="s">
        <v>404</v>
      </c>
      <c r="AU138" s="189" t="s">
        <v>81</v>
      </c>
      <c r="AY138" s="17" t="s">
        <v>185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81</v>
      </c>
      <c r="BK138" s="190">
        <f>ROUND(I138*H138,2)</f>
        <v>0</v>
      </c>
      <c r="BL138" s="17" t="s">
        <v>192</v>
      </c>
      <c r="BM138" s="189" t="s">
        <v>534</v>
      </c>
    </row>
    <row r="139" spans="2:63" s="12" customFormat="1" ht="25.95" customHeight="1">
      <c r="B139" s="162"/>
      <c r="C139" s="163"/>
      <c r="D139" s="164" t="s">
        <v>76</v>
      </c>
      <c r="E139" s="165" t="s">
        <v>1188</v>
      </c>
      <c r="F139" s="165" t="s">
        <v>1189</v>
      </c>
      <c r="G139" s="163"/>
      <c r="H139" s="163"/>
      <c r="I139" s="166"/>
      <c r="J139" s="167">
        <f>BK139</f>
        <v>0</v>
      </c>
      <c r="K139" s="163"/>
      <c r="L139" s="168"/>
      <c r="M139" s="169"/>
      <c r="N139" s="170"/>
      <c r="O139" s="170"/>
      <c r="P139" s="171">
        <f>SUM(P140:P141)</f>
        <v>0</v>
      </c>
      <c r="Q139" s="170"/>
      <c r="R139" s="171">
        <f>SUM(R140:R141)</f>
        <v>0</v>
      </c>
      <c r="S139" s="170"/>
      <c r="T139" s="172">
        <f>SUM(T140:T141)</f>
        <v>0</v>
      </c>
      <c r="AR139" s="173" t="s">
        <v>81</v>
      </c>
      <c r="AT139" s="174" t="s">
        <v>76</v>
      </c>
      <c r="AU139" s="174" t="s">
        <v>77</v>
      </c>
      <c r="AY139" s="173" t="s">
        <v>185</v>
      </c>
      <c r="BK139" s="175">
        <f>SUM(BK140:BK141)</f>
        <v>0</v>
      </c>
    </row>
    <row r="140" spans="1:65" s="2" customFormat="1" ht="16.5" customHeight="1">
      <c r="A140" s="34"/>
      <c r="B140" s="35"/>
      <c r="C140" s="178" t="s">
        <v>380</v>
      </c>
      <c r="D140" s="178" t="s">
        <v>187</v>
      </c>
      <c r="E140" s="179" t="s">
        <v>1190</v>
      </c>
      <c r="F140" s="180" t="s">
        <v>1191</v>
      </c>
      <c r="G140" s="181" t="s">
        <v>1192</v>
      </c>
      <c r="H140" s="182">
        <v>8</v>
      </c>
      <c r="I140" s="183"/>
      <c r="J140" s="184">
        <f>ROUND(I140*H140,2)</f>
        <v>0</v>
      </c>
      <c r="K140" s="180" t="s">
        <v>1123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81</v>
      </c>
      <c r="AY140" s="17" t="s">
        <v>185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81</v>
      </c>
      <c r="BK140" s="190">
        <f>ROUND(I140*H140,2)</f>
        <v>0</v>
      </c>
      <c r="BL140" s="17" t="s">
        <v>192</v>
      </c>
      <c r="BM140" s="189" t="s">
        <v>544</v>
      </c>
    </row>
    <row r="141" spans="1:47" s="2" customFormat="1" ht="12">
      <c r="A141" s="34"/>
      <c r="B141" s="35"/>
      <c r="C141" s="36"/>
      <c r="D141" s="191" t="s">
        <v>194</v>
      </c>
      <c r="E141" s="36"/>
      <c r="F141" s="192" t="s">
        <v>1193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194</v>
      </c>
      <c r="AU141" s="17" t="s">
        <v>81</v>
      </c>
    </row>
    <row r="142" spans="2:63" s="12" customFormat="1" ht="25.95" customHeight="1">
      <c r="B142" s="162"/>
      <c r="C142" s="163"/>
      <c r="D142" s="164" t="s">
        <v>76</v>
      </c>
      <c r="E142" s="165" t="s">
        <v>1197</v>
      </c>
      <c r="F142" s="165" t="s">
        <v>1198</v>
      </c>
      <c r="G142" s="163"/>
      <c r="H142" s="163"/>
      <c r="I142" s="166"/>
      <c r="J142" s="167">
        <f>BK142</f>
        <v>0</v>
      </c>
      <c r="K142" s="163"/>
      <c r="L142" s="168"/>
      <c r="M142" s="169"/>
      <c r="N142" s="170"/>
      <c r="O142" s="170"/>
      <c r="P142" s="171">
        <f>SUM(P143:P145)</f>
        <v>0</v>
      </c>
      <c r="Q142" s="170"/>
      <c r="R142" s="171">
        <f>SUM(R143:R145)</f>
        <v>0</v>
      </c>
      <c r="S142" s="170"/>
      <c r="T142" s="172">
        <f>SUM(T143:T145)</f>
        <v>0</v>
      </c>
      <c r="AR142" s="173" t="s">
        <v>81</v>
      </c>
      <c r="AT142" s="174" t="s">
        <v>76</v>
      </c>
      <c r="AU142" s="174" t="s">
        <v>77</v>
      </c>
      <c r="AY142" s="173" t="s">
        <v>185</v>
      </c>
      <c r="BK142" s="175">
        <f>SUM(BK143:BK145)</f>
        <v>0</v>
      </c>
    </row>
    <row r="143" spans="1:65" s="2" customFormat="1" ht="16.5" customHeight="1">
      <c r="A143" s="34"/>
      <c r="B143" s="35"/>
      <c r="C143" s="178" t="s">
        <v>387</v>
      </c>
      <c r="D143" s="178" t="s">
        <v>187</v>
      </c>
      <c r="E143" s="179" t="s">
        <v>1199</v>
      </c>
      <c r="F143" s="180" t="s">
        <v>1200</v>
      </c>
      <c r="G143" s="181" t="s">
        <v>202</v>
      </c>
      <c r="H143" s="182">
        <v>1</v>
      </c>
      <c r="I143" s="183"/>
      <c r="J143" s="184">
        <f>ROUND(I143*H143,2)</f>
        <v>0</v>
      </c>
      <c r="K143" s="180" t="s">
        <v>1123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81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553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1201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81</v>
      </c>
    </row>
    <row r="145" spans="1:65" s="2" customFormat="1" ht="16.5" customHeight="1">
      <c r="A145" s="34"/>
      <c r="B145" s="35"/>
      <c r="C145" s="219" t="s">
        <v>392</v>
      </c>
      <c r="D145" s="219" t="s">
        <v>404</v>
      </c>
      <c r="E145" s="220" t="s">
        <v>1202</v>
      </c>
      <c r="F145" s="221" t="s">
        <v>1203</v>
      </c>
      <c r="G145" s="222" t="s">
        <v>202</v>
      </c>
      <c r="H145" s="223">
        <v>1</v>
      </c>
      <c r="I145" s="224"/>
      <c r="J145" s="225">
        <f>ROUND(I145*H145,2)</f>
        <v>0</v>
      </c>
      <c r="K145" s="221" t="s">
        <v>1204</v>
      </c>
      <c r="L145" s="226"/>
      <c r="M145" s="227" t="s">
        <v>19</v>
      </c>
      <c r="N145" s="228" t="s">
        <v>48</v>
      </c>
      <c r="O145" s="64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235</v>
      </c>
      <c r="AT145" s="189" t="s">
        <v>404</v>
      </c>
      <c r="AU145" s="189" t="s">
        <v>81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564</v>
      </c>
    </row>
    <row r="146" spans="2:63" s="12" customFormat="1" ht="25.95" customHeight="1">
      <c r="B146" s="162"/>
      <c r="C146" s="163"/>
      <c r="D146" s="164" t="s">
        <v>76</v>
      </c>
      <c r="E146" s="165" t="s">
        <v>1205</v>
      </c>
      <c r="F146" s="165" t="s">
        <v>1138</v>
      </c>
      <c r="G146" s="163"/>
      <c r="H146" s="163"/>
      <c r="I146" s="166"/>
      <c r="J146" s="167">
        <f>BK146</f>
        <v>0</v>
      </c>
      <c r="K146" s="163"/>
      <c r="L146" s="168"/>
      <c r="M146" s="169"/>
      <c r="N146" s="170"/>
      <c r="O146" s="170"/>
      <c r="P146" s="171">
        <f>SUM(P147:P152)</f>
        <v>0</v>
      </c>
      <c r="Q146" s="170"/>
      <c r="R146" s="171">
        <f>SUM(R147:R152)</f>
        <v>0</v>
      </c>
      <c r="S146" s="170"/>
      <c r="T146" s="172">
        <f>SUM(T147:T152)</f>
        <v>0</v>
      </c>
      <c r="AR146" s="173" t="s">
        <v>81</v>
      </c>
      <c r="AT146" s="174" t="s">
        <v>76</v>
      </c>
      <c r="AU146" s="174" t="s">
        <v>77</v>
      </c>
      <c r="AY146" s="173" t="s">
        <v>185</v>
      </c>
      <c r="BK146" s="175">
        <f>SUM(BK147:BK152)</f>
        <v>0</v>
      </c>
    </row>
    <row r="147" spans="1:65" s="2" customFormat="1" ht="16.5" customHeight="1">
      <c r="A147" s="34"/>
      <c r="B147" s="35"/>
      <c r="C147" s="178" t="s">
        <v>398</v>
      </c>
      <c r="D147" s="178" t="s">
        <v>187</v>
      </c>
      <c r="E147" s="179" t="s">
        <v>1206</v>
      </c>
      <c r="F147" s="180" t="s">
        <v>1207</v>
      </c>
      <c r="G147" s="181" t="s">
        <v>202</v>
      </c>
      <c r="H147" s="182">
        <v>1</v>
      </c>
      <c r="I147" s="183"/>
      <c r="J147" s="184">
        <f>ROUND(I147*H147,2)</f>
        <v>0</v>
      </c>
      <c r="K147" s="180" t="s">
        <v>1123</v>
      </c>
      <c r="L147" s="39"/>
      <c r="M147" s="185" t="s">
        <v>19</v>
      </c>
      <c r="N147" s="186" t="s">
        <v>48</v>
      </c>
      <c r="O147" s="64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192</v>
      </c>
      <c r="AT147" s="189" t="s">
        <v>187</v>
      </c>
      <c r="AU147" s="189" t="s">
        <v>81</v>
      </c>
      <c r="AY147" s="17" t="s">
        <v>185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81</v>
      </c>
      <c r="BK147" s="190">
        <f>ROUND(I147*H147,2)</f>
        <v>0</v>
      </c>
      <c r="BL147" s="17" t="s">
        <v>192</v>
      </c>
      <c r="BM147" s="189" t="s">
        <v>576</v>
      </c>
    </row>
    <row r="148" spans="1:47" s="2" customFormat="1" ht="12">
      <c r="A148" s="34"/>
      <c r="B148" s="35"/>
      <c r="C148" s="36"/>
      <c r="D148" s="191" t="s">
        <v>194</v>
      </c>
      <c r="E148" s="36"/>
      <c r="F148" s="192" t="s">
        <v>1208</v>
      </c>
      <c r="G148" s="36"/>
      <c r="H148" s="36"/>
      <c r="I148" s="193"/>
      <c r="J148" s="36"/>
      <c r="K148" s="36"/>
      <c r="L148" s="39"/>
      <c r="M148" s="194"/>
      <c r="N148" s="19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194</v>
      </c>
      <c r="AU148" s="17" t="s">
        <v>81</v>
      </c>
    </row>
    <row r="149" spans="1:65" s="2" customFormat="1" ht="16.5" customHeight="1">
      <c r="A149" s="34"/>
      <c r="B149" s="35"/>
      <c r="C149" s="219" t="s">
        <v>403</v>
      </c>
      <c r="D149" s="219" t="s">
        <v>404</v>
      </c>
      <c r="E149" s="220" t="s">
        <v>1209</v>
      </c>
      <c r="F149" s="221" t="s">
        <v>1210</v>
      </c>
      <c r="G149" s="222" t="s">
        <v>202</v>
      </c>
      <c r="H149" s="223">
        <v>1</v>
      </c>
      <c r="I149" s="224"/>
      <c r="J149" s="225">
        <f>ROUND(I149*H149,2)</f>
        <v>0</v>
      </c>
      <c r="K149" s="221" t="s">
        <v>1154</v>
      </c>
      <c r="L149" s="226"/>
      <c r="M149" s="227" t="s">
        <v>19</v>
      </c>
      <c r="N149" s="228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235</v>
      </c>
      <c r="AT149" s="189" t="s">
        <v>404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587</v>
      </c>
    </row>
    <row r="150" spans="1:65" s="2" customFormat="1" ht="16.5" customHeight="1">
      <c r="A150" s="34"/>
      <c r="B150" s="35"/>
      <c r="C150" s="178" t="s">
        <v>411</v>
      </c>
      <c r="D150" s="178" t="s">
        <v>187</v>
      </c>
      <c r="E150" s="179" t="s">
        <v>1211</v>
      </c>
      <c r="F150" s="180" t="s">
        <v>1212</v>
      </c>
      <c r="G150" s="181" t="s">
        <v>202</v>
      </c>
      <c r="H150" s="182">
        <v>1</v>
      </c>
      <c r="I150" s="183"/>
      <c r="J150" s="184">
        <f>ROUND(I150*H150,2)</f>
        <v>0</v>
      </c>
      <c r="K150" s="180" t="s">
        <v>1123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597</v>
      </c>
    </row>
    <row r="151" spans="1:47" s="2" customFormat="1" ht="12">
      <c r="A151" s="34"/>
      <c r="B151" s="35"/>
      <c r="C151" s="36"/>
      <c r="D151" s="191" t="s">
        <v>194</v>
      </c>
      <c r="E151" s="36"/>
      <c r="F151" s="192" t="s">
        <v>1213</v>
      </c>
      <c r="G151" s="36"/>
      <c r="H151" s="36"/>
      <c r="I151" s="193"/>
      <c r="J151" s="36"/>
      <c r="K151" s="36"/>
      <c r="L151" s="39"/>
      <c r="M151" s="194"/>
      <c r="N151" s="19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194</v>
      </c>
      <c r="AU151" s="17" t="s">
        <v>81</v>
      </c>
    </row>
    <row r="152" spans="1:65" s="2" customFormat="1" ht="16.5" customHeight="1">
      <c r="A152" s="34"/>
      <c r="B152" s="35"/>
      <c r="C152" s="219" t="s">
        <v>416</v>
      </c>
      <c r="D152" s="219" t="s">
        <v>404</v>
      </c>
      <c r="E152" s="220" t="s">
        <v>1214</v>
      </c>
      <c r="F152" s="221" t="s">
        <v>1215</v>
      </c>
      <c r="G152" s="222" t="s">
        <v>202</v>
      </c>
      <c r="H152" s="223">
        <v>1</v>
      </c>
      <c r="I152" s="224"/>
      <c r="J152" s="225">
        <f>ROUND(I152*H152,2)</f>
        <v>0</v>
      </c>
      <c r="K152" s="221" t="s">
        <v>1154</v>
      </c>
      <c r="L152" s="226"/>
      <c r="M152" s="241" t="s">
        <v>19</v>
      </c>
      <c r="N152" s="242" t="s">
        <v>48</v>
      </c>
      <c r="O152" s="232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235</v>
      </c>
      <c r="AT152" s="189" t="s">
        <v>404</v>
      </c>
      <c r="AU152" s="189" t="s">
        <v>81</v>
      </c>
      <c r="AY152" s="17" t="s">
        <v>185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81</v>
      </c>
      <c r="BK152" s="190">
        <f>ROUND(I152*H152,2)</f>
        <v>0</v>
      </c>
      <c r="BL152" s="17" t="s">
        <v>192</v>
      </c>
      <c r="BM152" s="189" t="s">
        <v>607</v>
      </c>
    </row>
    <row r="153" spans="1:31" s="2" customFormat="1" ht="7" customHeight="1">
      <c r="A153" s="34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9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algorithmName="SHA-512" hashValue="bnAWxoZwXVLc9VFLMmarOEjTkmfVsvfeR4MteYYcpDypy5mfCRcvb75+18dSoGiFp15y2noQLTPZEJiRKze2dg==" saltValue="YVizyLZ4nynZHPnSb8w95Xx6+YOH420P+D1mGhK5/JvfLmuVQZHCf50FldzLqX6fudEk5JVDW8CMAtl6+wjCbQ==" spinCount="100000" sheet="1" objects="1" scenarios="1" formatColumns="0" formatRows="0" autoFilter="0"/>
  <autoFilter ref="C90:K15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4" r:id="rId1" display="https://podminky.urs.cz/item/CS_URS_2022_01/741122015"/>
    <hyperlink ref="F97" r:id="rId2" display="https://podminky.urs.cz/item/CS_URS_2022_01/741122016"/>
    <hyperlink ref="F100" r:id="rId3" display="https://podminky.urs.cz/item/CS_URS_2022_01/977342121"/>
    <hyperlink ref="F102" r:id="rId4" display="https://podminky.urs.cz/item/CS_URS_2022_01/741120001"/>
    <hyperlink ref="F106" r:id="rId5" display="https://podminky.urs.cz/item/CS_URS_2022_01/741313001"/>
    <hyperlink ref="F109" r:id="rId6" display="https://podminky.urs.cz/item/CS_URS_2022_01/741310101"/>
    <hyperlink ref="F112" r:id="rId7" display="https://podminky.urs.cz/item/CS_URS_2022_01/741310121"/>
    <hyperlink ref="F115" r:id="rId8" display="https://podminky.urs.cz/item/CS_URS_2022_01/741330731"/>
    <hyperlink ref="F117" r:id="rId9" display="https://podminky.urs.cz/item/CS_URS_2022_01/741311004"/>
    <hyperlink ref="F120" r:id="rId10" display="https://podminky.urs.cz/item/CS_URS_2022_01/741112061"/>
    <hyperlink ref="F125" r:id="rId11" display="https://podminky.urs.cz/item/CS_URS_2022_01/741372112"/>
    <hyperlink ref="F128" r:id="rId12" display="https://podminky.urs.cz/item/CS_URS_2022_01/741372112"/>
    <hyperlink ref="F131" r:id="rId13" display="https://podminky.urs.cz/item/CS_URS_2022_01/741372112"/>
    <hyperlink ref="F134" r:id="rId14" display="https://podminky.urs.cz/item/CS_URS_2022_01/741372002"/>
    <hyperlink ref="F137" r:id="rId15" display="https://podminky.urs.cz/item/CS_URS_2022_01/741372002.1"/>
    <hyperlink ref="F141" r:id="rId16" display="https://podminky.urs.cz/item/CS_URS_2022_01/HZS2231"/>
    <hyperlink ref="F144" r:id="rId17" display="https://podminky.urs.cz/item/CS_URS_2022_01/741210002"/>
    <hyperlink ref="F148" r:id="rId18" display="https://podminky.urs.cz/item/CS_URS_2022_01/741231012"/>
    <hyperlink ref="F151" r:id="rId19" display="https://podminky.urs.cz/item/CS_URS_2022_01/741%20-%20R%20-%2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138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1107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1236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tr">
        <f>IF('Rekapitulace stavby'!AN19="","",'Rekapitulace stavby'!AN19)</f>
        <v>08660361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tr">
        <f>IF('Rekapitulace stavby'!E20="","",'Rekapitulace stavby'!E20)</f>
        <v>Ing. Jaroslav Stolička</v>
      </c>
      <c r="F26" s="34"/>
      <c r="G26" s="34"/>
      <c r="H26" s="34"/>
      <c r="I26" s="112" t="s">
        <v>29</v>
      </c>
      <c r="J26" s="103" t="str">
        <f>IF('Rekapitulace stavby'!AN20="","",'Rekapitulace stavby'!AN20)</f>
        <v/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ROUND(J91,2)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ROUND((SUM(BE91:BE149)),2)</f>
        <v>0</v>
      </c>
      <c r="G35" s="34"/>
      <c r="H35" s="34"/>
      <c r="I35" s="124">
        <v>0.21</v>
      </c>
      <c r="J35" s="123">
        <f>ROUND(((SUM(BE91:BE149))*I35),2)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ROUND((SUM(BF91:BF149)),2)</f>
        <v>0</v>
      </c>
      <c r="G36" s="34"/>
      <c r="H36" s="34"/>
      <c r="I36" s="124">
        <v>0.15</v>
      </c>
      <c r="J36" s="123">
        <f>ROUND(((SUM(BF91:BF149))*I36),2)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ROUND((SUM(BG91:BG149)),2)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ROUND((SUM(BH91:BH149)),2)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ROUND((SUM(BI91:BI149)),2)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1107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04 - Typ K (4 jednotky)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J91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1109</v>
      </c>
      <c r="E64" s="143"/>
      <c r="F64" s="143"/>
      <c r="G64" s="143"/>
      <c r="H64" s="143"/>
      <c r="I64" s="143"/>
      <c r="J64" s="144">
        <f>J92</f>
        <v>0</v>
      </c>
      <c r="K64" s="141"/>
      <c r="L64" s="145"/>
    </row>
    <row r="65" spans="2:12" s="9" customFormat="1" ht="25" customHeight="1">
      <c r="B65" s="140"/>
      <c r="C65" s="141"/>
      <c r="D65" s="142" t="s">
        <v>1110</v>
      </c>
      <c r="E65" s="143"/>
      <c r="F65" s="143"/>
      <c r="G65" s="143"/>
      <c r="H65" s="143"/>
      <c r="I65" s="143"/>
      <c r="J65" s="144">
        <f>J104</f>
        <v>0</v>
      </c>
      <c r="K65" s="141"/>
      <c r="L65" s="145"/>
    </row>
    <row r="66" spans="2:12" s="9" customFormat="1" ht="25" customHeight="1">
      <c r="B66" s="140"/>
      <c r="C66" s="141"/>
      <c r="D66" s="142" t="s">
        <v>1111</v>
      </c>
      <c r="E66" s="143"/>
      <c r="F66" s="143"/>
      <c r="G66" s="143"/>
      <c r="H66" s="143"/>
      <c r="I66" s="143"/>
      <c r="J66" s="144">
        <f>J120</f>
        <v>0</v>
      </c>
      <c r="K66" s="141"/>
      <c r="L66" s="145"/>
    </row>
    <row r="67" spans="2:12" s="9" customFormat="1" ht="25" customHeight="1">
      <c r="B67" s="140"/>
      <c r="C67" s="141"/>
      <c r="D67" s="142" t="s">
        <v>1112</v>
      </c>
      <c r="E67" s="143"/>
      <c r="F67" s="143"/>
      <c r="G67" s="143"/>
      <c r="H67" s="143"/>
      <c r="I67" s="143"/>
      <c r="J67" s="144">
        <f>J136</f>
        <v>0</v>
      </c>
      <c r="K67" s="141"/>
      <c r="L67" s="145"/>
    </row>
    <row r="68" spans="2:12" s="9" customFormat="1" ht="25" customHeight="1">
      <c r="B68" s="140"/>
      <c r="C68" s="141"/>
      <c r="D68" s="142" t="s">
        <v>1113</v>
      </c>
      <c r="E68" s="143"/>
      <c r="F68" s="143"/>
      <c r="G68" s="143"/>
      <c r="H68" s="143"/>
      <c r="I68" s="143"/>
      <c r="J68" s="144">
        <f>J139</f>
        <v>0</v>
      </c>
      <c r="K68" s="141"/>
      <c r="L68" s="145"/>
    </row>
    <row r="69" spans="2:12" s="9" customFormat="1" ht="25" customHeight="1">
      <c r="B69" s="140"/>
      <c r="C69" s="141"/>
      <c r="D69" s="142" t="s">
        <v>1114</v>
      </c>
      <c r="E69" s="143"/>
      <c r="F69" s="143"/>
      <c r="G69" s="143"/>
      <c r="H69" s="143"/>
      <c r="I69" s="143"/>
      <c r="J69" s="144">
        <f>J143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7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7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" customHeight="1">
      <c r="A76" s="34"/>
      <c r="B76" s="35"/>
      <c r="C76" s="23" t="s">
        <v>170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70" t="str">
        <f>E7</f>
        <v>Zvýšení kapacity koleje Blanice</v>
      </c>
      <c r="F79" s="371"/>
      <c r="G79" s="371"/>
      <c r="H79" s="371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1"/>
      <c r="C80" s="29" t="s">
        <v>143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4"/>
      <c r="B81" s="35"/>
      <c r="C81" s="36"/>
      <c r="D81" s="36"/>
      <c r="E81" s="370" t="s">
        <v>1107</v>
      </c>
      <c r="F81" s="369"/>
      <c r="G81" s="369"/>
      <c r="H81" s="369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145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45" t="str">
        <f>E11</f>
        <v>04 - Typ K (4 jednotky)</v>
      </c>
      <c r="F83" s="369"/>
      <c r="G83" s="369"/>
      <c r="H83" s="369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F14</f>
        <v>Chemická 953, 148 00, Praha 4</v>
      </c>
      <c r="G85" s="36"/>
      <c r="H85" s="36"/>
      <c r="I85" s="29" t="s">
        <v>23</v>
      </c>
      <c r="J85" s="59" t="str">
        <f>IF(J14="","",J14)</f>
        <v>15. 5. 2023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65" customHeight="1">
      <c r="A87" s="34"/>
      <c r="B87" s="35"/>
      <c r="C87" s="29" t="s">
        <v>25</v>
      </c>
      <c r="D87" s="36"/>
      <c r="E87" s="36"/>
      <c r="F87" s="27" t="str">
        <f>E17</f>
        <v>Vysoká škola ekonomická v Praze</v>
      </c>
      <c r="G87" s="36"/>
      <c r="H87" s="36"/>
      <c r="I87" s="29" t="s">
        <v>33</v>
      </c>
      <c r="J87" s="32" t="str">
        <f>E23</f>
        <v>Drobný Architects, s.r.o.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29" t="s">
        <v>31</v>
      </c>
      <c r="D88" s="36"/>
      <c r="E88" s="36"/>
      <c r="F88" s="27" t="str">
        <f>IF(E20="","",E20)</f>
        <v>Vyplň údaj</v>
      </c>
      <c r="G88" s="36"/>
      <c r="H88" s="36"/>
      <c r="I88" s="29" t="s">
        <v>38</v>
      </c>
      <c r="J88" s="32" t="str">
        <f>E26</f>
        <v>Ing. Jaroslav Stolička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51"/>
      <c r="B90" s="152"/>
      <c r="C90" s="153" t="s">
        <v>171</v>
      </c>
      <c r="D90" s="154" t="s">
        <v>62</v>
      </c>
      <c r="E90" s="154" t="s">
        <v>58</v>
      </c>
      <c r="F90" s="154" t="s">
        <v>59</v>
      </c>
      <c r="G90" s="154" t="s">
        <v>172</v>
      </c>
      <c r="H90" s="154" t="s">
        <v>173</v>
      </c>
      <c r="I90" s="154" t="s">
        <v>174</v>
      </c>
      <c r="J90" s="154" t="s">
        <v>149</v>
      </c>
      <c r="K90" s="155" t="s">
        <v>175</v>
      </c>
      <c r="L90" s="156"/>
      <c r="M90" s="68" t="s">
        <v>19</v>
      </c>
      <c r="N90" s="69" t="s">
        <v>47</v>
      </c>
      <c r="O90" s="69" t="s">
        <v>176</v>
      </c>
      <c r="P90" s="69" t="s">
        <v>177</v>
      </c>
      <c r="Q90" s="69" t="s">
        <v>178</v>
      </c>
      <c r="R90" s="69" t="s">
        <v>179</v>
      </c>
      <c r="S90" s="69" t="s">
        <v>180</v>
      </c>
      <c r="T90" s="70" t="s">
        <v>181</v>
      </c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63" s="2" customFormat="1" ht="22.85" customHeight="1">
      <c r="A91" s="34"/>
      <c r="B91" s="35"/>
      <c r="C91" s="75" t="s">
        <v>182</v>
      </c>
      <c r="D91" s="36"/>
      <c r="E91" s="36"/>
      <c r="F91" s="36"/>
      <c r="G91" s="36"/>
      <c r="H91" s="36"/>
      <c r="I91" s="36"/>
      <c r="J91" s="157">
        <f>BK91</f>
        <v>0</v>
      </c>
      <c r="K91" s="36"/>
      <c r="L91" s="39"/>
      <c r="M91" s="71"/>
      <c r="N91" s="158"/>
      <c r="O91" s="72"/>
      <c r="P91" s="159">
        <f>P92+P104+P120+P136+P139+P143</f>
        <v>0</v>
      </c>
      <c r="Q91" s="72"/>
      <c r="R91" s="159">
        <f>R92+R104+R120+R136+R139+R143</f>
        <v>0</v>
      </c>
      <c r="S91" s="72"/>
      <c r="T91" s="160">
        <f>T92+T104+T120+T136+T139+T143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76</v>
      </c>
      <c r="AU91" s="17" t="s">
        <v>150</v>
      </c>
      <c r="BK91" s="161">
        <f>BK92+BK104+BK120+BK136+BK139+BK143</f>
        <v>0</v>
      </c>
    </row>
    <row r="92" spans="2:63" s="12" customFormat="1" ht="25.95" customHeight="1">
      <c r="B92" s="162"/>
      <c r="C92" s="163"/>
      <c r="D92" s="164" t="s">
        <v>76</v>
      </c>
      <c r="E92" s="165" t="s">
        <v>1115</v>
      </c>
      <c r="F92" s="165" t="s">
        <v>1116</v>
      </c>
      <c r="G92" s="163"/>
      <c r="H92" s="163"/>
      <c r="I92" s="166"/>
      <c r="J92" s="167">
        <f>BK92</f>
        <v>0</v>
      </c>
      <c r="K92" s="163"/>
      <c r="L92" s="168"/>
      <c r="M92" s="169"/>
      <c r="N92" s="170"/>
      <c r="O92" s="170"/>
      <c r="P92" s="171">
        <f>SUM(P93:P103)</f>
        <v>0</v>
      </c>
      <c r="Q92" s="170"/>
      <c r="R92" s="171">
        <f>SUM(R93:R103)</f>
        <v>0</v>
      </c>
      <c r="S92" s="170"/>
      <c r="T92" s="172">
        <f>SUM(T93:T103)</f>
        <v>0</v>
      </c>
      <c r="AR92" s="173" t="s">
        <v>81</v>
      </c>
      <c r="AT92" s="174" t="s">
        <v>76</v>
      </c>
      <c r="AU92" s="174" t="s">
        <v>77</v>
      </c>
      <c r="AY92" s="173" t="s">
        <v>185</v>
      </c>
      <c r="BK92" s="175">
        <f>SUM(BK93:BK103)</f>
        <v>0</v>
      </c>
    </row>
    <row r="93" spans="1:65" s="2" customFormat="1" ht="16.5" customHeight="1">
      <c r="A93" s="34"/>
      <c r="B93" s="35"/>
      <c r="C93" s="178" t="s">
        <v>81</v>
      </c>
      <c r="D93" s="178" t="s">
        <v>187</v>
      </c>
      <c r="E93" s="179" t="s">
        <v>1117</v>
      </c>
      <c r="F93" s="180" t="s">
        <v>1118</v>
      </c>
      <c r="G93" s="181" t="s">
        <v>407</v>
      </c>
      <c r="H93" s="182">
        <v>240</v>
      </c>
      <c r="I93" s="183"/>
      <c r="J93" s="184">
        <f>ROUND(I93*H93,2)</f>
        <v>0</v>
      </c>
      <c r="K93" s="180" t="s">
        <v>1123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192</v>
      </c>
      <c r="AT93" s="189" t="s">
        <v>187</v>
      </c>
      <c r="AU93" s="189" t="s">
        <v>81</v>
      </c>
      <c r="AY93" s="17" t="s">
        <v>185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81</v>
      </c>
      <c r="BK93" s="190">
        <f>ROUND(I93*H93,2)</f>
        <v>0</v>
      </c>
      <c r="BL93" s="17" t="s">
        <v>192</v>
      </c>
      <c r="BM93" s="189" t="s">
        <v>85</v>
      </c>
    </row>
    <row r="94" spans="1:47" s="2" customFormat="1" ht="12">
      <c r="A94" s="34"/>
      <c r="B94" s="35"/>
      <c r="C94" s="36"/>
      <c r="D94" s="191" t="s">
        <v>194</v>
      </c>
      <c r="E94" s="36"/>
      <c r="F94" s="192" t="s">
        <v>1217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194</v>
      </c>
      <c r="AU94" s="17" t="s">
        <v>81</v>
      </c>
    </row>
    <row r="95" spans="1:65" s="2" customFormat="1" ht="16.5" customHeight="1">
      <c r="A95" s="34"/>
      <c r="B95" s="35"/>
      <c r="C95" s="219" t="s">
        <v>85</v>
      </c>
      <c r="D95" s="219" t="s">
        <v>404</v>
      </c>
      <c r="E95" s="220" t="s">
        <v>1121</v>
      </c>
      <c r="F95" s="221" t="s">
        <v>1122</v>
      </c>
      <c r="G95" s="222" t="s">
        <v>407</v>
      </c>
      <c r="H95" s="223">
        <v>240</v>
      </c>
      <c r="I95" s="224"/>
      <c r="J95" s="225">
        <f>ROUND(I95*H95,2)</f>
        <v>0</v>
      </c>
      <c r="K95" s="221" t="s">
        <v>1123</v>
      </c>
      <c r="L95" s="226"/>
      <c r="M95" s="227" t="s">
        <v>19</v>
      </c>
      <c r="N95" s="228" t="s">
        <v>48</v>
      </c>
      <c r="O95" s="64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235</v>
      </c>
      <c r="AT95" s="189" t="s">
        <v>404</v>
      </c>
      <c r="AU95" s="189" t="s">
        <v>81</v>
      </c>
      <c r="AY95" s="17" t="s">
        <v>185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7" t="s">
        <v>81</v>
      </c>
      <c r="BK95" s="190">
        <f>ROUND(I95*H95,2)</f>
        <v>0</v>
      </c>
      <c r="BL95" s="17" t="s">
        <v>192</v>
      </c>
      <c r="BM95" s="189" t="s">
        <v>192</v>
      </c>
    </row>
    <row r="96" spans="1:65" s="2" customFormat="1" ht="16.5" customHeight="1">
      <c r="A96" s="34"/>
      <c r="B96" s="35"/>
      <c r="C96" s="178" t="s">
        <v>108</v>
      </c>
      <c r="D96" s="178" t="s">
        <v>187</v>
      </c>
      <c r="E96" s="179" t="s">
        <v>1124</v>
      </c>
      <c r="F96" s="180" t="s">
        <v>1125</v>
      </c>
      <c r="G96" s="181" t="s">
        <v>407</v>
      </c>
      <c r="H96" s="182">
        <v>400</v>
      </c>
      <c r="I96" s="183"/>
      <c r="J96" s="184">
        <f>ROUND(I96*H96,2)</f>
        <v>0</v>
      </c>
      <c r="K96" s="180" t="s">
        <v>1123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192</v>
      </c>
      <c r="AT96" s="189" t="s">
        <v>187</v>
      </c>
      <c r="AU96" s="189" t="s">
        <v>81</v>
      </c>
      <c r="AY96" s="17" t="s">
        <v>185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81</v>
      </c>
      <c r="BK96" s="190">
        <f>ROUND(I96*H96,2)</f>
        <v>0</v>
      </c>
      <c r="BL96" s="17" t="s">
        <v>192</v>
      </c>
      <c r="BM96" s="189" t="s">
        <v>209</v>
      </c>
    </row>
    <row r="97" spans="1:47" s="2" customFormat="1" ht="12">
      <c r="A97" s="34"/>
      <c r="B97" s="35"/>
      <c r="C97" s="36"/>
      <c r="D97" s="191" t="s">
        <v>194</v>
      </c>
      <c r="E97" s="36"/>
      <c r="F97" s="192" t="s">
        <v>1126</v>
      </c>
      <c r="G97" s="36"/>
      <c r="H97" s="36"/>
      <c r="I97" s="193"/>
      <c r="J97" s="36"/>
      <c r="K97" s="36"/>
      <c r="L97" s="39"/>
      <c r="M97" s="194"/>
      <c r="N97" s="19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194</v>
      </c>
      <c r="AU97" s="17" t="s">
        <v>81</v>
      </c>
    </row>
    <row r="98" spans="1:65" s="2" customFormat="1" ht="16.5" customHeight="1">
      <c r="A98" s="34"/>
      <c r="B98" s="35"/>
      <c r="C98" s="219" t="s">
        <v>192</v>
      </c>
      <c r="D98" s="219" t="s">
        <v>404</v>
      </c>
      <c r="E98" s="220" t="s">
        <v>1127</v>
      </c>
      <c r="F98" s="221" t="s">
        <v>1128</v>
      </c>
      <c r="G98" s="222" t="s">
        <v>407</v>
      </c>
      <c r="H98" s="223">
        <v>400</v>
      </c>
      <c r="I98" s="224"/>
      <c r="J98" s="225">
        <f>ROUND(I98*H98,2)</f>
        <v>0</v>
      </c>
      <c r="K98" s="221" t="s">
        <v>1123</v>
      </c>
      <c r="L98" s="226"/>
      <c r="M98" s="227" t="s">
        <v>19</v>
      </c>
      <c r="N98" s="228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235</v>
      </c>
      <c r="AT98" s="189" t="s">
        <v>404</v>
      </c>
      <c r="AU98" s="189" t="s">
        <v>81</v>
      </c>
      <c r="AY98" s="17" t="s">
        <v>185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81</v>
      </c>
      <c r="BK98" s="190">
        <f>ROUND(I98*H98,2)</f>
        <v>0</v>
      </c>
      <c r="BL98" s="17" t="s">
        <v>192</v>
      </c>
      <c r="BM98" s="189" t="s">
        <v>235</v>
      </c>
    </row>
    <row r="99" spans="1:65" s="2" customFormat="1" ht="16.5" customHeight="1">
      <c r="A99" s="34"/>
      <c r="B99" s="35"/>
      <c r="C99" s="178" t="s">
        <v>221</v>
      </c>
      <c r="D99" s="178" t="s">
        <v>187</v>
      </c>
      <c r="E99" s="179" t="s">
        <v>1129</v>
      </c>
      <c r="F99" s="180" t="s">
        <v>1130</v>
      </c>
      <c r="G99" s="181" t="s">
        <v>407</v>
      </c>
      <c r="H99" s="182">
        <v>320</v>
      </c>
      <c r="I99" s="183"/>
      <c r="J99" s="184">
        <f>ROUND(I99*H99,2)</f>
        <v>0</v>
      </c>
      <c r="K99" s="180" t="s">
        <v>1123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81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247</v>
      </c>
    </row>
    <row r="100" spans="1:47" s="2" customFormat="1" ht="12">
      <c r="A100" s="34"/>
      <c r="B100" s="35"/>
      <c r="C100" s="36"/>
      <c r="D100" s="191" t="s">
        <v>194</v>
      </c>
      <c r="E100" s="36"/>
      <c r="F100" s="192" t="s">
        <v>1131</v>
      </c>
      <c r="G100" s="36"/>
      <c r="H100" s="36"/>
      <c r="I100" s="193"/>
      <c r="J100" s="36"/>
      <c r="K100" s="36"/>
      <c r="L100" s="39"/>
      <c r="M100" s="194"/>
      <c r="N100" s="19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194</v>
      </c>
      <c r="AU100" s="17" t="s">
        <v>81</v>
      </c>
    </row>
    <row r="101" spans="1:65" s="2" customFormat="1" ht="16.5" customHeight="1">
      <c r="A101" s="34"/>
      <c r="B101" s="35"/>
      <c r="C101" s="178" t="s">
        <v>209</v>
      </c>
      <c r="D101" s="178" t="s">
        <v>187</v>
      </c>
      <c r="E101" s="179" t="s">
        <v>1218</v>
      </c>
      <c r="F101" s="180" t="s">
        <v>1219</v>
      </c>
      <c r="G101" s="181" t="s">
        <v>407</v>
      </c>
      <c r="H101" s="182">
        <v>80</v>
      </c>
      <c r="I101" s="183"/>
      <c r="J101" s="184">
        <f>ROUND(I101*H101,2)</f>
        <v>0</v>
      </c>
      <c r="K101" s="180" t="s">
        <v>1123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81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257</v>
      </c>
    </row>
    <row r="102" spans="1:47" s="2" customFormat="1" ht="12">
      <c r="A102" s="34"/>
      <c r="B102" s="35"/>
      <c r="C102" s="36"/>
      <c r="D102" s="191" t="s">
        <v>194</v>
      </c>
      <c r="E102" s="36"/>
      <c r="F102" s="192" t="s">
        <v>1220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194</v>
      </c>
      <c r="AU102" s="17" t="s">
        <v>81</v>
      </c>
    </row>
    <row r="103" spans="1:65" s="2" customFormat="1" ht="16.5" customHeight="1">
      <c r="A103" s="34"/>
      <c r="B103" s="35"/>
      <c r="C103" s="219" t="s">
        <v>230</v>
      </c>
      <c r="D103" s="219" t="s">
        <v>404</v>
      </c>
      <c r="E103" s="220" t="s">
        <v>1221</v>
      </c>
      <c r="F103" s="221" t="s">
        <v>1222</v>
      </c>
      <c r="G103" s="222" t="s">
        <v>407</v>
      </c>
      <c r="H103" s="223">
        <v>80</v>
      </c>
      <c r="I103" s="224"/>
      <c r="J103" s="225">
        <f>ROUND(I103*H103,2)</f>
        <v>0</v>
      </c>
      <c r="K103" s="221" t="s">
        <v>1123</v>
      </c>
      <c r="L103" s="226"/>
      <c r="M103" s="227" t="s">
        <v>19</v>
      </c>
      <c r="N103" s="228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235</v>
      </c>
      <c r="AT103" s="189" t="s">
        <v>404</v>
      </c>
      <c r="AU103" s="189" t="s">
        <v>81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271</v>
      </c>
    </row>
    <row r="104" spans="2:63" s="12" customFormat="1" ht="25.95" customHeight="1">
      <c r="B104" s="162"/>
      <c r="C104" s="163"/>
      <c r="D104" s="164" t="s">
        <v>76</v>
      </c>
      <c r="E104" s="165" t="s">
        <v>1137</v>
      </c>
      <c r="F104" s="165" t="s">
        <v>1138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SUM(P105:P119)</f>
        <v>0</v>
      </c>
      <c r="Q104" s="170"/>
      <c r="R104" s="171">
        <f>SUM(R105:R119)</f>
        <v>0</v>
      </c>
      <c r="S104" s="170"/>
      <c r="T104" s="172">
        <f>SUM(T105:T119)</f>
        <v>0</v>
      </c>
      <c r="AR104" s="173" t="s">
        <v>81</v>
      </c>
      <c r="AT104" s="174" t="s">
        <v>76</v>
      </c>
      <c r="AU104" s="174" t="s">
        <v>77</v>
      </c>
      <c r="AY104" s="173" t="s">
        <v>185</v>
      </c>
      <c r="BK104" s="175">
        <f>SUM(BK105:BK119)</f>
        <v>0</v>
      </c>
    </row>
    <row r="105" spans="1:65" s="2" customFormat="1" ht="16.5" customHeight="1">
      <c r="A105" s="34"/>
      <c r="B105" s="35"/>
      <c r="C105" s="178" t="s">
        <v>235</v>
      </c>
      <c r="D105" s="178" t="s">
        <v>187</v>
      </c>
      <c r="E105" s="179" t="s">
        <v>1139</v>
      </c>
      <c r="F105" s="180" t="s">
        <v>1140</v>
      </c>
      <c r="G105" s="181" t="s">
        <v>202</v>
      </c>
      <c r="H105" s="182">
        <v>40</v>
      </c>
      <c r="I105" s="183"/>
      <c r="J105" s="184">
        <f>ROUND(I105*H105,2)</f>
        <v>0</v>
      </c>
      <c r="K105" s="180" t="s">
        <v>1123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192</v>
      </c>
      <c r="AT105" s="189" t="s">
        <v>187</v>
      </c>
      <c r="AU105" s="189" t="s">
        <v>81</v>
      </c>
      <c r="AY105" s="17" t="s">
        <v>185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81</v>
      </c>
      <c r="BK105" s="190">
        <f>ROUND(I105*H105,2)</f>
        <v>0</v>
      </c>
      <c r="BL105" s="17" t="s">
        <v>192</v>
      </c>
      <c r="BM105" s="189" t="s">
        <v>285</v>
      </c>
    </row>
    <row r="106" spans="1:47" s="2" customFormat="1" ht="12">
      <c r="A106" s="34"/>
      <c r="B106" s="35"/>
      <c r="C106" s="36"/>
      <c r="D106" s="191" t="s">
        <v>194</v>
      </c>
      <c r="E106" s="36"/>
      <c r="F106" s="192" t="s">
        <v>1141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194</v>
      </c>
      <c r="AU106" s="17" t="s">
        <v>81</v>
      </c>
    </row>
    <row r="107" spans="1:65" s="2" customFormat="1" ht="16.5" customHeight="1">
      <c r="A107" s="34"/>
      <c r="B107" s="35"/>
      <c r="C107" s="219" t="s">
        <v>240</v>
      </c>
      <c r="D107" s="219" t="s">
        <v>404</v>
      </c>
      <c r="E107" s="220" t="s">
        <v>1142</v>
      </c>
      <c r="F107" s="221" t="s">
        <v>1143</v>
      </c>
      <c r="G107" s="222" t="s">
        <v>202</v>
      </c>
      <c r="H107" s="223">
        <v>40</v>
      </c>
      <c r="I107" s="224"/>
      <c r="J107" s="225">
        <f>ROUND(I107*H107,2)</f>
        <v>0</v>
      </c>
      <c r="K107" s="221" t="s">
        <v>1123</v>
      </c>
      <c r="L107" s="226"/>
      <c r="M107" s="227" t="s">
        <v>19</v>
      </c>
      <c r="N107" s="228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235</v>
      </c>
      <c r="AT107" s="189" t="s">
        <v>404</v>
      </c>
      <c r="AU107" s="189" t="s">
        <v>81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301</v>
      </c>
    </row>
    <row r="108" spans="1:65" s="2" customFormat="1" ht="16.5" customHeight="1">
      <c r="A108" s="34"/>
      <c r="B108" s="35"/>
      <c r="C108" s="178" t="s">
        <v>247</v>
      </c>
      <c r="D108" s="178" t="s">
        <v>187</v>
      </c>
      <c r="E108" s="179" t="s">
        <v>1144</v>
      </c>
      <c r="F108" s="180" t="s">
        <v>1145</v>
      </c>
      <c r="G108" s="181" t="s">
        <v>202</v>
      </c>
      <c r="H108" s="182">
        <v>12</v>
      </c>
      <c r="I108" s="183"/>
      <c r="J108" s="184">
        <f>ROUND(I108*H108,2)</f>
        <v>0</v>
      </c>
      <c r="K108" s="180" t="s">
        <v>1123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192</v>
      </c>
      <c r="AT108" s="189" t="s">
        <v>187</v>
      </c>
      <c r="AU108" s="189" t="s">
        <v>81</v>
      </c>
      <c r="AY108" s="17" t="s">
        <v>185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81</v>
      </c>
      <c r="BK108" s="190">
        <f>ROUND(I108*H108,2)</f>
        <v>0</v>
      </c>
      <c r="BL108" s="17" t="s">
        <v>192</v>
      </c>
      <c r="BM108" s="189" t="s">
        <v>319</v>
      </c>
    </row>
    <row r="109" spans="1:47" s="2" customFormat="1" ht="12">
      <c r="A109" s="34"/>
      <c r="B109" s="35"/>
      <c r="C109" s="36"/>
      <c r="D109" s="191" t="s">
        <v>194</v>
      </c>
      <c r="E109" s="36"/>
      <c r="F109" s="192" t="s">
        <v>1146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194</v>
      </c>
      <c r="AU109" s="17" t="s">
        <v>81</v>
      </c>
    </row>
    <row r="110" spans="1:65" s="2" customFormat="1" ht="16.5" customHeight="1">
      <c r="A110" s="34"/>
      <c r="B110" s="35"/>
      <c r="C110" s="219" t="s">
        <v>252</v>
      </c>
      <c r="D110" s="219" t="s">
        <v>404</v>
      </c>
      <c r="E110" s="220" t="s">
        <v>1147</v>
      </c>
      <c r="F110" s="221" t="s">
        <v>1148</v>
      </c>
      <c r="G110" s="222" t="s">
        <v>202</v>
      </c>
      <c r="H110" s="223">
        <v>12</v>
      </c>
      <c r="I110" s="224"/>
      <c r="J110" s="225">
        <f>ROUND(I110*H110,2)</f>
        <v>0</v>
      </c>
      <c r="K110" s="221" t="s">
        <v>1123</v>
      </c>
      <c r="L110" s="226"/>
      <c r="M110" s="227" t="s">
        <v>19</v>
      </c>
      <c r="N110" s="228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235</v>
      </c>
      <c r="AT110" s="189" t="s">
        <v>404</v>
      </c>
      <c r="AU110" s="189" t="s">
        <v>81</v>
      </c>
      <c r="AY110" s="17" t="s">
        <v>185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81</v>
      </c>
      <c r="BK110" s="190">
        <f>ROUND(I110*H110,2)</f>
        <v>0</v>
      </c>
      <c r="BL110" s="17" t="s">
        <v>192</v>
      </c>
      <c r="BM110" s="189" t="s">
        <v>330</v>
      </c>
    </row>
    <row r="111" spans="1:65" s="2" customFormat="1" ht="16.5" customHeight="1">
      <c r="A111" s="34"/>
      <c r="B111" s="35"/>
      <c r="C111" s="178" t="s">
        <v>257</v>
      </c>
      <c r="D111" s="178" t="s">
        <v>187</v>
      </c>
      <c r="E111" s="179" t="s">
        <v>1155</v>
      </c>
      <c r="F111" s="180" t="s">
        <v>1156</v>
      </c>
      <c r="G111" s="181" t="s">
        <v>202</v>
      </c>
      <c r="H111" s="182">
        <v>4</v>
      </c>
      <c r="I111" s="183"/>
      <c r="J111" s="184">
        <f>ROUND(I111*H111,2)</f>
        <v>0</v>
      </c>
      <c r="K111" s="180" t="s">
        <v>1123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81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340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1157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81</v>
      </c>
    </row>
    <row r="113" spans="1:65" s="2" customFormat="1" ht="16.5" customHeight="1">
      <c r="A113" s="34"/>
      <c r="B113" s="35"/>
      <c r="C113" s="178" t="s">
        <v>262</v>
      </c>
      <c r="D113" s="178" t="s">
        <v>187</v>
      </c>
      <c r="E113" s="179" t="s">
        <v>1158</v>
      </c>
      <c r="F113" s="180" t="s">
        <v>1159</v>
      </c>
      <c r="G113" s="181" t="s">
        <v>202</v>
      </c>
      <c r="H113" s="182">
        <v>4</v>
      </c>
      <c r="I113" s="183"/>
      <c r="J113" s="184">
        <f>ROUND(I113*H113,2)</f>
        <v>0</v>
      </c>
      <c r="K113" s="180" t="s">
        <v>1123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192</v>
      </c>
      <c r="AT113" s="189" t="s">
        <v>187</v>
      </c>
      <c r="AU113" s="189" t="s">
        <v>81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353</v>
      </c>
    </row>
    <row r="114" spans="1:47" s="2" customFormat="1" ht="12">
      <c r="A114" s="34"/>
      <c r="B114" s="35"/>
      <c r="C114" s="36"/>
      <c r="D114" s="191" t="s">
        <v>194</v>
      </c>
      <c r="E114" s="36"/>
      <c r="F114" s="192" t="s">
        <v>1160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194</v>
      </c>
      <c r="AU114" s="17" t="s">
        <v>81</v>
      </c>
    </row>
    <row r="115" spans="1:65" s="2" customFormat="1" ht="16.5" customHeight="1">
      <c r="A115" s="34"/>
      <c r="B115" s="35"/>
      <c r="C115" s="219" t="s">
        <v>271</v>
      </c>
      <c r="D115" s="219" t="s">
        <v>404</v>
      </c>
      <c r="E115" s="220" t="s">
        <v>1161</v>
      </c>
      <c r="F115" s="221" t="s">
        <v>1162</v>
      </c>
      <c r="G115" s="222" t="s">
        <v>202</v>
      </c>
      <c r="H115" s="223">
        <v>4</v>
      </c>
      <c r="I115" s="224"/>
      <c r="J115" s="225">
        <f>ROUND(I115*H115,2)</f>
        <v>0</v>
      </c>
      <c r="K115" s="221" t="s">
        <v>1123</v>
      </c>
      <c r="L115" s="226"/>
      <c r="M115" s="227" t="s">
        <v>19</v>
      </c>
      <c r="N115" s="228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235</v>
      </c>
      <c r="AT115" s="189" t="s">
        <v>404</v>
      </c>
      <c r="AU115" s="189" t="s">
        <v>81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192</v>
      </c>
      <c r="BM115" s="189" t="s">
        <v>368</v>
      </c>
    </row>
    <row r="116" spans="1:65" s="2" customFormat="1" ht="16.5" customHeight="1">
      <c r="A116" s="34"/>
      <c r="B116" s="35"/>
      <c r="C116" s="178" t="s">
        <v>8</v>
      </c>
      <c r="D116" s="178" t="s">
        <v>187</v>
      </c>
      <c r="E116" s="179" t="s">
        <v>1163</v>
      </c>
      <c r="F116" s="180" t="s">
        <v>1164</v>
      </c>
      <c r="G116" s="181" t="s">
        <v>202</v>
      </c>
      <c r="H116" s="182">
        <v>100</v>
      </c>
      <c r="I116" s="183"/>
      <c r="J116" s="184">
        <f>ROUND(I116*H116,2)</f>
        <v>0</v>
      </c>
      <c r="K116" s="180" t="s">
        <v>1123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1165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81</v>
      </c>
    </row>
    <row r="118" spans="1:65" s="2" customFormat="1" ht="16.5" customHeight="1">
      <c r="A118" s="34"/>
      <c r="B118" s="35"/>
      <c r="C118" s="219" t="s">
        <v>285</v>
      </c>
      <c r="D118" s="219" t="s">
        <v>404</v>
      </c>
      <c r="E118" s="220" t="s">
        <v>1166</v>
      </c>
      <c r="F118" s="221" t="s">
        <v>1167</v>
      </c>
      <c r="G118" s="222" t="s">
        <v>202</v>
      </c>
      <c r="H118" s="223">
        <v>60</v>
      </c>
      <c r="I118" s="224"/>
      <c r="J118" s="225">
        <f>ROUND(I118*H118,2)</f>
        <v>0</v>
      </c>
      <c r="K118" s="221" t="s">
        <v>1123</v>
      </c>
      <c r="L118" s="226"/>
      <c r="M118" s="227" t="s">
        <v>19</v>
      </c>
      <c r="N118" s="228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235</v>
      </c>
      <c r="AT118" s="189" t="s">
        <v>404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392</v>
      </c>
    </row>
    <row r="119" spans="1:65" s="2" customFormat="1" ht="16.5" customHeight="1">
      <c r="A119" s="34"/>
      <c r="B119" s="35"/>
      <c r="C119" s="219" t="s">
        <v>292</v>
      </c>
      <c r="D119" s="219" t="s">
        <v>404</v>
      </c>
      <c r="E119" s="220" t="s">
        <v>1168</v>
      </c>
      <c r="F119" s="221" t="s">
        <v>1169</v>
      </c>
      <c r="G119" s="222" t="s">
        <v>202</v>
      </c>
      <c r="H119" s="223">
        <v>40</v>
      </c>
      <c r="I119" s="224"/>
      <c r="J119" s="225">
        <f>ROUND(I119*H119,2)</f>
        <v>0</v>
      </c>
      <c r="K119" s="221" t="s">
        <v>1123</v>
      </c>
      <c r="L119" s="226"/>
      <c r="M119" s="227" t="s">
        <v>19</v>
      </c>
      <c r="N119" s="228" t="s">
        <v>48</v>
      </c>
      <c r="O119" s="64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235</v>
      </c>
      <c r="AT119" s="189" t="s">
        <v>404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403</v>
      </c>
    </row>
    <row r="120" spans="2:63" s="12" customFormat="1" ht="25.95" customHeight="1">
      <c r="B120" s="162"/>
      <c r="C120" s="163"/>
      <c r="D120" s="164" t="s">
        <v>76</v>
      </c>
      <c r="E120" s="165" t="s">
        <v>1170</v>
      </c>
      <c r="F120" s="165" t="s">
        <v>1171</v>
      </c>
      <c r="G120" s="163"/>
      <c r="H120" s="163"/>
      <c r="I120" s="166"/>
      <c r="J120" s="167">
        <f>BK120</f>
        <v>0</v>
      </c>
      <c r="K120" s="163"/>
      <c r="L120" s="168"/>
      <c r="M120" s="169"/>
      <c r="N120" s="170"/>
      <c r="O120" s="170"/>
      <c r="P120" s="171">
        <f>SUM(P121:P135)</f>
        <v>0</v>
      </c>
      <c r="Q120" s="170"/>
      <c r="R120" s="171">
        <f>SUM(R121:R135)</f>
        <v>0</v>
      </c>
      <c r="S120" s="170"/>
      <c r="T120" s="172">
        <f>SUM(T121:T135)</f>
        <v>0</v>
      </c>
      <c r="AR120" s="173" t="s">
        <v>81</v>
      </c>
      <c r="AT120" s="174" t="s">
        <v>76</v>
      </c>
      <c r="AU120" s="174" t="s">
        <v>77</v>
      </c>
      <c r="AY120" s="173" t="s">
        <v>185</v>
      </c>
      <c r="BK120" s="175">
        <f>SUM(BK121:BK135)</f>
        <v>0</v>
      </c>
    </row>
    <row r="121" spans="1:65" s="2" customFormat="1" ht="24.15" customHeight="1">
      <c r="A121" s="34"/>
      <c r="B121" s="35"/>
      <c r="C121" s="178" t="s">
        <v>301</v>
      </c>
      <c r="D121" s="178" t="s">
        <v>187</v>
      </c>
      <c r="E121" s="179" t="s">
        <v>1172</v>
      </c>
      <c r="F121" s="180" t="s">
        <v>1173</v>
      </c>
      <c r="G121" s="181" t="s">
        <v>202</v>
      </c>
      <c r="H121" s="182">
        <v>8</v>
      </c>
      <c r="I121" s="183"/>
      <c r="J121" s="184">
        <f>ROUND(I121*H121,2)</f>
        <v>0</v>
      </c>
      <c r="K121" s="180" t="s">
        <v>1123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192</v>
      </c>
      <c r="AT121" s="189" t="s">
        <v>187</v>
      </c>
      <c r="AU121" s="189" t="s">
        <v>81</v>
      </c>
      <c r="AY121" s="17" t="s">
        <v>185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81</v>
      </c>
      <c r="BK121" s="190">
        <f>ROUND(I121*H121,2)</f>
        <v>0</v>
      </c>
      <c r="BL121" s="17" t="s">
        <v>192</v>
      </c>
      <c r="BM121" s="189" t="s">
        <v>416</v>
      </c>
    </row>
    <row r="122" spans="1:47" s="2" customFormat="1" ht="12">
      <c r="A122" s="34"/>
      <c r="B122" s="35"/>
      <c r="C122" s="36"/>
      <c r="D122" s="191" t="s">
        <v>194</v>
      </c>
      <c r="E122" s="36"/>
      <c r="F122" s="192" t="s">
        <v>1174</v>
      </c>
      <c r="G122" s="36"/>
      <c r="H122" s="36"/>
      <c r="I122" s="193"/>
      <c r="J122" s="36"/>
      <c r="K122" s="36"/>
      <c r="L122" s="39"/>
      <c r="M122" s="194"/>
      <c r="N122" s="19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194</v>
      </c>
      <c r="AU122" s="17" t="s">
        <v>81</v>
      </c>
    </row>
    <row r="123" spans="1:65" s="2" customFormat="1" ht="24.15" customHeight="1">
      <c r="A123" s="34"/>
      <c r="B123" s="35"/>
      <c r="C123" s="219" t="s">
        <v>310</v>
      </c>
      <c r="D123" s="219" t="s">
        <v>404</v>
      </c>
      <c r="E123" s="220" t="s">
        <v>1175</v>
      </c>
      <c r="F123" s="221" t="s">
        <v>1176</v>
      </c>
      <c r="G123" s="222" t="s">
        <v>202</v>
      </c>
      <c r="H123" s="223">
        <v>8</v>
      </c>
      <c r="I123" s="224"/>
      <c r="J123" s="225">
        <f>ROUND(I123*H123,2)</f>
        <v>0</v>
      </c>
      <c r="K123" s="221" t="s">
        <v>1154</v>
      </c>
      <c r="L123" s="226"/>
      <c r="M123" s="227" t="s">
        <v>19</v>
      </c>
      <c r="N123" s="228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235</v>
      </c>
      <c r="AT123" s="189" t="s">
        <v>404</v>
      </c>
      <c r="AU123" s="189" t="s">
        <v>81</v>
      </c>
      <c r="AY123" s="17" t="s">
        <v>185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81</v>
      </c>
      <c r="BK123" s="190">
        <f>ROUND(I123*H123,2)</f>
        <v>0</v>
      </c>
      <c r="BL123" s="17" t="s">
        <v>192</v>
      </c>
      <c r="BM123" s="189" t="s">
        <v>426</v>
      </c>
    </row>
    <row r="124" spans="1:65" s="2" customFormat="1" ht="24.15" customHeight="1">
      <c r="A124" s="34"/>
      <c r="B124" s="35"/>
      <c r="C124" s="178" t="s">
        <v>319</v>
      </c>
      <c r="D124" s="178" t="s">
        <v>187</v>
      </c>
      <c r="E124" s="179" t="s">
        <v>1172</v>
      </c>
      <c r="F124" s="180" t="s">
        <v>1173</v>
      </c>
      <c r="G124" s="181" t="s">
        <v>202</v>
      </c>
      <c r="H124" s="182">
        <v>8</v>
      </c>
      <c r="I124" s="183"/>
      <c r="J124" s="184">
        <f>ROUND(I124*H124,2)</f>
        <v>0</v>
      </c>
      <c r="K124" s="180" t="s">
        <v>1123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81</v>
      </c>
      <c r="AY124" s="17" t="s">
        <v>185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81</v>
      </c>
      <c r="BK124" s="190">
        <f>ROUND(I124*H124,2)</f>
        <v>0</v>
      </c>
      <c r="BL124" s="17" t="s">
        <v>192</v>
      </c>
      <c r="BM124" s="189" t="s">
        <v>437</v>
      </c>
    </row>
    <row r="125" spans="1:47" s="2" customFormat="1" ht="12">
      <c r="A125" s="34"/>
      <c r="B125" s="35"/>
      <c r="C125" s="36"/>
      <c r="D125" s="191" t="s">
        <v>194</v>
      </c>
      <c r="E125" s="36"/>
      <c r="F125" s="192" t="s">
        <v>1174</v>
      </c>
      <c r="G125" s="36"/>
      <c r="H125" s="36"/>
      <c r="I125" s="193"/>
      <c r="J125" s="36"/>
      <c r="K125" s="36"/>
      <c r="L125" s="39"/>
      <c r="M125" s="194"/>
      <c r="N125" s="19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194</v>
      </c>
      <c r="AU125" s="17" t="s">
        <v>81</v>
      </c>
    </row>
    <row r="126" spans="1:65" s="2" customFormat="1" ht="21.75" customHeight="1">
      <c r="A126" s="34"/>
      <c r="B126" s="35"/>
      <c r="C126" s="219" t="s">
        <v>7</v>
      </c>
      <c r="D126" s="219" t="s">
        <v>404</v>
      </c>
      <c r="E126" s="220" t="s">
        <v>1177</v>
      </c>
      <c r="F126" s="221" t="s">
        <v>1178</v>
      </c>
      <c r="G126" s="222" t="s">
        <v>202</v>
      </c>
      <c r="H126" s="223">
        <v>8</v>
      </c>
      <c r="I126" s="224"/>
      <c r="J126" s="225">
        <f>ROUND(I126*H126,2)</f>
        <v>0</v>
      </c>
      <c r="K126" s="221" t="s">
        <v>1154</v>
      </c>
      <c r="L126" s="226"/>
      <c r="M126" s="227" t="s">
        <v>19</v>
      </c>
      <c r="N126" s="228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235</v>
      </c>
      <c r="AT126" s="189" t="s">
        <v>404</v>
      </c>
      <c r="AU126" s="189" t="s">
        <v>81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448</v>
      </c>
    </row>
    <row r="127" spans="1:65" s="2" customFormat="1" ht="24.15" customHeight="1">
      <c r="A127" s="34"/>
      <c r="B127" s="35"/>
      <c r="C127" s="178" t="s">
        <v>330</v>
      </c>
      <c r="D127" s="178" t="s">
        <v>187</v>
      </c>
      <c r="E127" s="179" t="s">
        <v>1172</v>
      </c>
      <c r="F127" s="180" t="s">
        <v>1173</v>
      </c>
      <c r="G127" s="181" t="s">
        <v>202</v>
      </c>
      <c r="H127" s="182">
        <v>8</v>
      </c>
      <c r="I127" s="183"/>
      <c r="J127" s="184">
        <f>ROUND(I127*H127,2)</f>
        <v>0</v>
      </c>
      <c r="K127" s="180" t="s">
        <v>1123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81</v>
      </c>
      <c r="AY127" s="17" t="s">
        <v>185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81</v>
      </c>
      <c r="BK127" s="190">
        <f>ROUND(I127*H127,2)</f>
        <v>0</v>
      </c>
      <c r="BL127" s="17" t="s">
        <v>192</v>
      </c>
      <c r="BM127" s="189" t="s">
        <v>457</v>
      </c>
    </row>
    <row r="128" spans="1:47" s="2" customFormat="1" ht="12">
      <c r="A128" s="34"/>
      <c r="B128" s="35"/>
      <c r="C128" s="36"/>
      <c r="D128" s="191" t="s">
        <v>194</v>
      </c>
      <c r="E128" s="36"/>
      <c r="F128" s="192" t="s">
        <v>1174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194</v>
      </c>
      <c r="AU128" s="17" t="s">
        <v>81</v>
      </c>
    </row>
    <row r="129" spans="1:65" s="2" customFormat="1" ht="16.5" customHeight="1">
      <c r="A129" s="34"/>
      <c r="B129" s="35"/>
      <c r="C129" s="219" t="s">
        <v>335</v>
      </c>
      <c r="D129" s="219" t="s">
        <v>404</v>
      </c>
      <c r="E129" s="220" t="s">
        <v>1179</v>
      </c>
      <c r="F129" s="221" t="s">
        <v>1180</v>
      </c>
      <c r="G129" s="222" t="s">
        <v>202</v>
      </c>
      <c r="H129" s="223">
        <v>8</v>
      </c>
      <c r="I129" s="224"/>
      <c r="J129" s="225">
        <f>ROUND(I129*H129,2)</f>
        <v>0</v>
      </c>
      <c r="K129" s="221" t="s">
        <v>1154</v>
      </c>
      <c r="L129" s="226"/>
      <c r="M129" s="227" t="s">
        <v>19</v>
      </c>
      <c r="N129" s="228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235</v>
      </c>
      <c r="AT129" s="189" t="s">
        <v>404</v>
      </c>
      <c r="AU129" s="189" t="s">
        <v>81</v>
      </c>
      <c r="AY129" s="17" t="s">
        <v>185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81</v>
      </c>
      <c r="BK129" s="190">
        <f>ROUND(I129*H129,2)</f>
        <v>0</v>
      </c>
      <c r="BL129" s="17" t="s">
        <v>192</v>
      </c>
      <c r="BM129" s="189" t="s">
        <v>468</v>
      </c>
    </row>
    <row r="130" spans="1:65" s="2" customFormat="1" ht="16.5" customHeight="1">
      <c r="A130" s="34"/>
      <c r="B130" s="35"/>
      <c r="C130" s="178" t="s">
        <v>340</v>
      </c>
      <c r="D130" s="178" t="s">
        <v>187</v>
      </c>
      <c r="E130" s="179" t="s">
        <v>1228</v>
      </c>
      <c r="F130" s="180" t="s">
        <v>1229</v>
      </c>
      <c r="G130" s="181" t="s">
        <v>202</v>
      </c>
      <c r="H130" s="182">
        <v>4</v>
      </c>
      <c r="I130" s="183"/>
      <c r="J130" s="184">
        <f>ROUND(I130*H130,2)</f>
        <v>0</v>
      </c>
      <c r="K130" s="180" t="s">
        <v>1123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81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476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1230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81</v>
      </c>
    </row>
    <row r="132" spans="1:65" s="2" customFormat="1" ht="16.5" customHeight="1">
      <c r="A132" s="34"/>
      <c r="B132" s="35"/>
      <c r="C132" s="219" t="s">
        <v>346</v>
      </c>
      <c r="D132" s="219" t="s">
        <v>404</v>
      </c>
      <c r="E132" s="220" t="s">
        <v>1184</v>
      </c>
      <c r="F132" s="221" t="s">
        <v>1185</v>
      </c>
      <c r="G132" s="222" t="s">
        <v>202</v>
      </c>
      <c r="H132" s="223">
        <v>4</v>
      </c>
      <c r="I132" s="224"/>
      <c r="J132" s="225">
        <f>ROUND(I132*H132,2)</f>
        <v>0</v>
      </c>
      <c r="K132" s="221" t="s">
        <v>1154</v>
      </c>
      <c r="L132" s="226"/>
      <c r="M132" s="227" t="s">
        <v>19</v>
      </c>
      <c r="N132" s="228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235</v>
      </c>
      <c r="AT132" s="189" t="s">
        <v>404</v>
      </c>
      <c r="AU132" s="189" t="s">
        <v>81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487</v>
      </c>
    </row>
    <row r="133" spans="1:65" s="2" customFormat="1" ht="24.15" customHeight="1">
      <c r="A133" s="34"/>
      <c r="B133" s="35"/>
      <c r="C133" s="178" t="s">
        <v>353</v>
      </c>
      <c r="D133" s="178" t="s">
        <v>187</v>
      </c>
      <c r="E133" s="179" t="s">
        <v>1231</v>
      </c>
      <c r="F133" s="180" t="s">
        <v>1232</v>
      </c>
      <c r="G133" s="181" t="s">
        <v>202</v>
      </c>
      <c r="H133" s="182">
        <v>4</v>
      </c>
      <c r="I133" s="183"/>
      <c r="J133" s="184">
        <f>ROUND(I133*H133,2)</f>
        <v>0</v>
      </c>
      <c r="K133" s="180" t="s">
        <v>1123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81</v>
      </c>
      <c r="AY133" s="17" t="s">
        <v>185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81</v>
      </c>
      <c r="BK133" s="190">
        <f>ROUND(I133*H133,2)</f>
        <v>0</v>
      </c>
      <c r="BL133" s="17" t="s">
        <v>192</v>
      </c>
      <c r="BM133" s="189" t="s">
        <v>501</v>
      </c>
    </row>
    <row r="134" spans="1:47" s="2" customFormat="1" ht="12">
      <c r="A134" s="34"/>
      <c r="B134" s="35"/>
      <c r="C134" s="36"/>
      <c r="D134" s="191" t="s">
        <v>194</v>
      </c>
      <c r="E134" s="36"/>
      <c r="F134" s="192" t="s">
        <v>1233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194</v>
      </c>
      <c r="AU134" s="17" t="s">
        <v>81</v>
      </c>
    </row>
    <row r="135" spans="1:65" s="2" customFormat="1" ht="16.5" customHeight="1">
      <c r="A135" s="34"/>
      <c r="B135" s="35"/>
      <c r="C135" s="219" t="s">
        <v>362</v>
      </c>
      <c r="D135" s="219" t="s">
        <v>404</v>
      </c>
      <c r="E135" s="220" t="s">
        <v>1234</v>
      </c>
      <c r="F135" s="221" t="s">
        <v>1187</v>
      </c>
      <c r="G135" s="222" t="s">
        <v>202</v>
      </c>
      <c r="H135" s="223">
        <v>4</v>
      </c>
      <c r="I135" s="224"/>
      <c r="J135" s="225">
        <f>ROUND(I135*H135,2)</f>
        <v>0</v>
      </c>
      <c r="K135" s="221" t="s">
        <v>1154</v>
      </c>
      <c r="L135" s="226"/>
      <c r="M135" s="227" t="s">
        <v>19</v>
      </c>
      <c r="N135" s="228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235</v>
      </c>
      <c r="AT135" s="189" t="s">
        <v>404</v>
      </c>
      <c r="AU135" s="189" t="s">
        <v>81</v>
      </c>
      <c r="AY135" s="17" t="s">
        <v>185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81</v>
      </c>
      <c r="BK135" s="190">
        <f>ROUND(I135*H135,2)</f>
        <v>0</v>
      </c>
      <c r="BL135" s="17" t="s">
        <v>192</v>
      </c>
      <c r="BM135" s="189" t="s">
        <v>510</v>
      </c>
    </row>
    <row r="136" spans="2:63" s="12" customFormat="1" ht="25.95" customHeight="1">
      <c r="B136" s="162"/>
      <c r="C136" s="163"/>
      <c r="D136" s="164" t="s">
        <v>76</v>
      </c>
      <c r="E136" s="165" t="s">
        <v>1188</v>
      </c>
      <c r="F136" s="165" t="s">
        <v>1189</v>
      </c>
      <c r="G136" s="163"/>
      <c r="H136" s="163"/>
      <c r="I136" s="166"/>
      <c r="J136" s="167">
        <f>BK136</f>
        <v>0</v>
      </c>
      <c r="K136" s="163"/>
      <c r="L136" s="168"/>
      <c r="M136" s="169"/>
      <c r="N136" s="170"/>
      <c r="O136" s="170"/>
      <c r="P136" s="171">
        <f>SUM(P137:P138)</f>
        <v>0</v>
      </c>
      <c r="Q136" s="170"/>
      <c r="R136" s="171">
        <f>SUM(R137:R138)</f>
        <v>0</v>
      </c>
      <c r="S136" s="170"/>
      <c r="T136" s="172">
        <f>SUM(T137:T138)</f>
        <v>0</v>
      </c>
      <c r="AR136" s="173" t="s">
        <v>81</v>
      </c>
      <c r="AT136" s="174" t="s">
        <v>76</v>
      </c>
      <c r="AU136" s="174" t="s">
        <v>77</v>
      </c>
      <c r="AY136" s="173" t="s">
        <v>185</v>
      </c>
      <c r="BK136" s="175">
        <f>SUM(BK137:BK138)</f>
        <v>0</v>
      </c>
    </row>
    <row r="137" spans="1:65" s="2" customFormat="1" ht="16.5" customHeight="1">
      <c r="A137" s="34"/>
      <c r="B137" s="35"/>
      <c r="C137" s="178" t="s">
        <v>368</v>
      </c>
      <c r="D137" s="178" t="s">
        <v>187</v>
      </c>
      <c r="E137" s="179" t="s">
        <v>1190</v>
      </c>
      <c r="F137" s="180" t="s">
        <v>1191</v>
      </c>
      <c r="G137" s="181" t="s">
        <v>1192</v>
      </c>
      <c r="H137" s="182">
        <v>32</v>
      </c>
      <c r="I137" s="183"/>
      <c r="J137" s="184">
        <f>ROUND(I137*H137,2)</f>
        <v>0</v>
      </c>
      <c r="K137" s="180" t="s">
        <v>1123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81</v>
      </c>
      <c r="AY137" s="17" t="s">
        <v>185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81</v>
      </c>
      <c r="BK137" s="190">
        <f>ROUND(I137*H137,2)</f>
        <v>0</v>
      </c>
      <c r="BL137" s="17" t="s">
        <v>192</v>
      </c>
      <c r="BM137" s="189" t="s">
        <v>520</v>
      </c>
    </row>
    <row r="138" spans="1:47" s="2" customFormat="1" ht="12">
      <c r="A138" s="34"/>
      <c r="B138" s="35"/>
      <c r="C138" s="36"/>
      <c r="D138" s="191" t="s">
        <v>194</v>
      </c>
      <c r="E138" s="36"/>
      <c r="F138" s="192" t="s">
        <v>1193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194</v>
      </c>
      <c r="AU138" s="17" t="s">
        <v>81</v>
      </c>
    </row>
    <row r="139" spans="2:63" s="12" customFormat="1" ht="25.95" customHeight="1">
      <c r="B139" s="162"/>
      <c r="C139" s="163"/>
      <c r="D139" s="164" t="s">
        <v>76</v>
      </c>
      <c r="E139" s="165" t="s">
        <v>1197</v>
      </c>
      <c r="F139" s="165" t="s">
        <v>1198</v>
      </c>
      <c r="G139" s="163"/>
      <c r="H139" s="163"/>
      <c r="I139" s="166"/>
      <c r="J139" s="167">
        <f>BK139</f>
        <v>0</v>
      </c>
      <c r="K139" s="163"/>
      <c r="L139" s="168"/>
      <c r="M139" s="169"/>
      <c r="N139" s="170"/>
      <c r="O139" s="170"/>
      <c r="P139" s="171">
        <f>SUM(P140:P142)</f>
        <v>0</v>
      </c>
      <c r="Q139" s="170"/>
      <c r="R139" s="171">
        <f>SUM(R140:R142)</f>
        <v>0</v>
      </c>
      <c r="S139" s="170"/>
      <c r="T139" s="172">
        <f>SUM(T140:T142)</f>
        <v>0</v>
      </c>
      <c r="AR139" s="173" t="s">
        <v>81</v>
      </c>
      <c r="AT139" s="174" t="s">
        <v>76</v>
      </c>
      <c r="AU139" s="174" t="s">
        <v>77</v>
      </c>
      <c r="AY139" s="173" t="s">
        <v>185</v>
      </c>
      <c r="BK139" s="175">
        <f>SUM(BK140:BK142)</f>
        <v>0</v>
      </c>
    </row>
    <row r="140" spans="1:65" s="2" customFormat="1" ht="16.5" customHeight="1">
      <c r="A140" s="34"/>
      <c r="B140" s="35"/>
      <c r="C140" s="178" t="s">
        <v>374</v>
      </c>
      <c r="D140" s="178" t="s">
        <v>187</v>
      </c>
      <c r="E140" s="179" t="s">
        <v>1199</v>
      </c>
      <c r="F140" s="180" t="s">
        <v>1200</v>
      </c>
      <c r="G140" s="181" t="s">
        <v>202</v>
      </c>
      <c r="H140" s="182">
        <v>4</v>
      </c>
      <c r="I140" s="183"/>
      <c r="J140" s="184">
        <f>ROUND(I140*H140,2)</f>
        <v>0</v>
      </c>
      <c r="K140" s="180" t="s">
        <v>1123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81</v>
      </c>
      <c r="AY140" s="17" t="s">
        <v>185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81</v>
      </c>
      <c r="BK140" s="190">
        <f>ROUND(I140*H140,2)</f>
        <v>0</v>
      </c>
      <c r="BL140" s="17" t="s">
        <v>192</v>
      </c>
      <c r="BM140" s="189" t="s">
        <v>534</v>
      </c>
    </row>
    <row r="141" spans="1:47" s="2" customFormat="1" ht="12">
      <c r="A141" s="34"/>
      <c r="B141" s="35"/>
      <c r="C141" s="36"/>
      <c r="D141" s="191" t="s">
        <v>194</v>
      </c>
      <c r="E141" s="36"/>
      <c r="F141" s="192" t="s">
        <v>1201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194</v>
      </c>
      <c r="AU141" s="17" t="s">
        <v>81</v>
      </c>
    </row>
    <row r="142" spans="1:65" s="2" customFormat="1" ht="16.5" customHeight="1">
      <c r="A142" s="34"/>
      <c r="B142" s="35"/>
      <c r="C142" s="219" t="s">
        <v>380</v>
      </c>
      <c r="D142" s="219" t="s">
        <v>404</v>
      </c>
      <c r="E142" s="220" t="s">
        <v>1202</v>
      </c>
      <c r="F142" s="221" t="s">
        <v>1203</v>
      </c>
      <c r="G142" s="222" t="s">
        <v>202</v>
      </c>
      <c r="H142" s="223">
        <v>4</v>
      </c>
      <c r="I142" s="224"/>
      <c r="J142" s="225">
        <f>ROUND(I142*H142,2)</f>
        <v>0</v>
      </c>
      <c r="K142" s="221" t="s">
        <v>1204</v>
      </c>
      <c r="L142" s="226"/>
      <c r="M142" s="227" t="s">
        <v>19</v>
      </c>
      <c r="N142" s="228" t="s">
        <v>48</v>
      </c>
      <c r="O142" s="64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235</v>
      </c>
      <c r="AT142" s="189" t="s">
        <v>404</v>
      </c>
      <c r="AU142" s="189" t="s">
        <v>81</v>
      </c>
      <c r="AY142" s="17" t="s">
        <v>185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7" t="s">
        <v>81</v>
      </c>
      <c r="BK142" s="190">
        <f>ROUND(I142*H142,2)</f>
        <v>0</v>
      </c>
      <c r="BL142" s="17" t="s">
        <v>192</v>
      </c>
      <c r="BM142" s="189" t="s">
        <v>544</v>
      </c>
    </row>
    <row r="143" spans="2:63" s="12" customFormat="1" ht="25.95" customHeight="1">
      <c r="B143" s="162"/>
      <c r="C143" s="163"/>
      <c r="D143" s="164" t="s">
        <v>76</v>
      </c>
      <c r="E143" s="165" t="s">
        <v>1205</v>
      </c>
      <c r="F143" s="165" t="s">
        <v>1138</v>
      </c>
      <c r="G143" s="163"/>
      <c r="H143" s="163"/>
      <c r="I143" s="166"/>
      <c r="J143" s="167">
        <f>BK143</f>
        <v>0</v>
      </c>
      <c r="K143" s="163"/>
      <c r="L143" s="168"/>
      <c r="M143" s="169"/>
      <c r="N143" s="170"/>
      <c r="O143" s="170"/>
      <c r="P143" s="171">
        <f>SUM(P144:P149)</f>
        <v>0</v>
      </c>
      <c r="Q143" s="170"/>
      <c r="R143" s="171">
        <f>SUM(R144:R149)</f>
        <v>0</v>
      </c>
      <c r="S143" s="170"/>
      <c r="T143" s="172">
        <f>SUM(T144:T149)</f>
        <v>0</v>
      </c>
      <c r="AR143" s="173" t="s">
        <v>81</v>
      </c>
      <c r="AT143" s="174" t="s">
        <v>76</v>
      </c>
      <c r="AU143" s="174" t="s">
        <v>77</v>
      </c>
      <c r="AY143" s="173" t="s">
        <v>185</v>
      </c>
      <c r="BK143" s="175">
        <f>SUM(BK144:BK149)</f>
        <v>0</v>
      </c>
    </row>
    <row r="144" spans="1:65" s="2" customFormat="1" ht="16.5" customHeight="1">
      <c r="A144" s="34"/>
      <c r="B144" s="35"/>
      <c r="C144" s="178" t="s">
        <v>387</v>
      </c>
      <c r="D144" s="178" t="s">
        <v>187</v>
      </c>
      <c r="E144" s="179" t="s">
        <v>1206</v>
      </c>
      <c r="F144" s="180" t="s">
        <v>1207</v>
      </c>
      <c r="G144" s="181" t="s">
        <v>202</v>
      </c>
      <c r="H144" s="182">
        <v>4</v>
      </c>
      <c r="I144" s="183"/>
      <c r="J144" s="184">
        <f>ROUND(I144*H144,2)</f>
        <v>0</v>
      </c>
      <c r="K144" s="180" t="s">
        <v>1123</v>
      </c>
      <c r="L144" s="39"/>
      <c r="M144" s="185" t="s">
        <v>19</v>
      </c>
      <c r="N144" s="186" t="s">
        <v>48</v>
      </c>
      <c r="O144" s="64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81</v>
      </c>
      <c r="AY144" s="17" t="s">
        <v>185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17" t="s">
        <v>81</v>
      </c>
      <c r="BK144" s="190">
        <f>ROUND(I144*H144,2)</f>
        <v>0</v>
      </c>
      <c r="BL144" s="17" t="s">
        <v>192</v>
      </c>
      <c r="BM144" s="189" t="s">
        <v>553</v>
      </c>
    </row>
    <row r="145" spans="1:47" s="2" customFormat="1" ht="12">
      <c r="A145" s="34"/>
      <c r="B145" s="35"/>
      <c r="C145" s="36"/>
      <c r="D145" s="191" t="s">
        <v>194</v>
      </c>
      <c r="E145" s="36"/>
      <c r="F145" s="192" t="s">
        <v>1208</v>
      </c>
      <c r="G145" s="36"/>
      <c r="H145" s="36"/>
      <c r="I145" s="193"/>
      <c r="J145" s="36"/>
      <c r="K145" s="36"/>
      <c r="L145" s="39"/>
      <c r="M145" s="194"/>
      <c r="N145" s="195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194</v>
      </c>
      <c r="AU145" s="17" t="s">
        <v>81</v>
      </c>
    </row>
    <row r="146" spans="1:65" s="2" customFormat="1" ht="16.5" customHeight="1">
      <c r="A146" s="34"/>
      <c r="B146" s="35"/>
      <c r="C146" s="219" t="s">
        <v>392</v>
      </c>
      <c r="D146" s="219" t="s">
        <v>404</v>
      </c>
      <c r="E146" s="220" t="s">
        <v>1209</v>
      </c>
      <c r="F146" s="221" t="s">
        <v>1210</v>
      </c>
      <c r="G146" s="222" t="s">
        <v>202</v>
      </c>
      <c r="H146" s="223">
        <v>4</v>
      </c>
      <c r="I146" s="224"/>
      <c r="J146" s="225">
        <f>ROUND(I146*H146,2)</f>
        <v>0</v>
      </c>
      <c r="K146" s="221" t="s">
        <v>1154</v>
      </c>
      <c r="L146" s="226"/>
      <c r="M146" s="227" t="s">
        <v>19</v>
      </c>
      <c r="N146" s="228" t="s">
        <v>48</v>
      </c>
      <c r="O146" s="64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235</v>
      </c>
      <c r="AT146" s="189" t="s">
        <v>404</v>
      </c>
      <c r="AU146" s="189" t="s">
        <v>81</v>
      </c>
      <c r="AY146" s="17" t="s">
        <v>185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81</v>
      </c>
      <c r="BK146" s="190">
        <f>ROUND(I146*H146,2)</f>
        <v>0</v>
      </c>
      <c r="BL146" s="17" t="s">
        <v>192</v>
      </c>
      <c r="BM146" s="189" t="s">
        <v>564</v>
      </c>
    </row>
    <row r="147" spans="1:65" s="2" customFormat="1" ht="16.5" customHeight="1">
      <c r="A147" s="34"/>
      <c r="B147" s="35"/>
      <c r="C147" s="178" t="s">
        <v>398</v>
      </c>
      <c r="D147" s="178" t="s">
        <v>187</v>
      </c>
      <c r="E147" s="179" t="s">
        <v>1211</v>
      </c>
      <c r="F147" s="180" t="s">
        <v>1212</v>
      </c>
      <c r="G147" s="181" t="s">
        <v>202</v>
      </c>
      <c r="H147" s="182">
        <v>4</v>
      </c>
      <c r="I147" s="183"/>
      <c r="J147" s="184">
        <f>ROUND(I147*H147,2)</f>
        <v>0</v>
      </c>
      <c r="K147" s="180" t="s">
        <v>1123</v>
      </c>
      <c r="L147" s="39"/>
      <c r="M147" s="185" t="s">
        <v>19</v>
      </c>
      <c r="N147" s="186" t="s">
        <v>48</v>
      </c>
      <c r="O147" s="64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192</v>
      </c>
      <c r="AT147" s="189" t="s">
        <v>187</v>
      </c>
      <c r="AU147" s="189" t="s">
        <v>81</v>
      </c>
      <c r="AY147" s="17" t="s">
        <v>185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81</v>
      </c>
      <c r="BK147" s="190">
        <f>ROUND(I147*H147,2)</f>
        <v>0</v>
      </c>
      <c r="BL147" s="17" t="s">
        <v>192</v>
      </c>
      <c r="BM147" s="189" t="s">
        <v>576</v>
      </c>
    </row>
    <row r="148" spans="1:47" s="2" customFormat="1" ht="12">
      <c r="A148" s="34"/>
      <c r="B148" s="35"/>
      <c r="C148" s="36"/>
      <c r="D148" s="191" t="s">
        <v>194</v>
      </c>
      <c r="E148" s="36"/>
      <c r="F148" s="192" t="s">
        <v>1213</v>
      </c>
      <c r="G148" s="36"/>
      <c r="H148" s="36"/>
      <c r="I148" s="193"/>
      <c r="J148" s="36"/>
      <c r="K148" s="36"/>
      <c r="L148" s="39"/>
      <c r="M148" s="194"/>
      <c r="N148" s="19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194</v>
      </c>
      <c r="AU148" s="17" t="s">
        <v>81</v>
      </c>
    </row>
    <row r="149" spans="1:65" s="2" customFormat="1" ht="16.5" customHeight="1">
      <c r="A149" s="34"/>
      <c r="B149" s="35"/>
      <c r="C149" s="219" t="s">
        <v>403</v>
      </c>
      <c r="D149" s="219" t="s">
        <v>404</v>
      </c>
      <c r="E149" s="220" t="s">
        <v>1214</v>
      </c>
      <c r="F149" s="221" t="s">
        <v>1215</v>
      </c>
      <c r="G149" s="222" t="s">
        <v>202</v>
      </c>
      <c r="H149" s="223">
        <v>4</v>
      </c>
      <c r="I149" s="224"/>
      <c r="J149" s="225">
        <f>ROUND(I149*H149,2)</f>
        <v>0</v>
      </c>
      <c r="K149" s="221" t="s">
        <v>1154</v>
      </c>
      <c r="L149" s="226"/>
      <c r="M149" s="241" t="s">
        <v>19</v>
      </c>
      <c r="N149" s="242" t="s">
        <v>48</v>
      </c>
      <c r="O149" s="232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235</v>
      </c>
      <c r="AT149" s="189" t="s">
        <v>404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587</v>
      </c>
    </row>
    <row r="150" spans="1:31" s="2" customFormat="1" ht="7" customHeight="1">
      <c r="A150" s="34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QzdDkdcnwMzeokH2icAhOKYaYXSl8kvaoDBKPzRjgjdQePnqo61sPxgXBc973yCvNvruntqmx6waGS8vGH1PvA==" saltValue="6KZ9MtQK1L7AcxTkc9gniwH8HMh1rEltAc3wAkBasTn6Iawb7p6CZITiBrxuaOJBoAF7KoYT55ksVj+555PBtQ==" spinCount="100000" sheet="1" objects="1" scenarios="1" formatColumns="0" formatRows="0" autoFilter="0"/>
  <autoFilter ref="C90:K149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4" r:id="rId1" display="https://podminky.urs.cz/item/CS_URS_2022_01/741122015"/>
    <hyperlink ref="F97" r:id="rId2" display="https://podminky.urs.cz/item/CS_URS_2022_01/741122016"/>
    <hyperlink ref="F100" r:id="rId3" display="https://podminky.urs.cz/item/CS_URS_2022_01/977342121"/>
    <hyperlink ref="F102" r:id="rId4" display="https://podminky.urs.cz/item/CS_URS_2022_01/741120001"/>
    <hyperlink ref="F106" r:id="rId5" display="https://podminky.urs.cz/item/CS_URS_2022_01/741313001"/>
    <hyperlink ref="F109" r:id="rId6" display="https://podminky.urs.cz/item/CS_URS_2022_01/741310101"/>
    <hyperlink ref="F112" r:id="rId7" display="https://podminky.urs.cz/item/CS_URS_2022_01/741330731"/>
    <hyperlink ref="F114" r:id="rId8" display="https://podminky.urs.cz/item/CS_URS_2022_01/741311004"/>
    <hyperlink ref="F117" r:id="rId9" display="https://podminky.urs.cz/item/CS_URS_2022_01/741112061"/>
    <hyperlink ref="F122" r:id="rId10" display="https://podminky.urs.cz/item/CS_URS_2022_01/741372112"/>
    <hyperlink ref="F125" r:id="rId11" display="https://podminky.urs.cz/item/CS_URS_2022_01/741372112"/>
    <hyperlink ref="F128" r:id="rId12" display="https://podminky.urs.cz/item/CS_URS_2022_01/741372112"/>
    <hyperlink ref="F131" r:id="rId13" display="https://podminky.urs.cz/item/CS_URS_2022_01/741372002"/>
    <hyperlink ref="F134" r:id="rId14" display="https://podminky.urs.cz/item/CS_URS_2022_01/741372002.1"/>
    <hyperlink ref="F138" r:id="rId15" display="https://podminky.urs.cz/item/CS_URS_2022_01/HZS2231"/>
    <hyperlink ref="F141" r:id="rId16" display="https://podminky.urs.cz/item/CS_URS_2022_01/741210002"/>
    <hyperlink ref="F145" r:id="rId17" display="https://podminky.urs.cz/item/CS_URS_2022_01/741231012"/>
    <hyperlink ref="F148" r:id="rId18" display="https://podminky.urs.cz/item/CS_URS_2022_01/741%20-%20R%20-%2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141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1:31" s="2" customFormat="1" ht="12" customHeight="1">
      <c r="A8" s="34"/>
      <c r="B8" s="39"/>
      <c r="C8" s="34"/>
      <c r="D8" s="112" t="s">
        <v>143</v>
      </c>
      <c r="E8" s="34"/>
      <c r="F8" s="34"/>
      <c r="G8" s="34"/>
      <c r="H8" s="34"/>
      <c r="I8" s="34"/>
      <c r="J8" s="34"/>
      <c r="K8" s="34"/>
      <c r="L8" s="11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75" t="s">
        <v>913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03" t="s">
        <v>19</v>
      </c>
      <c r="G11" s="34"/>
      <c r="H11" s="34"/>
      <c r="I11" s="112" t="s">
        <v>20</v>
      </c>
      <c r="J11" s="103" t="s">
        <v>19</v>
      </c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21</v>
      </c>
      <c r="E12" s="34"/>
      <c r="F12" s="103" t="s">
        <v>22</v>
      </c>
      <c r="G12" s="34"/>
      <c r="H12" s="34"/>
      <c r="I12" s="112" t="s">
        <v>23</v>
      </c>
      <c r="J12" s="114" t="str">
        <f>'Rekapitulace stavby'!AN8</f>
        <v>15. 5. 2023</v>
      </c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25</v>
      </c>
      <c r="E14" s="34"/>
      <c r="F14" s="34"/>
      <c r="G14" s="34"/>
      <c r="H14" s="34"/>
      <c r="I14" s="112" t="s">
        <v>26</v>
      </c>
      <c r="J14" s="103" t="s">
        <v>27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3" t="s">
        <v>28</v>
      </c>
      <c r="F15" s="34"/>
      <c r="G15" s="34"/>
      <c r="H15" s="34"/>
      <c r="I15" s="112" t="s">
        <v>29</v>
      </c>
      <c r="J15" s="103" t="s">
        <v>30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31</v>
      </c>
      <c r="E17" s="34"/>
      <c r="F17" s="34"/>
      <c r="G17" s="34"/>
      <c r="H17" s="34"/>
      <c r="I17" s="112" t="s">
        <v>26</v>
      </c>
      <c r="J17" s="30" t="str">
        <f>'Rekapitulace stavby'!AN13</f>
        <v>Vyplň údaj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76" t="str">
        <f>'Rekapitulace stavby'!E14</f>
        <v>Vyplň údaj</v>
      </c>
      <c r="F18" s="377"/>
      <c r="G18" s="377"/>
      <c r="H18" s="377"/>
      <c r="I18" s="112" t="s">
        <v>29</v>
      </c>
      <c r="J18" s="30" t="str">
        <f>'Rekapitulace stavby'!AN14</f>
        <v>Vyplň údaj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33</v>
      </c>
      <c r="E20" s="34"/>
      <c r="F20" s="34"/>
      <c r="G20" s="34"/>
      <c r="H20" s="34"/>
      <c r="I20" s="112" t="s">
        <v>26</v>
      </c>
      <c r="J20" s="103" t="s">
        <v>34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3" t="s">
        <v>35</v>
      </c>
      <c r="F21" s="34"/>
      <c r="G21" s="34"/>
      <c r="H21" s="34"/>
      <c r="I21" s="112" t="s">
        <v>29</v>
      </c>
      <c r="J21" s="103" t="s">
        <v>36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38</v>
      </c>
      <c r="E23" s="34"/>
      <c r="F23" s="34"/>
      <c r="G23" s="34"/>
      <c r="H23" s="34"/>
      <c r="I23" s="112" t="s">
        <v>26</v>
      </c>
      <c r="J23" s="103" t="str">
        <f>IF('Rekapitulace stavby'!AN19="","",'Rekapitulace stavby'!AN19)</f>
        <v>08660361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3" t="str">
        <f>IF('Rekapitulace stavby'!E20="","",'Rekapitulace stavby'!E20)</f>
        <v>Ing. Jaroslav Stolička</v>
      </c>
      <c r="F24" s="34"/>
      <c r="G24" s="34"/>
      <c r="H24" s="34"/>
      <c r="I24" s="112" t="s">
        <v>29</v>
      </c>
      <c r="J24" s="103" t="str">
        <f>IF('Rekapitulace stavby'!AN20="","",'Rekapitulace stavby'!AN20)</f>
        <v/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41</v>
      </c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78" t="s">
        <v>19</v>
      </c>
      <c r="F27" s="378"/>
      <c r="G27" s="378"/>
      <c r="H27" s="37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43</v>
      </c>
      <c r="E30" s="34"/>
      <c r="F30" s="34"/>
      <c r="G30" s="34"/>
      <c r="H30" s="34"/>
      <c r="I30" s="34"/>
      <c r="J30" s="120">
        <f>ROUND(J84,2)</f>
        <v>0</v>
      </c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45</v>
      </c>
      <c r="G32" s="34"/>
      <c r="H32" s="34"/>
      <c r="I32" s="121" t="s">
        <v>44</v>
      </c>
      <c r="J32" s="121" t="s">
        <v>46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47</v>
      </c>
      <c r="E33" s="112" t="s">
        <v>48</v>
      </c>
      <c r="F33" s="123">
        <f>ROUND((SUM(BE84:BE97)),2)</f>
        <v>0</v>
      </c>
      <c r="G33" s="34"/>
      <c r="H33" s="34"/>
      <c r="I33" s="124">
        <v>0.21</v>
      </c>
      <c r="J33" s="123">
        <f>ROUND(((SUM(BE84:BE97))*I33),2)</f>
        <v>0</v>
      </c>
      <c r="K33" s="34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49</v>
      </c>
      <c r="F34" s="123">
        <f>ROUND((SUM(BF84:BF97)),2)</f>
        <v>0</v>
      </c>
      <c r="G34" s="34"/>
      <c r="H34" s="34"/>
      <c r="I34" s="124">
        <v>0.15</v>
      </c>
      <c r="J34" s="123">
        <f>ROUND(((SUM(BF84:BF97))*I34),2)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50</v>
      </c>
      <c r="F35" s="123">
        <f>ROUND((SUM(BG84:BG97)),2)</f>
        <v>0</v>
      </c>
      <c r="G35" s="34"/>
      <c r="H35" s="34"/>
      <c r="I35" s="124">
        <v>0.21</v>
      </c>
      <c r="J35" s="123">
        <f>0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51</v>
      </c>
      <c r="F36" s="123">
        <f>ROUND((SUM(BH84:BH97)),2)</f>
        <v>0</v>
      </c>
      <c r="G36" s="34"/>
      <c r="H36" s="34"/>
      <c r="I36" s="124">
        <v>0.15</v>
      </c>
      <c r="J36" s="123">
        <f>0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52</v>
      </c>
      <c r="F37" s="123">
        <f>ROUND((SUM(BI84:BI97)),2)</f>
        <v>0</v>
      </c>
      <c r="G37" s="34"/>
      <c r="H37" s="34"/>
      <c r="I37" s="124">
        <v>0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53</v>
      </c>
      <c r="E39" s="127"/>
      <c r="F39" s="127"/>
      <c r="G39" s="128" t="s">
        <v>54</v>
      </c>
      <c r="H39" s="129" t="s">
        <v>55</v>
      </c>
      <c r="I39" s="127"/>
      <c r="J39" s="130">
        <f>SUM(J30:J37)</f>
        <v>0</v>
      </c>
      <c r="K39" s="131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147</v>
      </c>
      <c r="D45" s="36"/>
      <c r="E45" s="36"/>
      <c r="F45" s="36"/>
      <c r="G45" s="36"/>
      <c r="H45" s="36"/>
      <c r="I45" s="36"/>
      <c r="J45" s="36"/>
      <c r="K45" s="36"/>
      <c r="L45" s="11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70" t="str">
        <f>E7</f>
        <v>Zvýšení kapacity koleje Blanice</v>
      </c>
      <c r="F48" s="371"/>
      <c r="G48" s="371"/>
      <c r="H48" s="371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143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5" t="str">
        <f>E9</f>
        <v>VRN - Vedlejší rozpočtové náklady</v>
      </c>
      <c r="F50" s="369"/>
      <c r="G50" s="369"/>
      <c r="H50" s="369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Chemická 953, 148 00, Praha 4</v>
      </c>
      <c r="G52" s="36"/>
      <c r="H52" s="36"/>
      <c r="I52" s="29" t="s">
        <v>23</v>
      </c>
      <c r="J52" s="59" t="str">
        <f>IF(J12="","",J12)</f>
        <v>15. 5. 2023</v>
      </c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Vysoká škola ekonomická v Praze</v>
      </c>
      <c r="G54" s="36"/>
      <c r="H54" s="36"/>
      <c r="I54" s="29" t="s">
        <v>33</v>
      </c>
      <c r="J54" s="32" t="str">
        <f>E21</f>
        <v>Drobný Architects, s.r.o.</v>
      </c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Jaroslav Stolička</v>
      </c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6" t="s">
        <v>148</v>
      </c>
      <c r="D57" s="137"/>
      <c r="E57" s="137"/>
      <c r="F57" s="137"/>
      <c r="G57" s="137"/>
      <c r="H57" s="137"/>
      <c r="I57" s="137"/>
      <c r="J57" s="138" t="s">
        <v>149</v>
      </c>
      <c r="K57" s="137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5" customHeight="1">
      <c r="A59" s="34"/>
      <c r="B59" s="35"/>
      <c r="C59" s="139" t="s">
        <v>75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150</v>
      </c>
    </row>
    <row r="60" spans="2:12" s="9" customFormat="1" ht="25" customHeight="1">
      <c r="B60" s="140"/>
      <c r="C60" s="141"/>
      <c r="D60" s="142" t="s">
        <v>913</v>
      </c>
      <c r="E60" s="143"/>
      <c r="F60" s="143"/>
      <c r="G60" s="143"/>
      <c r="H60" s="143"/>
      <c r="I60" s="143"/>
      <c r="J60" s="144">
        <f>J85</f>
        <v>0</v>
      </c>
      <c r="K60" s="141"/>
      <c r="L60" s="145"/>
    </row>
    <row r="61" spans="2:12" s="10" customFormat="1" ht="19.95" customHeight="1">
      <c r="B61" s="146"/>
      <c r="C61" s="97"/>
      <c r="D61" s="147" t="s">
        <v>1237</v>
      </c>
      <c r="E61" s="148"/>
      <c r="F61" s="148"/>
      <c r="G61" s="148"/>
      <c r="H61" s="148"/>
      <c r="I61" s="148"/>
      <c r="J61" s="149">
        <f>J86</f>
        <v>0</v>
      </c>
      <c r="K61" s="97"/>
      <c r="L61" s="150"/>
    </row>
    <row r="62" spans="2:12" s="10" customFormat="1" ht="19.95" customHeight="1">
      <c r="B62" s="146"/>
      <c r="C62" s="97"/>
      <c r="D62" s="147" t="s">
        <v>1238</v>
      </c>
      <c r="E62" s="148"/>
      <c r="F62" s="148"/>
      <c r="G62" s="148"/>
      <c r="H62" s="148"/>
      <c r="I62" s="148"/>
      <c r="J62" s="149">
        <f>J89</f>
        <v>0</v>
      </c>
      <c r="K62" s="97"/>
      <c r="L62" s="150"/>
    </row>
    <row r="63" spans="2:12" s="10" customFormat="1" ht="19.95" customHeight="1">
      <c r="B63" s="146"/>
      <c r="C63" s="97"/>
      <c r="D63" s="147" t="s">
        <v>1239</v>
      </c>
      <c r="E63" s="148"/>
      <c r="F63" s="148"/>
      <c r="G63" s="148"/>
      <c r="H63" s="148"/>
      <c r="I63" s="148"/>
      <c r="J63" s="149">
        <f>J92</f>
        <v>0</v>
      </c>
      <c r="K63" s="97"/>
      <c r="L63" s="150"/>
    </row>
    <row r="64" spans="2:12" s="10" customFormat="1" ht="19.95" customHeight="1">
      <c r="B64" s="146"/>
      <c r="C64" s="97"/>
      <c r="D64" s="147" t="s">
        <v>1240</v>
      </c>
      <c r="E64" s="148"/>
      <c r="F64" s="148"/>
      <c r="G64" s="148"/>
      <c r="H64" s="148"/>
      <c r="I64" s="148"/>
      <c r="J64" s="149">
        <f>J95</f>
        <v>0</v>
      </c>
      <c r="K64" s="97"/>
      <c r="L64" s="150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170</v>
      </c>
      <c r="D71" s="36"/>
      <c r="E71" s="36"/>
      <c r="F71" s="36"/>
      <c r="G71" s="36"/>
      <c r="H71" s="36"/>
      <c r="I71" s="36"/>
      <c r="J71" s="36"/>
      <c r="K71" s="36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1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70" t="str">
        <f>E7</f>
        <v>Zvýšení kapacity koleje Blanice</v>
      </c>
      <c r="F74" s="371"/>
      <c r="G74" s="371"/>
      <c r="H74" s="371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143</v>
      </c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5" t="str">
        <f>E9</f>
        <v>VRN - Vedlejší rozpočtové náklady</v>
      </c>
      <c r="F76" s="369"/>
      <c r="G76" s="369"/>
      <c r="H76" s="369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Chemická 953, 148 00, Praha 4</v>
      </c>
      <c r="G78" s="36"/>
      <c r="H78" s="36"/>
      <c r="I78" s="29" t="s">
        <v>23</v>
      </c>
      <c r="J78" s="59" t="str">
        <f>IF(J12="","",J12)</f>
        <v>15. 5. 2023</v>
      </c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Vysoká škola ekonomická v Praze</v>
      </c>
      <c r="G80" s="36"/>
      <c r="H80" s="36"/>
      <c r="I80" s="29" t="s">
        <v>33</v>
      </c>
      <c r="J80" s="32" t="str">
        <f>E21</f>
        <v>Drobný Architects, s.r.o.</v>
      </c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Jaroslav Stolička</v>
      </c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51"/>
      <c r="B83" s="152"/>
      <c r="C83" s="153" t="s">
        <v>171</v>
      </c>
      <c r="D83" s="154" t="s">
        <v>62</v>
      </c>
      <c r="E83" s="154" t="s">
        <v>58</v>
      </c>
      <c r="F83" s="154" t="s">
        <v>59</v>
      </c>
      <c r="G83" s="154" t="s">
        <v>172</v>
      </c>
      <c r="H83" s="154" t="s">
        <v>173</v>
      </c>
      <c r="I83" s="154" t="s">
        <v>174</v>
      </c>
      <c r="J83" s="154" t="s">
        <v>149</v>
      </c>
      <c r="K83" s="155" t="s">
        <v>175</v>
      </c>
      <c r="L83" s="156"/>
      <c r="M83" s="68" t="s">
        <v>19</v>
      </c>
      <c r="N83" s="69" t="s">
        <v>47</v>
      </c>
      <c r="O83" s="69" t="s">
        <v>176</v>
      </c>
      <c r="P83" s="69" t="s">
        <v>177</v>
      </c>
      <c r="Q83" s="69" t="s">
        <v>178</v>
      </c>
      <c r="R83" s="69" t="s">
        <v>179</v>
      </c>
      <c r="S83" s="69" t="s">
        <v>180</v>
      </c>
      <c r="T83" s="70" t="s">
        <v>181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2" customFormat="1" ht="22.85" customHeight="1">
      <c r="A84" s="34"/>
      <c r="B84" s="35"/>
      <c r="C84" s="75" t="s">
        <v>182</v>
      </c>
      <c r="D84" s="36"/>
      <c r="E84" s="36"/>
      <c r="F84" s="36"/>
      <c r="G84" s="36"/>
      <c r="H84" s="36"/>
      <c r="I84" s="36"/>
      <c r="J84" s="157">
        <f>BK84</f>
        <v>0</v>
      </c>
      <c r="K84" s="36"/>
      <c r="L84" s="39"/>
      <c r="M84" s="71"/>
      <c r="N84" s="158"/>
      <c r="O84" s="72"/>
      <c r="P84" s="159">
        <f>P85</f>
        <v>0</v>
      </c>
      <c r="Q84" s="72"/>
      <c r="R84" s="159">
        <f>R85</f>
        <v>0</v>
      </c>
      <c r="S84" s="72"/>
      <c r="T84" s="160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76</v>
      </c>
      <c r="AU84" s="17" t="s">
        <v>150</v>
      </c>
      <c r="BK84" s="161">
        <f>BK85</f>
        <v>0</v>
      </c>
    </row>
    <row r="85" spans="2:63" s="12" customFormat="1" ht="25.95" customHeight="1">
      <c r="B85" s="162"/>
      <c r="C85" s="163"/>
      <c r="D85" s="164" t="s">
        <v>76</v>
      </c>
      <c r="E85" s="165" t="s">
        <v>139</v>
      </c>
      <c r="F85" s="165" t="s">
        <v>140</v>
      </c>
      <c r="G85" s="163"/>
      <c r="H85" s="163"/>
      <c r="I85" s="166"/>
      <c r="J85" s="167">
        <f>BK85</f>
        <v>0</v>
      </c>
      <c r="K85" s="163"/>
      <c r="L85" s="168"/>
      <c r="M85" s="169"/>
      <c r="N85" s="170"/>
      <c r="O85" s="170"/>
      <c r="P85" s="171">
        <f>P86+P89+P92+P95</f>
        <v>0</v>
      </c>
      <c r="Q85" s="170"/>
      <c r="R85" s="171">
        <f>R86+R89+R92+R95</f>
        <v>0</v>
      </c>
      <c r="S85" s="170"/>
      <c r="T85" s="172">
        <f>T86+T89+T92+T95</f>
        <v>0</v>
      </c>
      <c r="AR85" s="173" t="s">
        <v>221</v>
      </c>
      <c r="AT85" s="174" t="s">
        <v>76</v>
      </c>
      <c r="AU85" s="174" t="s">
        <v>77</v>
      </c>
      <c r="AY85" s="173" t="s">
        <v>185</v>
      </c>
      <c r="BK85" s="175">
        <f>BK86+BK89+BK92+BK95</f>
        <v>0</v>
      </c>
    </row>
    <row r="86" spans="2:63" s="12" customFormat="1" ht="22.85" customHeight="1">
      <c r="B86" s="162"/>
      <c r="C86" s="163"/>
      <c r="D86" s="164" t="s">
        <v>76</v>
      </c>
      <c r="E86" s="176" t="s">
        <v>1241</v>
      </c>
      <c r="F86" s="176" t="s">
        <v>1242</v>
      </c>
      <c r="G86" s="163"/>
      <c r="H86" s="163"/>
      <c r="I86" s="166"/>
      <c r="J86" s="177">
        <f>BK86</f>
        <v>0</v>
      </c>
      <c r="K86" s="163"/>
      <c r="L86" s="168"/>
      <c r="M86" s="169"/>
      <c r="N86" s="170"/>
      <c r="O86" s="170"/>
      <c r="P86" s="171">
        <f>SUM(P87:P88)</f>
        <v>0</v>
      </c>
      <c r="Q86" s="170"/>
      <c r="R86" s="171">
        <f>SUM(R87:R88)</f>
        <v>0</v>
      </c>
      <c r="S86" s="170"/>
      <c r="T86" s="172">
        <f>SUM(T87:T88)</f>
        <v>0</v>
      </c>
      <c r="AR86" s="173" t="s">
        <v>221</v>
      </c>
      <c r="AT86" s="174" t="s">
        <v>76</v>
      </c>
      <c r="AU86" s="174" t="s">
        <v>81</v>
      </c>
      <c r="AY86" s="173" t="s">
        <v>185</v>
      </c>
      <c r="BK86" s="175">
        <f>SUM(BK87:BK88)</f>
        <v>0</v>
      </c>
    </row>
    <row r="87" spans="1:65" s="2" customFormat="1" ht="16.5" customHeight="1">
      <c r="A87" s="34"/>
      <c r="B87" s="35"/>
      <c r="C87" s="178" t="s">
        <v>81</v>
      </c>
      <c r="D87" s="178" t="s">
        <v>187</v>
      </c>
      <c r="E87" s="179" t="s">
        <v>1243</v>
      </c>
      <c r="F87" s="180" t="s">
        <v>1242</v>
      </c>
      <c r="G87" s="181" t="s">
        <v>1244</v>
      </c>
      <c r="H87" s="182">
        <v>1</v>
      </c>
      <c r="I87" s="183"/>
      <c r="J87" s="184">
        <f>ROUND(I87*H87,2)</f>
        <v>0</v>
      </c>
      <c r="K87" s="180" t="s">
        <v>191</v>
      </c>
      <c r="L87" s="39"/>
      <c r="M87" s="185" t="s">
        <v>19</v>
      </c>
      <c r="N87" s="186" t="s">
        <v>48</v>
      </c>
      <c r="O87" s="64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9" t="s">
        <v>192</v>
      </c>
      <c r="AT87" s="189" t="s">
        <v>187</v>
      </c>
      <c r="AU87" s="189" t="s">
        <v>85</v>
      </c>
      <c r="AY87" s="17" t="s">
        <v>185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7" t="s">
        <v>81</v>
      </c>
      <c r="BK87" s="190">
        <f>ROUND(I87*H87,2)</f>
        <v>0</v>
      </c>
      <c r="BL87" s="17" t="s">
        <v>192</v>
      </c>
      <c r="BM87" s="189" t="s">
        <v>85</v>
      </c>
    </row>
    <row r="88" spans="1:47" s="2" customFormat="1" ht="12">
      <c r="A88" s="34"/>
      <c r="B88" s="35"/>
      <c r="C88" s="36"/>
      <c r="D88" s="191" t="s">
        <v>194</v>
      </c>
      <c r="E88" s="36"/>
      <c r="F88" s="192" t="s">
        <v>1245</v>
      </c>
      <c r="G88" s="36"/>
      <c r="H88" s="36"/>
      <c r="I88" s="193"/>
      <c r="J88" s="36"/>
      <c r="K88" s="36"/>
      <c r="L88" s="39"/>
      <c r="M88" s="194"/>
      <c r="N88" s="19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194</v>
      </c>
      <c r="AU88" s="17" t="s">
        <v>85</v>
      </c>
    </row>
    <row r="89" spans="2:63" s="12" customFormat="1" ht="22.85" customHeight="1">
      <c r="B89" s="162"/>
      <c r="C89" s="163"/>
      <c r="D89" s="164" t="s">
        <v>76</v>
      </c>
      <c r="E89" s="176" t="s">
        <v>1246</v>
      </c>
      <c r="F89" s="176" t="s">
        <v>1247</v>
      </c>
      <c r="G89" s="163"/>
      <c r="H89" s="163"/>
      <c r="I89" s="166"/>
      <c r="J89" s="177">
        <f>BK89</f>
        <v>0</v>
      </c>
      <c r="K89" s="163"/>
      <c r="L89" s="168"/>
      <c r="M89" s="169"/>
      <c r="N89" s="170"/>
      <c r="O89" s="170"/>
      <c r="P89" s="171">
        <f>SUM(P90:P91)</f>
        <v>0</v>
      </c>
      <c r="Q89" s="170"/>
      <c r="R89" s="171">
        <f>SUM(R90:R91)</f>
        <v>0</v>
      </c>
      <c r="S89" s="170"/>
      <c r="T89" s="172">
        <f>SUM(T90:T91)</f>
        <v>0</v>
      </c>
      <c r="AR89" s="173" t="s">
        <v>221</v>
      </c>
      <c r="AT89" s="174" t="s">
        <v>76</v>
      </c>
      <c r="AU89" s="174" t="s">
        <v>81</v>
      </c>
      <c r="AY89" s="173" t="s">
        <v>185</v>
      </c>
      <c r="BK89" s="175">
        <f>SUM(BK90:BK91)</f>
        <v>0</v>
      </c>
    </row>
    <row r="90" spans="1:65" s="2" customFormat="1" ht="16.5" customHeight="1">
      <c r="A90" s="34"/>
      <c r="B90" s="35"/>
      <c r="C90" s="178" t="s">
        <v>85</v>
      </c>
      <c r="D90" s="178" t="s">
        <v>187</v>
      </c>
      <c r="E90" s="179" t="s">
        <v>1248</v>
      </c>
      <c r="F90" s="180" t="s">
        <v>1249</v>
      </c>
      <c r="G90" s="181" t="s">
        <v>1244</v>
      </c>
      <c r="H90" s="182">
        <v>1</v>
      </c>
      <c r="I90" s="183"/>
      <c r="J90" s="184">
        <f>ROUND(I90*H90,2)</f>
        <v>0</v>
      </c>
      <c r="K90" s="180" t="s">
        <v>191</v>
      </c>
      <c r="L90" s="39"/>
      <c r="M90" s="185" t="s">
        <v>19</v>
      </c>
      <c r="N90" s="186" t="s">
        <v>48</v>
      </c>
      <c r="O90" s="64"/>
      <c r="P90" s="187">
        <f>O90*H90</f>
        <v>0</v>
      </c>
      <c r="Q90" s="187">
        <v>0</v>
      </c>
      <c r="R90" s="187">
        <f>Q90*H90</f>
        <v>0</v>
      </c>
      <c r="S90" s="187">
        <v>0</v>
      </c>
      <c r="T90" s="18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9" t="s">
        <v>1250</v>
      </c>
      <c r="AT90" s="189" t="s">
        <v>187</v>
      </c>
      <c r="AU90" s="189" t="s">
        <v>85</v>
      </c>
      <c r="AY90" s="17" t="s">
        <v>185</v>
      </c>
      <c r="BE90" s="190">
        <f>IF(N90="základní",J90,0)</f>
        <v>0</v>
      </c>
      <c r="BF90" s="190">
        <f>IF(N90="snížená",J90,0)</f>
        <v>0</v>
      </c>
      <c r="BG90" s="190">
        <f>IF(N90="zákl. přenesená",J90,0)</f>
        <v>0</v>
      </c>
      <c r="BH90" s="190">
        <f>IF(N90="sníž. přenesená",J90,0)</f>
        <v>0</v>
      </c>
      <c r="BI90" s="190">
        <f>IF(N90="nulová",J90,0)</f>
        <v>0</v>
      </c>
      <c r="BJ90" s="17" t="s">
        <v>81</v>
      </c>
      <c r="BK90" s="190">
        <f>ROUND(I90*H90,2)</f>
        <v>0</v>
      </c>
      <c r="BL90" s="17" t="s">
        <v>1250</v>
      </c>
      <c r="BM90" s="189" t="s">
        <v>1251</v>
      </c>
    </row>
    <row r="91" spans="1:47" s="2" customFormat="1" ht="12">
      <c r="A91" s="34"/>
      <c r="B91" s="35"/>
      <c r="C91" s="36"/>
      <c r="D91" s="191" t="s">
        <v>194</v>
      </c>
      <c r="E91" s="36"/>
      <c r="F91" s="192" t="s">
        <v>1252</v>
      </c>
      <c r="G91" s="36"/>
      <c r="H91" s="36"/>
      <c r="I91" s="193"/>
      <c r="J91" s="36"/>
      <c r="K91" s="36"/>
      <c r="L91" s="39"/>
      <c r="M91" s="194"/>
      <c r="N91" s="195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194</v>
      </c>
      <c r="AU91" s="17" t="s">
        <v>85</v>
      </c>
    </row>
    <row r="92" spans="2:63" s="12" customFormat="1" ht="22.85" customHeight="1">
      <c r="B92" s="162"/>
      <c r="C92" s="163"/>
      <c r="D92" s="164" t="s">
        <v>76</v>
      </c>
      <c r="E92" s="176" t="s">
        <v>1253</v>
      </c>
      <c r="F92" s="176" t="s">
        <v>1254</v>
      </c>
      <c r="G92" s="163"/>
      <c r="H92" s="163"/>
      <c r="I92" s="166"/>
      <c r="J92" s="177">
        <f>BK92</f>
        <v>0</v>
      </c>
      <c r="K92" s="163"/>
      <c r="L92" s="168"/>
      <c r="M92" s="169"/>
      <c r="N92" s="170"/>
      <c r="O92" s="170"/>
      <c r="P92" s="171">
        <f>SUM(P93:P94)</f>
        <v>0</v>
      </c>
      <c r="Q92" s="170"/>
      <c r="R92" s="171">
        <f>SUM(R93:R94)</f>
        <v>0</v>
      </c>
      <c r="S92" s="170"/>
      <c r="T92" s="172">
        <f>SUM(T93:T94)</f>
        <v>0</v>
      </c>
      <c r="AR92" s="173" t="s">
        <v>221</v>
      </c>
      <c r="AT92" s="174" t="s">
        <v>76</v>
      </c>
      <c r="AU92" s="174" t="s">
        <v>81</v>
      </c>
      <c r="AY92" s="173" t="s">
        <v>185</v>
      </c>
      <c r="BK92" s="175">
        <f>SUM(BK93:BK94)</f>
        <v>0</v>
      </c>
    </row>
    <row r="93" spans="1:65" s="2" customFormat="1" ht="16.5" customHeight="1">
      <c r="A93" s="34"/>
      <c r="B93" s="35"/>
      <c r="C93" s="178" t="s">
        <v>108</v>
      </c>
      <c r="D93" s="178" t="s">
        <v>187</v>
      </c>
      <c r="E93" s="179" t="s">
        <v>1255</v>
      </c>
      <c r="F93" s="180" t="s">
        <v>1256</v>
      </c>
      <c r="G93" s="181" t="s">
        <v>1244</v>
      </c>
      <c r="H93" s="182">
        <v>1</v>
      </c>
      <c r="I93" s="183"/>
      <c r="J93" s="184">
        <f>ROUND(I93*H93,2)</f>
        <v>0</v>
      </c>
      <c r="K93" s="180" t="s">
        <v>191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192</v>
      </c>
      <c r="AT93" s="189" t="s">
        <v>187</v>
      </c>
      <c r="AU93" s="189" t="s">
        <v>85</v>
      </c>
      <c r="AY93" s="17" t="s">
        <v>185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81</v>
      </c>
      <c r="BK93" s="190">
        <f>ROUND(I93*H93,2)</f>
        <v>0</v>
      </c>
      <c r="BL93" s="17" t="s">
        <v>192</v>
      </c>
      <c r="BM93" s="189" t="s">
        <v>192</v>
      </c>
    </row>
    <row r="94" spans="1:47" s="2" customFormat="1" ht="12">
      <c r="A94" s="34"/>
      <c r="B94" s="35"/>
      <c r="C94" s="36"/>
      <c r="D94" s="191" t="s">
        <v>194</v>
      </c>
      <c r="E94" s="36"/>
      <c r="F94" s="192" t="s">
        <v>1257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194</v>
      </c>
      <c r="AU94" s="17" t="s">
        <v>85</v>
      </c>
    </row>
    <row r="95" spans="2:63" s="12" customFormat="1" ht="22.85" customHeight="1">
      <c r="B95" s="162"/>
      <c r="C95" s="163"/>
      <c r="D95" s="164" t="s">
        <v>76</v>
      </c>
      <c r="E95" s="176" t="s">
        <v>1258</v>
      </c>
      <c r="F95" s="176" t="s">
        <v>1259</v>
      </c>
      <c r="G95" s="163"/>
      <c r="H95" s="163"/>
      <c r="I95" s="166"/>
      <c r="J95" s="177">
        <f>BK95</f>
        <v>0</v>
      </c>
      <c r="K95" s="163"/>
      <c r="L95" s="168"/>
      <c r="M95" s="169"/>
      <c r="N95" s="170"/>
      <c r="O95" s="170"/>
      <c r="P95" s="171">
        <f>SUM(P96:P97)</f>
        <v>0</v>
      </c>
      <c r="Q95" s="170"/>
      <c r="R95" s="171">
        <f>SUM(R96:R97)</f>
        <v>0</v>
      </c>
      <c r="S95" s="170"/>
      <c r="T95" s="172">
        <f>SUM(T96:T97)</f>
        <v>0</v>
      </c>
      <c r="AR95" s="173" t="s">
        <v>221</v>
      </c>
      <c r="AT95" s="174" t="s">
        <v>76</v>
      </c>
      <c r="AU95" s="174" t="s">
        <v>81</v>
      </c>
      <c r="AY95" s="173" t="s">
        <v>185</v>
      </c>
      <c r="BK95" s="175">
        <f>SUM(BK96:BK97)</f>
        <v>0</v>
      </c>
    </row>
    <row r="96" spans="1:65" s="2" customFormat="1" ht="16.5" customHeight="1">
      <c r="A96" s="34"/>
      <c r="B96" s="35"/>
      <c r="C96" s="178" t="s">
        <v>192</v>
      </c>
      <c r="D96" s="178" t="s">
        <v>187</v>
      </c>
      <c r="E96" s="179" t="s">
        <v>1260</v>
      </c>
      <c r="F96" s="180" t="s">
        <v>1259</v>
      </c>
      <c r="G96" s="181" t="s">
        <v>1244</v>
      </c>
      <c r="H96" s="182">
        <v>1</v>
      </c>
      <c r="I96" s="183"/>
      <c r="J96" s="184">
        <f>ROUND(I96*H96,2)</f>
        <v>0</v>
      </c>
      <c r="K96" s="180" t="s">
        <v>191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1250</v>
      </c>
      <c r="AT96" s="189" t="s">
        <v>187</v>
      </c>
      <c r="AU96" s="189" t="s">
        <v>85</v>
      </c>
      <c r="AY96" s="17" t="s">
        <v>185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81</v>
      </c>
      <c r="BK96" s="190">
        <f>ROUND(I96*H96,2)</f>
        <v>0</v>
      </c>
      <c r="BL96" s="17" t="s">
        <v>1250</v>
      </c>
      <c r="BM96" s="189" t="s">
        <v>1261</v>
      </c>
    </row>
    <row r="97" spans="1:47" s="2" customFormat="1" ht="12">
      <c r="A97" s="34"/>
      <c r="B97" s="35"/>
      <c r="C97" s="36"/>
      <c r="D97" s="191" t="s">
        <v>194</v>
      </c>
      <c r="E97" s="36"/>
      <c r="F97" s="192" t="s">
        <v>1262</v>
      </c>
      <c r="G97" s="36"/>
      <c r="H97" s="36"/>
      <c r="I97" s="193"/>
      <c r="J97" s="36"/>
      <c r="K97" s="36"/>
      <c r="L97" s="39"/>
      <c r="M97" s="230"/>
      <c r="N97" s="231"/>
      <c r="O97" s="232"/>
      <c r="P97" s="232"/>
      <c r="Q97" s="232"/>
      <c r="R97" s="232"/>
      <c r="S97" s="232"/>
      <c r="T97" s="233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194</v>
      </c>
      <c r="AU97" s="17" t="s">
        <v>85</v>
      </c>
    </row>
    <row r="98" spans="1:31" s="2" customFormat="1" ht="7" customHeight="1">
      <c r="A98" s="34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39"/>
      <c r="M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</sheetData>
  <sheetProtection algorithmName="SHA-512" hashValue="AStZr4qaR+n4poCK/NB5jSGUbcqgult1n/Yb7OCQBsI9Wqwj8IsAUcDOqvggeub9YamyE2B1PbU1yTHqQaeowA==" saltValue="lS7dAWhBA5hl8I7lDKgnEdzmUQOVUFPpe4dB/X7k6ESWFCY8lGbcstU35U8RKGkfzys4/03nkV7PJPSr9xIbtA==" spinCount="100000" sheet="1" objects="1" scenarios="1" formatColumns="0" formatRows="0" autoFilter="0"/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30001000"/>
    <hyperlink ref="F91" r:id="rId2" display="https://podminky.urs.cz/item/CS_URS_2023_01/045002000"/>
    <hyperlink ref="F94" r:id="rId3" display="https://podminky.urs.cz/item/CS_URS_2023_01/065002000"/>
    <hyperlink ref="F97" r:id="rId4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421875" style="243" customWidth="1"/>
    <col min="2" max="2" width="1.57421875" style="243" customWidth="1"/>
    <col min="3" max="4" width="5.00390625" style="243" customWidth="1"/>
    <col min="5" max="5" width="11.574218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574218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382" t="s">
        <v>1263</v>
      </c>
      <c r="D3" s="382"/>
      <c r="E3" s="382"/>
      <c r="F3" s="382"/>
      <c r="G3" s="382"/>
      <c r="H3" s="382"/>
      <c r="I3" s="382"/>
      <c r="J3" s="382"/>
      <c r="K3" s="248"/>
    </row>
    <row r="4" spans="2:11" s="1" customFormat="1" ht="25.5" customHeight="1">
      <c r="B4" s="249"/>
      <c r="C4" s="383" t="s">
        <v>1264</v>
      </c>
      <c r="D4" s="383"/>
      <c r="E4" s="383"/>
      <c r="F4" s="383"/>
      <c r="G4" s="383"/>
      <c r="H4" s="383"/>
      <c r="I4" s="383"/>
      <c r="J4" s="383"/>
      <c r="K4" s="250"/>
    </row>
    <row r="5" spans="2:11" s="1" customFormat="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9"/>
      <c r="C6" s="381" t="s">
        <v>1265</v>
      </c>
      <c r="D6" s="381"/>
      <c r="E6" s="381"/>
      <c r="F6" s="381"/>
      <c r="G6" s="381"/>
      <c r="H6" s="381"/>
      <c r="I6" s="381"/>
      <c r="J6" s="381"/>
      <c r="K6" s="250"/>
    </row>
    <row r="7" spans="2:11" s="1" customFormat="1" ht="15" customHeight="1">
      <c r="B7" s="253"/>
      <c r="C7" s="381" t="s">
        <v>1266</v>
      </c>
      <c r="D7" s="381"/>
      <c r="E7" s="381"/>
      <c r="F7" s="381"/>
      <c r="G7" s="381"/>
      <c r="H7" s="381"/>
      <c r="I7" s="381"/>
      <c r="J7" s="381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381" t="s">
        <v>1267</v>
      </c>
      <c r="D9" s="381"/>
      <c r="E9" s="381"/>
      <c r="F9" s="381"/>
      <c r="G9" s="381"/>
      <c r="H9" s="381"/>
      <c r="I9" s="381"/>
      <c r="J9" s="381"/>
      <c r="K9" s="250"/>
    </row>
    <row r="10" spans="2:11" s="1" customFormat="1" ht="15" customHeight="1">
      <c r="B10" s="253"/>
      <c r="C10" s="252"/>
      <c r="D10" s="381" t="s">
        <v>1268</v>
      </c>
      <c r="E10" s="381"/>
      <c r="F10" s="381"/>
      <c r="G10" s="381"/>
      <c r="H10" s="381"/>
      <c r="I10" s="381"/>
      <c r="J10" s="381"/>
      <c r="K10" s="250"/>
    </row>
    <row r="11" spans="2:11" s="1" customFormat="1" ht="15" customHeight="1">
      <c r="B11" s="253"/>
      <c r="C11" s="254"/>
      <c r="D11" s="381" t="s">
        <v>1269</v>
      </c>
      <c r="E11" s="381"/>
      <c r="F11" s="381"/>
      <c r="G11" s="381"/>
      <c r="H11" s="381"/>
      <c r="I11" s="381"/>
      <c r="J11" s="381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1270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381" t="s">
        <v>1271</v>
      </c>
      <c r="E15" s="381"/>
      <c r="F15" s="381"/>
      <c r="G15" s="381"/>
      <c r="H15" s="381"/>
      <c r="I15" s="381"/>
      <c r="J15" s="381"/>
      <c r="K15" s="250"/>
    </row>
    <row r="16" spans="2:11" s="1" customFormat="1" ht="15" customHeight="1">
      <c r="B16" s="253"/>
      <c r="C16" s="254"/>
      <c r="D16" s="381" t="s">
        <v>1272</v>
      </c>
      <c r="E16" s="381"/>
      <c r="F16" s="381"/>
      <c r="G16" s="381"/>
      <c r="H16" s="381"/>
      <c r="I16" s="381"/>
      <c r="J16" s="381"/>
      <c r="K16" s="250"/>
    </row>
    <row r="17" spans="2:11" s="1" customFormat="1" ht="15" customHeight="1">
      <c r="B17" s="253"/>
      <c r="C17" s="254"/>
      <c r="D17" s="381" t="s">
        <v>1273</v>
      </c>
      <c r="E17" s="381"/>
      <c r="F17" s="381"/>
      <c r="G17" s="381"/>
      <c r="H17" s="381"/>
      <c r="I17" s="381"/>
      <c r="J17" s="381"/>
      <c r="K17" s="250"/>
    </row>
    <row r="18" spans="2:11" s="1" customFormat="1" ht="15" customHeight="1">
      <c r="B18" s="253"/>
      <c r="C18" s="254"/>
      <c r="D18" s="254"/>
      <c r="E18" s="256" t="s">
        <v>83</v>
      </c>
      <c r="F18" s="381" t="s">
        <v>1274</v>
      </c>
      <c r="G18" s="381"/>
      <c r="H18" s="381"/>
      <c r="I18" s="381"/>
      <c r="J18" s="381"/>
      <c r="K18" s="250"/>
    </row>
    <row r="19" spans="2:11" s="1" customFormat="1" ht="15" customHeight="1">
      <c r="B19" s="253"/>
      <c r="C19" s="254"/>
      <c r="D19" s="254"/>
      <c r="E19" s="256" t="s">
        <v>1275</v>
      </c>
      <c r="F19" s="381" t="s">
        <v>1276</v>
      </c>
      <c r="G19" s="381"/>
      <c r="H19" s="381"/>
      <c r="I19" s="381"/>
      <c r="J19" s="381"/>
      <c r="K19" s="250"/>
    </row>
    <row r="20" spans="2:11" s="1" customFormat="1" ht="15" customHeight="1">
      <c r="B20" s="253"/>
      <c r="C20" s="254"/>
      <c r="D20" s="254"/>
      <c r="E20" s="256" t="s">
        <v>1277</v>
      </c>
      <c r="F20" s="381" t="s">
        <v>1278</v>
      </c>
      <c r="G20" s="381"/>
      <c r="H20" s="381"/>
      <c r="I20" s="381"/>
      <c r="J20" s="381"/>
      <c r="K20" s="250"/>
    </row>
    <row r="21" spans="2:11" s="1" customFormat="1" ht="15" customHeight="1">
      <c r="B21" s="253"/>
      <c r="C21" s="254"/>
      <c r="D21" s="254"/>
      <c r="E21" s="256" t="s">
        <v>1279</v>
      </c>
      <c r="F21" s="381" t="s">
        <v>1280</v>
      </c>
      <c r="G21" s="381"/>
      <c r="H21" s="381"/>
      <c r="I21" s="381"/>
      <c r="J21" s="381"/>
      <c r="K21" s="250"/>
    </row>
    <row r="22" spans="2:11" s="1" customFormat="1" ht="15" customHeight="1">
      <c r="B22" s="253"/>
      <c r="C22" s="254"/>
      <c r="D22" s="254"/>
      <c r="E22" s="256" t="s">
        <v>1281</v>
      </c>
      <c r="F22" s="381" t="s">
        <v>1282</v>
      </c>
      <c r="G22" s="381"/>
      <c r="H22" s="381"/>
      <c r="I22" s="381"/>
      <c r="J22" s="381"/>
      <c r="K22" s="250"/>
    </row>
    <row r="23" spans="2:11" s="1" customFormat="1" ht="15" customHeight="1">
      <c r="B23" s="253"/>
      <c r="C23" s="254"/>
      <c r="D23" s="254"/>
      <c r="E23" s="256" t="s">
        <v>89</v>
      </c>
      <c r="F23" s="381" t="s">
        <v>1283</v>
      </c>
      <c r="G23" s="381"/>
      <c r="H23" s="381"/>
      <c r="I23" s="381"/>
      <c r="J23" s="381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381" t="s">
        <v>1284</v>
      </c>
      <c r="D25" s="381"/>
      <c r="E25" s="381"/>
      <c r="F25" s="381"/>
      <c r="G25" s="381"/>
      <c r="H25" s="381"/>
      <c r="I25" s="381"/>
      <c r="J25" s="381"/>
      <c r="K25" s="250"/>
    </row>
    <row r="26" spans="2:11" s="1" customFormat="1" ht="15" customHeight="1">
      <c r="B26" s="253"/>
      <c r="C26" s="381" t="s">
        <v>1285</v>
      </c>
      <c r="D26" s="381"/>
      <c r="E26" s="381"/>
      <c r="F26" s="381"/>
      <c r="G26" s="381"/>
      <c r="H26" s="381"/>
      <c r="I26" s="381"/>
      <c r="J26" s="381"/>
      <c r="K26" s="250"/>
    </row>
    <row r="27" spans="2:11" s="1" customFormat="1" ht="15" customHeight="1">
      <c r="B27" s="253"/>
      <c r="C27" s="252"/>
      <c r="D27" s="381" t="s">
        <v>1286</v>
      </c>
      <c r="E27" s="381"/>
      <c r="F27" s="381"/>
      <c r="G27" s="381"/>
      <c r="H27" s="381"/>
      <c r="I27" s="381"/>
      <c r="J27" s="381"/>
      <c r="K27" s="250"/>
    </row>
    <row r="28" spans="2:11" s="1" customFormat="1" ht="15" customHeight="1">
      <c r="B28" s="253"/>
      <c r="C28" s="254"/>
      <c r="D28" s="381" t="s">
        <v>1287</v>
      </c>
      <c r="E28" s="381"/>
      <c r="F28" s="381"/>
      <c r="G28" s="381"/>
      <c r="H28" s="381"/>
      <c r="I28" s="381"/>
      <c r="J28" s="381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381" t="s">
        <v>1288</v>
      </c>
      <c r="E30" s="381"/>
      <c r="F30" s="381"/>
      <c r="G30" s="381"/>
      <c r="H30" s="381"/>
      <c r="I30" s="381"/>
      <c r="J30" s="381"/>
      <c r="K30" s="250"/>
    </row>
    <row r="31" spans="2:11" s="1" customFormat="1" ht="15" customHeight="1">
      <c r="B31" s="253"/>
      <c r="C31" s="254"/>
      <c r="D31" s="381" t="s">
        <v>1289</v>
      </c>
      <c r="E31" s="381"/>
      <c r="F31" s="381"/>
      <c r="G31" s="381"/>
      <c r="H31" s="381"/>
      <c r="I31" s="381"/>
      <c r="J31" s="381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381" t="s">
        <v>1290</v>
      </c>
      <c r="E33" s="381"/>
      <c r="F33" s="381"/>
      <c r="G33" s="381"/>
      <c r="H33" s="381"/>
      <c r="I33" s="381"/>
      <c r="J33" s="381"/>
      <c r="K33" s="250"/>
    </row>
    <row r="34" spans="2:11" s="1" customFormat="1" ht="15" customHeight="1">
      <c r="B34" s="253"/>
      <c r="C34" s="254"/>
      <c r="D34" s="381" t="s">
        <v>1291</v>
      </c>
      <c r="E34" s="381"/>
      <c r="F34" s="381"/>
      <c r="G34" s="381"/>
      <c r="H34" s="381"/>
      <c r="I34" s="381"/>
      <c r="J34" s="381"/>
      <c r="K34" s="250"/>
    </row>
    <row r="35" spans="2:11" s="1" customFormat="1" ht="15" customHeight="1">
      <c r="B35" s="253"/>
      <c r="C35" s="254"/>
      <c r="D35" s="381" t="s">
        <v>1292</v>
      </c>
      <c r="E35" s="381"/>
      <c r="F35" s="381"/>
      <c r="G35" s="381"/>
      <c r="H35" s="381"/>
      <c r="I35" s="381"/>
      <c r="J35" s="381"/>
      <c r="K35" s="250"/>
    </row>
    <row r="36" spans="2:11" s="1" customFormat="1" ht="15" customHeight="1">
      <c r="B36" s="253"/>
      <c r="C36" s="254"/>
      <c r="D36" s="252"/>
      <c r="E36" s="255" t="s">
        <v>171</v>
      </c>
      <c r="F36" s="252"/>
      <c r="G36" s="381" t="s">
        <v>1293</v>
      </c>
      <c r="H36" s="381"/>
      <c r="I36" s="381"/>
      <c r="J36" s="381"/>
      <c r="K36" s="250"/>
    </row>
    <row r="37" spans="2:11" s="1" customFormat="1" ht="30.75" customHeight="1">
      <c r="B37" s="253"/>
      <c r="C37" s="254"/>
      <c r="D37" s="252"/>
      <c r="E37" s="255" t="s">
        <v>1294</v>
      </c>
      <c r="F37" s="252"/>
      <c r="G37" s="381" t="s">
        <v>1295</v>
      </c>
      <c r="H37" s="381"/>
      <c r="I37" s="381"/>
      <c r="J37" s="381"/>
      <c r="K37" s="250"/>
    </row>
    <row r="38" spans="2:11" s="1" customFormat="1" ht="15" customHeight="1">
      <c r="B38" s="253"/>
      <c r="C38" s="254"/>
      <c r="D38" s="252"/>
      <c r="E38" s="255" t="s">
        <v>58</v>
      </c>
      <c r="F38" s="252"/>
      <c r="G38" s="381" t="s">
        <v>1296</v>
      </c>
      <c r="H38" s="381"/>
      <c r="I38" s="381"/>
      <c r="J38" s="381"/>
      <c r="K38" s="250"/>
    </row>
    <row r="39" spans="2:11" s="1" customFormat="1" ht="15" customHeight="1">
      <c r="B39" s="253"/>
      <c r="C39" s="254"/>
      <c r="D39" s="252"/>
      <c r="E39" s="255" t="s">
        <v>59</v>
      </c>
      <c r="F39" s="252"/>
      <c r="G39" s="381" t="s">
        <v>1297</v>
      </c>
      <c r="H39" s="381"/>
      <c r="I39" s="381"/>
      <c r="J39" s="381"/>
      <c r="K39" s="250"/>
    </row>
    <row r="40" spans="2:11" s="1" customFormat="1" ht="15" customHeight="1">
      <c r="B40" s="253"/>
      <c r="C40" s="254"/>
      <c r="D40" s="252"/>
      <c r="E40" s="255" t="s">
        <v>172</v>
      </c>
      <c r="F40" s="252"/>
      <c r="G40" s="381" t="s">
        <v>1298</v>
      </c>
      <c r="H40" s="381"/>
      <c r="I40" s="381"/>
      <c r="J40" s="381"/>
      <c r="K40" s="250"/>
    </row>
    <row r="41" spans="2:11" s="1" customFormat="1" ht="15" customHeight="1">
      <c r="B41" s="253"/>
      <c r="C41" s="254"/>
      <c r="D41" s="252"/>
      <c r="E41" s="255" t="s">
        <v>173</v>
      </c>
      <c r="F41" s="252"/>
      <c r="G41" s="381" t="s">
        <v>1299</v>
      </c>
      <c r="H41" s="381"/>
      <c r="I41" s="381"/>
      <c r="J41" s="381"/>
      <c r="K41" s="250"/>
    </row>
    <row r="42" spans="2:11" s="1" customFormat="1" ht="15" customHeight="1">
      <c r="B42" s="253"/>
      <c r="C42" s="254"/>
      <c r="D42" s="252"/>
      <c r="E42" s="255" t="s">
        <v>1300</v>
      </c>
      <c r="F42" s="252"/>
      <c r="G42" s="381" t="s">
        <v>1301</v>
      </c>
      <c r="H42" s="381"/>
      <c r="I42" s="381"/>
      <c r="J42" s="381"/>
      <c r="K42" s="250"/>
    </row>
    <row r="43" spans="2:11" s="1" customFormat="1" ht="15" customHeight="1">
      <c r="B43" s="253"/>
      <c r="C43" s="254"/>
      <c r="D43" s="252"/>
      <c r="E43" s="255"/>
      <c r="F43" s="252"/>
      <c r="G43" s="381" t="s">
        <v>1302</v>
      </c>
      <c r="H43" s="381"/>
      <c r="I43" s="381"/>
      <c r="J43" s="381"/>
      <c r="K43" s="250"/>
    </row>
    <row r="44" spans="2:11" s="1" customFormat="1" ht="15" customHeight="1">
      <c r="B44" s="253"/>
      <c r="C44" s="254"/>
      <c r="D44" s="252"/>
      <c r="E44" s="255" t="s">
        <v>1303</v>
      </c>
      <c r="F44" s="252"/>
      <c r="G44" s="381" t="s">
        <v>1304</v>
      </c>
      <c r="H44" s="381"/>
      <c r="I44" s="381"/>
      <c r="J44" s="381"/>
      <c r="K44" s="250"/>
    </row>
    <row r="45" spans="2:11" s="1" customFormat="1" ht="15" customHeight="1">
      <c r="B45" s="253"/>
      <c r="C45" s="254"/>
      <c r="D45" s="252"/>
      <c r="E45" s="255" t="s">
        <v>175</v>
      </c>
      <c r="F45" s="252"/>
      <c r="G45" s="381" t="s">
        <v>1305</v>
      </c>
      <c r="H45" s="381"/>
      <c r="I45" s="381"/>
      <c r="J45" s="381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381" t="s">
        <v>1306</v>
      </c>
      <c r="E47" s="381"/>
      <c r="F47" s="381"/>
      <c r="G47" s="381"/>
      <c r="H47" s="381"/>
      <c r="I47" s="381"/>
      <c r="J47" s="381"/>
      <c r="K47" s="250"/>
    </row>
    <row r="48" spans="2:11" s="1" customFormat="1" ht="15" customHeight="1">
      <c r="B48" s="253"/>
      <c r="C48" s="254"/>
      <c r="D48" s="254"/>
      <c r="E48" s="381" t="s">
        <v>1307</v>
      </c>
      <c r="F48" s="381"/>
      <c r="G48" s="381"/>
      <c r="H48" s="381"/>
      <c r="I48" s="381"/>
      <c r="J48" s="381"/>
      <c r="K48" s="250"/>
    </row>
    <row r="49" spans="2:11" s="1" customFormat="1" ht="15" customHeight="1">
      <c r="B49" s="253"/>
      <c r="C49" s="254"/>
      <c r="D49" s="254"/>
      <c r="E49" s="381" t="s">
        <v>1308</v>
      </c>
      <c r="F49" s="381"/>
      <c r="G49" s="381"/>
      <c r="H49" s="381"/>
      <c r="I49" s="381"/>
      <c r="J49" s="381"/>
      <c r="K49" s="250"/>
    </row>
    <row r="50" spans="2:11" s="1" customFormat="1" ht="15" customHeight="1">
      <c r="B50" s="253"/>
      <c r="C50" s="254"/>
      <c r="D50" s="254"/>
      <c r="E50" s="381" t="s">
        <v>1309</v>
      </c>
      <c r="F50" s="381"/>
      <c r="G50" s="381"/>
      <c r="H50" s="381"/>
      <c r="I50" s="381"/>
      <c r="J50" s="381"/>
      <c r="K50" s="250"/>
    </row>
    <row r="51" spans="2:11" s="1" customFormat="1" ht="15" customHeight="1">
      <c r="B51" s="253"/>
      <c r="C51" s="254"/>
      <c r="D51" s="381" t="s">
        <v>1310</v>
      </c>
      <c r="E51" s="381"/>
      <c r="F51" s="381"/>
      <c r="G51" s="381"/>
      <c r="H51" s="381"/>
      <c r="I51" s="381"/>
      <c r="J51" s="381"/>
      <c r="K51" s="250"/>
    </row>
    <row r="52" spans="2:11" s="1" customFormat="1" ht="25.5" customHeight="1">
      <c r="B52" s="249"/>
      <c r="C52" s="383" t="s">
        <v>1311</v>
      </c>
      <c r="D52" s="383"/>
      <c r="E52" s="383"/>
      <c r="F52" s="383"/>
      <c r="G52" s="383"/>
      <c r="H52" s="383"/>
      <c r="I52" s="383"/>
      <c r="J52" s="383"/>
      <c r="K52" s="250"/>
    </row>
    <row r="53" spans="2:11" s="1" customFormat="1" ht="5.25" customHeight="1">
      <c r="B53" s="249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9"/>
      <c r="C54" s="381" t="s">
        <v>1312</v>
      </c>
      <c r="D54" s="381"/>
      <c r="E54" s="381"/>
      <c r="F54" s="381"/>
      <c r="G54" s="381"/>
      <c r="H54" s="381"/>
      <c r="I54" s="381"/>
      <c r="J54" s="381"/>
      <c r="K54" s="250"/>
    </row>
    <row r="55" spans="2:11" s="1" customFormat="1" ht="15" customHeight="1">
      <c r="B55" s="249"/>
      <c r="C55" s="381" t="s">
        <v>1313</v>
      </c>
      <c r="D55" s="381"/>
      <c r="E55" s="381"/>
      <c r="F55" s="381"/>
      <c r="G55" s="381"/>
      <c r="H55" s="381"/>
      <c r="I55" s="381"/>
      <c r="J55" s="381"/>
      <c r="K55" s="250"/>
    </row>
    <row r="56" spans="2:11" s="1" customFormat="1" ht="12.75" customHeight="1">
      <c r="B56" s="249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9"/>
      <c r="C57" s="381" t="s">
        <v>1314</v>
      </c>
      <c r="D57" s="381"/>
      <c r="E57" s="381"/>
      <c r="F57" s="381"/>
      <c r="G57" s="381"/>
      <c r="H57" s="381"/>
      <c r="I57" s="381"/>
      <c r="J57" s="381"/>
      <c r="K57" s="250"/>
    </row>
    <row r="58" spans="2:11" s="1" customFormat="1" ht="15" customHeight="1">
      <c r="B58" s="249"/>
      <c r="C58" s="254"/>
      <c r="D58" s="381" t="s">
        <v>1315</v>
      </c>
      <c r="E58" s="381"/>
      <c r="F58" s="381"/>
      <c r="G58" s="381"/>
      <c r="H58" s="381"/>
      <c r="I58" s="381"/>
      <c r="J58" s="381"/>
      <c r="K58" s="250"/>
    </row>
    <row r="59" spans="2:11" s="1" customFormat="1" ht="15" customHeight="1">
      <c r="B59" s="249"/>
      <c r="C59" s="254"/>
      <c r="D59" s="381" t="s">
        <v>1316</v>
      </c>
      <c r="E59" s="381"/>
      <c r="F59" s="381"/>
      <c r="G59" s="381"/>
      <c r="H59" s="381"/>
      <c r="I59" s="381"/>
      <c r="J59" s="381"/>
      <c r="K59" s="250"/>
    </row>
    <row r="60" spans="2:11" s="1" customFormat="1" ht="15" customHeight="1">
      <c r="B60" s="249"/>
      <c r="C60" s="254"/>
      <c r="D60" s="381" t="s">
        <v>1317</v>
      </c>
      <c r="E60" s="381"/>
      <c r="F60" s="381"/>
      <c r="G60" s="381"/>
      <c r="H60" s="381"/>
      <c r="I60" s="381"/>
      <c r="J60" s="381"/>
      <c r="K60" s="250"/>
    </row>
    <row r="61" spans="2:11" s="1" customFormat="1" ht="15" customHeight="1">
      <c r="B61" s="249"/>
      <c r="C61" s="254"/>
      <c r="D61" s="381" t="s">
        <v>1318</v>
      </c>
      <c r="E61" s="381"/>
      <c r="F61" s="381"/>
      <c r="G61" s="381"/>
      <c r="H61" s="381"/>
      <c r="I61" s="381"/>
      <c r="J61" s="381"/>
      <c r="K61" s="250"/>
    </row>
    <row r="62" spans="2:11" s="1" customFormat="1" ht="15" customHeight="1">
      <c r="B62" s="249"/>
      <c r="C62" s="254"/>
      <c r="D62" s="385" t="s">
        <v>1319</v>
      </c>
      <c r="E62" s="385"/>
      <c r="F62" s="385"/>
      <c r="G62" s="385"/>
      <c r="H62" s="385"/>
      <c r="I62" s="385"/>
      <c r="J62" s="385"/>
      <c r="K62" s="250"/>
    </row>
    <row r="63" spans="2:11" s="1" customFormat="1" ht="15" customHeight="1">
      <c r="B63" s="249"/>
      <c r="C63" s="254"/>
      <c r="D63" s="381" t="s">
        <v>1320</v>
      </c>
      <c r="E63" s="381"/>
      <c r="F63" s="381"/>
      <c r="G63" s="381"/>
      <c r="H63" s="381"/>
      <c r="I63" s="381"/>
      <c r="J63" s="381"/>
      <c r="K63" s="250"/>
    </row>
    <row r="64" spans="2:11" s="1" customFormat="1" ht="12.75" customHeight="1">
      <c r="B64" s="249"/>
      <c r="C64" s="254"/>
      <c r="D64" s="254"/>
      <c r="E64" s="257"/>
      <c r="F64" s="254"/>
      <c r="G64" s="254"/>
      <c r="H64" s="254"/>
      <c r="I64" s="254"/>
      <c r="J64" s="254"/>
      <c r="K64" s="250"/>
    </row>
    <row r="65" spans="2:11" s="1" customFormat="1" ht="15" customHeight="1">
      <c r="B65" s="249"/>
      <c r="C65" s="254"/>
      <c r="D65" s="381" t="s">
        <v>1321</v>
      </c>
      <c r="E65" s="381"/>
      <c r="F65" s="381"/>
      <c r="G65" s="381"/>
      <c r="H65" s="381"/>
      <c r="I65" s="381"/>
      <c r="J65" s="381"/>
      <c r="K65" s="250"/>
    </row>
    <row r="66" spans="2:11" s="1" customFormat="1" ht="15" customHeight="1">
      <c r="B66" s="249"/>
      <c r="C66" s="254"/>
      <c r="D66" s="385" t="s">
        <v>1322</v>
      </c>
      <c r="E66" s="385"/>
      <c r="F66" s="385"/>
      <c r="G66" s="385"/>
      <c r="H66" s="385"/>
      <c r="I66" s="385"/>
      <c r="J66" s="385"/>
      <c r="K66" s="250"/>
    </row>
    <row r="67" spans="2:11" s="1" customFormat="1" ht="15" customHeight="1">
      <c r="B67" s="249"/>
      <c r="C67" s="254"/>
      <c r="D67" s="381" t="s">
        <v>1323</v>
      </c>
      <c r="E67" s="381"/>
      <c r="F67" s="381"/>
      <c r="G67" s="381"/>
      <c r="H67" s="381"/>
      <c r="I67" s="381"/>
      <c r="J67" s="381"/>
      <c r="K67" s="250"/>
    </row>
    <row r="68" spans="2:11" s="1" customFormat="1" ht="15" customHeight="1">
      <c r="B68" s="249"/>
      <c r="C68" s="254"/>
      <c r="D68" s="381" t="s">
        <v>1324</v>
      </c>
      <c r="E68" s="381"/>
      <c r="F68" s="381"/>
      <c r="G68" s="381"/>
      <c r="H68" s="381"/>
      <c r="I68" s="381"/>
      <c r="J68" s="381"/>
      <c r="K68" s="250"/>
    </row>
    <row r="69" spans="2:11" s="1" customFormat="1" ht="15" customHeight="1">
      <c r="B69" s="249"/>
      <c r="C69" s="254"/>
      <c r="D69" s="381" t="s">
        <v>1325</v>
      </c>
      <c r="E69" s="381"/>
      <c r="F69" s="381"/>
      <c r="G69" s="381"/>
      <c r="H69" s="381"/>
      <c r="I69" s="381"/>
      <c r="J69" s="381"/>
      <c r="K69" s="250"/>
    </row>
    <row r="70" spans="2:11" s="1" customFormat="1" ht="15" customHeight="1">
      <c r="B70" s="249"/>
      <c r="C70" s="254"/>
      <c r="D70" s="381" t="s">
        <v>1326</v>
      </c>
      <c r="E70" s="381"/>
      <c r="F70" s="381"/>
      <c r="G70" s="381"/>
      <c r="H70" s="381"/>
      <c r="I70" s="381"/>
      <c r="J70" s="381"/>
      <c r="K70" s="250"/>
    </row>
    <row r="71" spans="2:11" s="1" customFormat="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s="1" customFormat="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s="1" customFormat="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s="1" customFormat="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s="1" customFormat="1" ht="45" customHeight="1">
      <c r="B75" s="266"/>
      <c r="C75" s="384" t="s">
        <v>1327</v>
      </c>
      <c r="D75" s="384"/>
      <c r="E75" s="384"/>
      <c r="F75" s="384"/>
      <c r="G75" s="384"/>
      <c r="H75" s="384"/>
      <c r="I75" s="384"/>
      <c r="J75" s="384"/>
      <c r="K75" s="267"/>
    </row>
    <row r="76" spans="2:11" s="1" customFormat="1" ht="17.25" customHeight="1">
      <c r="B76" s="266"/>
      <c r="C76" s="268" t="s">
        <v>1328</v>
      </c>
      <c r="D76" s="268"/>
      <c r="E76" s="268"/>
      <c r="F76" s="268" t="s">
        <v>1329</v>
      </c>
      <c r="G76" s="269"/>
      <c r="H76" s="268" t="s">
        <v>59</v>
      </c>
      <c r="I76" s="268" t="s">
        <v>62</v>
      </c>
      <c r="J76" s="268" t="s">
        <v>1330</v>
      </c>
      <c r="K76" s="267"/>
    </row>
    <row r="77" spans="2:11" s="1" customFormat="1" ht="17.25" customHeight="1">
      <c r="B77" s="266"/>
      <c r="C77" s="270" t="s">
        <v>1331</v>
      </c>
      <c r="D77" s="270"/>
      <c r="E77" s="270"/>
      <c r="F77" s="271" t="s">
        <v>1332</v>
      </c>
      <c r="G77" s="272"/>
      <c r="H77" s="270"/>
      <c r="I77" s="270"/>
      <c r="J77" s="270" t="s">
        <v>1333</v>
      </c>
      <c r="K77" s="267"/>
    </row>
    <row r="78" spans="2:11" s="1" customFormat="1" ht="5.25" customHeight="1">
      <c r="B78" s="266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6"/>
      <c r="C79" s="255" t="s">
        <v>58</v>
      </c>
      <c r="D79" s="275"/>
      <c r="E79" s="275"/>
      <c r="F79" s="276" t="s">
        <v>1334</v>
      </c>
      <c r="G79" s="277"/>
      <c r="H79" s="255" t="s">
        <v>1335</v>
      </c>
      <c r="I79" s="255" t="s">
        <v>1336</v>
      </c>
      <c r="J79" s="255">
        <v>20</v>
      </c>
      <c r="K79" s="267"/>
    </row>
    <row r="80" spans="2:11" s="1" customFormat="1" ht="15" customHeight="1">
      <c r="B80" s="266"/>
      <c r="C80" s="255" t="s">
        <v>1337</v>
      </c>
      <c r="D80" s="255"/>
      <c r="E80" s="255"/>
      <c r="F80" s="276" t="s">
        <v>1334</v>
      </c>
      <c r="G80" s="277"/>
      <c r="H80" s="255" t="s">
        <v>1338</v>
      </c>
      <c r="I80" s="255" t="s">
        <v>1336</v>
      </c>
      <c r="J80" s="255">
        <v>120</v>
      </c>
      <c r="K80" s="267"/>
    </row>
    <row r="81" spans="2:11" s="1" customFormat="1" ht="15" customHeight="1">
      <c r="B81" s="278"/>
      <c r="C81" s="255" t="s">
        <v>1339</v>
      </c>
      <c r="D81" s="255"/>
      <c r="E81" s="255"/>
      <c r="F81" s="276" t="s">
        <v>1340</v>
      </c>
      <c r="G81" s="277"/>
      <c r="H81" s="255" t="s">
        <v>1341</v>
      </c>
      <c r="I81" s="255" t="s">
        <v>1336</v>
      </c>
      <c r="J81" s="255">
        <v>50</v>
      </c>
      <c r="K81" s="267"/>
    </row>
    <row r="82" spans="2:11" s="1" customFormat="1" ht="15" customHeight="1">
      <c r="B82" s="278"/>
      <c r="C82" s="255" t="s">
        <v>1342</v>
      </c>
      <c r="D82" s="255"/>
      <c r="E82" s="255"/>
      <c r="F82" s="276" t="s">
        <v>1334</v>
      </c>
      <c r="G82" s="277"/>
      <c r="H82" s="255" t="s">
        <v>1343</v>
      </c>
      <c r="I82" s="255" t="s">
        <v>1344</v>
      </c>
      <c r="J82" s="255"/>
      <c r="K82" s="267"/>
    </row>
    <row r="83" spans="2:11" s="1" customFormat="1" ht="15" customHeight="1">
      <c r="B83" s="278"/>
      <c r="C83" s="279" t="s">
        <v>1345</v>
      </c>
      <c r="D83" s="279"/>
      <c r="E83" s="279"/>
      <c r="F83" s="280" t="s">
        <v>1340</v>
      </c>
      <c r="G83" s="279"/>
      <c r="H83" s="279" t="s">
        <v>1346</v>
      </c>
      <c r="I83" s="279" t="s">
        <v>1336</v>
      </c>
      <c r="J83" s="279">
        <v>15</v>
      </c>
      <c r="K83" s="267"/>
    </row>
    <row r="84" spans="2:11" s="1" customFormat="1" ht="15" customHeight="1">
      <c r="B84" s="278"/>
      <c r="C84" s="279" t="s">
        <v>1347</v>
      </c>
      <c r="D84" s="279"/>
      <c r="E84" s="279"/>
      <c r="F84" s="280" t="s">
        <v>1340</v>
      </c>
      <c r="G84" s="279"/>
      <c r="H84" s="279" t="s">
        <v>1348</v>
      </c>
      <c r="I84" s="279" t="s">
        <v>1336</v>
      </c>
      <c r="J84" s="279">
        <v>15</v>
      </c>
      <c r="K84" s="267"/>
    </row>
    <row r="85" spans="2:11" s="1" customFormat="1" ht="15" customHeight="1">
      <c r="B85" s="278"/>
      <c r="C85" s="279" t="s">
        <v>1349</v>
      </c>
      <c r="D85" s="279"/>
      <c r="E85" s="279"/>
      <c r="F85" s="280" t="s">
        <v>1340</v>
      </c>
      <c r="G85" s="279"/>
      <c r="H85" s="279" t="s">
        <v>1350</v>
      </c>
      <c r="I85" s="279" t="s">
        <v>1336</v>
      </c>
      <c r="J85" s="279">
        <v>20</v>
      </c>
      <c r="K85" s="267"/>
    </row>
    <row r="86" spans="2:11" s="1" customFormat="1" ht="15" customHeight="1">
      <c r="B86" s="278"/>
      <c r="C86" s="279" t="s">
        <v>1351</v>
      </c>
      <c r="D86" s="279"/>
      <c r="E86" s="279"/>
      <c r="F86" s="280" t="s">
        <v>1340</v>
      </c>
      <c r="G86" s="279"/>
      <c r="H86" s="279" t="s">
        <v>1352</v>
      </c>
      <c r="I86" s="279" t="s">
        <v>1336</v>
      </c>
      <c r="J86" s="279">
        <v>20</v>
      </c>
      <c r="K86" s="267"/>
    </row>
    <row r="87" spans="2:11" s="1" customFormat="1" ht="15" customHeight="1">
      <c r="B87" s="278"/>
      <c r="C87" s="255" t="s">
        <v>1353</v>
      </c>
      <c r="D87" s="255"/>
      <c r="E87" s="255"/>
      <c r="F87" s="276" t="s">
        <v>1340</v>
      </c>
      <c r="G87" s="277"/>
      <c r="H87" s="255" t="s">
        <v>1354</v>
      </c>
      <c r="I87" s="255" t="s">
        <v>1336</v>
      </c>
      <c r="J87" s="255">
        <v>50</v>
      </c>
      <c r="K87" s="267"/>
    </row>
    <row r="88" spans="2:11" s="1" customFormat="1" ht="15" customHeight="1">
      <c r="B88" s="278"/>
      <c r="C88" s="255" t="s">
        <v>1355</v>
      </c>
      <c r="D88" s="255"/>
      <c r="E88" s="255"/>
      <c r="F88" s="276" t="s">
        <v>1340</v>
      </c>
      <c r="G88" s="277"/>
      <c r="H88" s="255" t="s">
        <v>1356</v>
      </c>
      <c r="I88" s="255" t="s">
        <v>1336</v>
      </c>
      <c r="J88" s="255">
        <v>20</v>
      </c>
      <c r="K88" s="267"/>
    </row>
    <row r="89" spans="2:11" s="1" customFormat="1" ht="15" customHeight="1">
      <c r="B89" s="278"/>
      <c r="C89" s="255" t="s">
        <v>1357</v>
      </c>
      <c r="D89" s="255"/>
      <c r="E89" s="255"/>
      <c r="F89" s="276" t="s">
        <v>1340</v>
      </c>
      <c r="G89" s="277"/>
      <c r="H89" s="255" t="s">
        <v>1358</v>
      </c>
      <c r="I89" s="255" t="s">
        <v>1336</v>
      </c>
      <c r="J89" s="255">
        <v>20</v>
      </c>
      <c r="K89" s="267"/>
    </row>
    <row r="90" spans="2:11" s="1" customFormat="1" ht="15" customHeight="1">
      <c r="B90" s="278"/>
      <c r="C90" s="255" t="s">
        <v>1359</v>
      </c>
      <c r="D90" s="255"/>
      <c r="E90" s="255"/>
      <c r="F90" s="276" t="s">
        <v>1340</v>
      </c>
      <c r="G90" s="277"/>
      <c r="H90" s="255" t="s">
        <v>1360</v>
      </c>
      <c r="I90" s="255" t="s">
        <v>1336</v>
      </c>
      <c r="J90" s="255">
        <v>50</v>
      </c>
      <c r="K90" s="267"/>
    </row>
    <row r="91" spans="2:11" s="1" customFormat="1" ht="15" customHeight="1">
      <c r="B91" s="278"/>
      <c r="C91" s="255" t="s">
        <v>1361</v>
      </c>
      <c r="D91" s="255"/>
      <c r="E91" s="255"/>
      <c r="F91" s="276" t="s">
        <v>1340</v>
      </c>
      <c r="G91" s="277"/>
      <c r="H91" s="255" t="s">
        <v>1361</v>
      </c>
      <c r="I91" s="255" t="s">
        <v>1336</v>
      </c>
      <c r="J91" s="255">
        <v>50</v>
      </c>
      <c r="K91" s="267"/>
    </row>
    <row r="92" spans="2:11" s="1" customFormat="1" ht="15" customHeight="1">
      <c r="B92" s="278"/>
      <c r="C92" s="255" t="s">
        <v>1362</v>
      </c>
      <c r="D92" s="255"/>
      <c r="E92" s="255"/>
      <c r="F92" s="276" t="s">
        <v>1340</v>
      </c>
      <c r="G92" s="277"/>
      <c r="H92" s="255" t="s">
        <v>1363</v>
      </c>
      <c r="I92" s="255" t="s">
        <v>1336</v>
      </c>
      <c r="J92" s="255">
        <v>255</v>
      </c>
      <c r="K92" s="267"/>
    </row>
    <row r="93" spans="2:11" s="1" customFormat="1" ht="15" customHeight="1">
      <c r="B93" s="278"/>
      <c r="C93" s="255" t="s">
        <v>1364</v>
      </c>
      <c r="D93" s="255"/>
      <c r="E93" s="255"/>
      <c r="F93" s="276" t="s">
        <v>1334</v>
      </c>
      <c r="G93" s="277"/>
      <c r="H93" s="255" t="s">
        <v>1365</v>
      </c>
      <c r="I93" s="255" t="s">
        <v>1366</v>
      </c>
      <c r="J93" s="255"/>
      <c r="K93" s="267"/>
    </row>
    <row r="94" spans="2:11" s="1" customFormat="1" ht="15" customHeight="1">
      <c r="B94" s="278"/>
      <c r="C94" s="255" t="s">
        <v>1367</v>
      </c>
      <c r="D94" s="255"/>
      <c r="E94" s="255"/>
      <c r="F94" s="276" t="s">
        <v>1334</v>
      </c>
      <c r="G94" s="277"/>
      <c r="H94" s="255" t="s">
        <v>1368</v>
      </c>
      <c r="I94" s="255" t="s">
        <v>1369</v>
      </c>
      <c r="J94" s="255"/>
      <c r="K94" s="267"/>
    </row>
    <row r="95" spans="2:11" s="1" customFormat="1" ht="15" customHeight="1">
      <c r="B95" s="278"/>
      <c r="C95" s="255" t="s">
        <v>1370</v>
      </c>
      <c r="D95" s="255"/>
      <c r="E95" s="255"/>
      <c r="F95" s="276" t="s">
        <v>1334</v>
      </c>
      <c r="G95" s="277"/>
      <c r="H95" s="255" t="s">
        <v>1370</v>
      </c>
      <c r="I95" s="255" t="s">
        <v>1369</v>
      </c>
      <c r="J95" s="255"/>
      <c r="K95" s="267"/>
    </row>
    <row r="96" spans="2:11" s="1" customFormat="1" ht="15" customHeight="1">
      <c r="B96" s="278"/>
      <c r="C96" s="255" t="s">
        <v>43</v>
      </c>
      <c r="D96" s="255"/>
      <c r="E96" s="255"/>
      <c r="F96" s="276" t="s">
        <v>1334</v>
      </c>
      <c r="G96" s="277"/>
      <c r="H96" s="255" t="s">
        <v>1371</v>
      </c>
      <c r="I96" s="255" t="s">
        <v>1369</v>
      </c>
      <c r="J96" s="255"/>
      <c r="K96" s="267"/>
    </row>
    <row r="97" spans="2:11" s="1" customFormat="1" ht="15" customHeight="1">
      <c r="B97" s="278"/>
      <c r="C97" s="255" t="s">
        <v>53</v>
      </c>
      <c r="D97" s="255"/>
      <c r="E97" s="255"/>
      <c r="F97" s="276" t="s">
        <v>1334</v>
      </c>
      <c r="G97" s="277"/>
      <c r="H97" s="255" t="s">
        <v>1372</v>
      </c>
      <c r="I97" s="255" t="s">
        <v>1369</v>
      </c>
      <c r="J97" s="255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s="1" customFormat="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s="1" customFormat="1" ht="45" customHeight="1">
      <c r="B102" s="266"/>
      <c r="C102" s="384" t="s">
        <v>1373</v>
      </c>
      <c r="D102" s="384"/>
      <c r="E102" s="384"/>
      <c r="F102" s="384"/>
      <c r="G102" s="384"/>
      <c r="H102" s="384"/>
      <c r="I102" s="384"/>
      <c r="J102" s="384"/>
      <c r="K102" s="267"/>
    </row>
    <row r="103" spans="2:11" s="1" customFormat="1" ht="17.25" customHeight="1">
      <c r="B103" s="266"/>
      <c r="C103" s="268" t="s">
        <v>1328</v>
      </c>
      <c r="D103" s="268"/>
      <c r="E103" s="268"/>
      <c r="F103" s="268" t="s">
        <v>1329</v>
      </c>
      <c r="G103" s="269"/>
      <c r="H103" s="268" t="s">
        <v>59</v>
      </c>
      <c r="I103" s="268" t="s">
        <v>62</v>
      </c>
      <c r="J103" s="268" t="s">
        <v>1330</v>
      </c>
      <c r="K103" s="267"/>
    </row>
    <row r="104" spans="2:11" s="1" customFormat="1" ht="17.25" customHeight="1">
      <c r="B104" s="266"/>
      <c r="C104" s="270" t="s">
        <v>1331</v>
      </c>
      <c r="D104" s="270"/>
      <c r="E104" s="270"/>
      <c r="F104" s="271" t="s">
        <v>1332</v>
      </c>
      <c r="G104" s="272"/>
      <c r="H104" s="270"/>
      <c r="I104" s="270"/>
      <c r="J104" s="270" t="s">
        <v>1333</v>
      </c>
      <c r="K104" s="267"/>
    </row>
    <row r="105" spans="2:11" s="1" customFormat="1" ht="5.25" customHeight="1">
      <c r="B105" s="266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6"/>
      <c r="C106" s="255" t="s">
        <v>58</v>
      </c>
      <c r="D106" s="275"/>
      <c r="E106" s="275"/>
      <c r="F106" s="276" t="s">
        <v>1334</v>
      </c>
      <c r="G106" s="255"/>
      <c r="H106" s="255" t="s">
        <v>1374</v>
      </c>
      <c r="I106" s="255" t="s">
        <v>1336</v>
      </c>
      <c r="J106" s="255">
        <v>20</v>
      </c>
      <c r="K106" s="267"/>
    </row>
    <row r="107" spans="2:11" s="1" customFormat="1" ht="15" customHeight="1">
      <c r="B107" s="266"/>
      <c r="C107" s="255" t="s">
        <v>1337</v>
      </c>
      <c r="D107" s="255"/>
      <c r="E107" s="255"/>
      <c r="F107" s="276" t="s">
        <v>1334</v>
      </c>
      <c r="G107" s="255"/>
      <c r="H107" s="255" t="s">
        <v>1374</v>
      </c>
      <c r="I107" s="255" t="s">
        <v>1336</v>
      </c>
      <c r="J107" s="255">
        <v>120</v>
      </c>
      <c r="K107" s="267"/>
    </row>
    <row r="108" spans="2:11" s="1" customFormat="1" ht="15" customHeight="1">
      <c r="B108" s="278"/>
      <c r="C108" s="255" t="s">
        <v>1339</v>
      </c>
      <c r="D108" s="255"/>
      <c r="E108" s="255"/>
      <c r="F108" s="276" t="s">
        <v>1340</v>
      </c>
      <c r="G108" s="255"/>
      <c r="H108" s="255" t="s">
        <v>1374</v>
      </c>
      <c r="I108" s="255" t="s">
        <v>1336</v>
      </c>
      <c r="J108" s="255">
        <v>50</v>
      </c>
      <c r="K108" s="267"/>
    </row>
    <row r="109" spans="2:11" s="1" customFormat="1" ht="15" customHeight="1">
      <c r="B109" s="278"/>
      <c r="C109" s="255" t="s">
        <v>1342</v>
      </c>
      <c r="D109" s="255"/>
      <c r="E109" s="255"/>
      <c r="F109" s="276" t="s">
        <v>1334</v>
      </c>
      <c r="G109" s="255"/>
      <c r="H109" s="255" t="s">
        <v>1374</v>
      </c>
      <c r="I109" s="255" t="s">
        <v>1344</v>
      </c>
      <c r="J109" s="255"/>
      <c r="K109" s="267"/>
    </row>
    <row r="110" spans="2:11" s="1" customFormat="1" ht="15" customHeight="1">
      <c r="B110" s="278"/>
      <c r="C110" s="255" t="s">
        <v>1353</v>
      </c>
      <c r="D110" s="255"/>
      <c r="E110" s="255"/>
      <c r="F110" s="276" t="s">
        <v>1340</v>
      </c>
      <c r="G110" s="255"/>
      <c r="H110" s="255" t="s">
        <v>1374</v>
      </c>
      <c r="I110" s="255" t="s">
        <v>1336</v>
      </c>
      <c r="J110" s="255">
        <v>50</v>
      </c>
      <c r="K110" s="267"/>
    </row>
    <row r="111" spans="2:11" s="1" customFormat="1" ht="15" customHeight="1">
      <c r="B111" s="278"/>
      <c r="C111" s="255" t="s">
        <v>1361</v>
      </c>
      <c r="D111" s="255"/>
      <c r="E111" s="255"/>
      <c r="F111" s="276" t="s">
        <v>1340</v>
      </c>
      <c r="G111" s="255"/>
      <c r="H111" s="255" t="s">
        <v>1374</v>
      </c>
      <c r="I111" s="255" t="s">
        <v>1336</v>
      </c>
      <c r="J111" s="255">
        <v>50</v>
      </c>
      <c r="K111" s="267"/>
    </row>
    <row r="112" spans="2:11" s="1" customFormat="1" ht="15" customHeight="1">
      <c r="B112" s="278"/>
      <c r="C112" s="255" t="s">
        <v>1359</v>
      </c>
      <c r="D112" s="255"/>
      <c r="E112" s="255"/>
      <c r="F112" s="276" t="s">
        <v>1340</v>
      </c>
      <c r="G112" s="255"/>
      <c r="H112" s="255" t="s">
        <v>1374</v>
      </c>
      <c r="I112" s="255" t="s">
        <v>1336</v>
      </c>
      <c r="J112" s="255">
        <v>50</v>
      </c>
      <c r="K112" s="267"/>
    </row>
    <row r="113" spans="2:11" s="1" customFormat="1" ht="15" customHeight="1">
      <c r="B113" s="278"/>
      <c r="C113" s="255" t="s">
        <v>58</v>
      </c>
      <c r="D113" s="255"/>
      <c r="E113" s="255"/>
      <c r="F113" s="276" t="s">
        <v>1334</v>
      </c>
      <c r="G113" s="255"/>
      <c r="H113" s="255" t="s">
        <v>1375</v>
      </c>
      <c r="I113" s="255" t="s">
        <v>1336</v>
      </c>
      <c r="J113" s="255">
        <v>20</v>
      </c>
      <c r="K113" s="267"/>
    </row>
    <row r="114" spans="2:11" s="1" customFormat="1" ht="15" customHeight="1">
      <c r="B114" s="278"/>
      <c r="C114" s="255" t="s">
        <v>1376</v>
      </c>
      <c r="D114" s="255"/>
      <c r="E114" s="255"/>
      <c r="F114" s="276" t="s">
        <v>1334</v>
      </c>
      <c r="G114" s="255"/>
      <c r="H114" s="255" t="s">
        <v>1377</v>
      </c>
      <c r="I114" s="255" t="s">
        <v>1336</v>
      </c>
      <c r="J114" s="255">
        <v>120</v>
      </c>
      <c r="K114" s="267"/>
    </row>
    <row r="115" spans="2:11" s="1" customFormat="1" ht="15" customHeight="1">
      <c r="B115" s="278"/>
      <c r="C115" s="255" t="s">
        <v>43</v>
      </c>
      <c r="D115" s="255"/>
      <c r="E115" s="255"/>
      <c r="F115" s="276" t="s">
        <v>1334</v>
      </c>
      <c r="G115" s="255"/>
      <c r="H115" s="255" t="s">
        <v>1378</v>
      </c>
      <c r="I115" s="255" t="s">
        <v>1369</v>
      </c>
      <c r="J115" s="255"/>
      <c r="K115" s="267"/>
    </row>
    <row r="116" spans="2:11" s="1" customFormat="1" ht="15" customHeight="1">
      <c r="B116" s="278"/>
      <c r="C116" s="255" t="s">
        <v>53</v>
      </c>
      <c r="D116" s="255"/>
      <c r="E116" s="255"/>
      <c r="F116" s="276" t="s">
        <v>1334</v>
      </c>
      <c r="G116" s="255"/>
      <c r="H116" s="255" t="s">
        <v>1379</v>
      </c>
      <c r="I116" s="255" t="s">
        <v>1369</v>
      </c>
      <c r="J116" s="255"/>
      <c r="K116" s="267"/>
    </row>
    <row r="117" spans="2:11" s="1" customFormat="1" ht="15" customHeight="1">
      <c r="B117" s="278"/>
      <c r="C117" s="255" t="s">
        <v>62</v>
      </c>
      <c r="D117" s="255"/>
      <c r="E117" s="255"/>
      <c r="F117" s="276" t="s">
        <v>1334</v>
      </c>
      <c r="G117" s="255"/>
      <c r="H117" s="255" t="s">
        <v>1380</v>
      </c>
      <c r="I117" s="255" t="s">
        <v>1381</v>
      </c>
      <c r="J117" s="255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382" t="s">
        <v>1382</v>
      </c>
      <c r="D122" s="382"/>
      <c r="E122" s="382"/>
      <c r="F122" s="382"/>
      <c r="G122" s="382"/>
      <c r="H122" s="382"/>
      <c r="I122" s="382"/>
      <c r="J122" s="382"/>
      <c r="K122" s="295"/>
    </row>
    <row r="123" spans="2:11" s="1" customFormat="1" ht="17.25" customHeight="1">
      <c r="B123" s="296"/>
      <c r="C123" s="268" t="s">
        <v>1328</v>
      </c>
      <c r="D123" s="268"/>
      <c r="E123" s="268"/>
      <c r="F123" s="268" t="s">
        <v>1329</v>
      </c>
      <c r="G123" s="269"/>
      <c r="H123" s="268" t="s">
        <v>59</v>
      </c>
      <c r="I123" s="268" t="s">
        <v>62</v>
      </c>
      <c r="J123" s="268" t="s">
        <v>1330</v>
      </c>
      <c r="K123" s="297"/>
    </row>
    <row r="124" spans="2:11" s="1" customFormat="1" ht="17.25" customHeight="1">
      <c r="B124" s="296"/>
      <c r="C124" s="270" t="s">
        <v>1331</v>
      </c>
      <c r="D124" s="270"/>
      <c r="E124" s="270"/>
      <c r="F124" s="271" t="s">
        <v>1332</v>
      </c>
      <c r="G124" s="272"/>
      <c r="H124" s="270"/>
      <c r="I124" s="270"/>
      <c r="J124" s="270" t="s">
        <v>1333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5" t="s">
        <v>1337</v>
      </c>
      <c r="D126" s="275"/>
      <c r="E126" s="275"/>
      <c r="F126" s="276" t="s">
        <v>1334</v>
      </c>
      <c r="G126" s="255"/>
      <c r="H126" s="255" t="s">
        <v>1374</v>
      </c>
      <c r="I126" s="255" t="s">
        <v>1336</v>
      </c>
      <c r="J126" s="255">
        <v>120</v>
      </c>
      <c r="K126" s="301"/>
    </row>
    <row r="127" spans="2:11" s="1" customFormat="1" ht="15" customHeight="1">
      <c r="B127" s="298"/>
      <c r="C127" s="255" t="s">
        <v>1383</v>
      </c>
      <c r="D127" s="255"/>
      <c r="E127" s="255"/>
      <c r="F127" s="276" t="s">
        <v>1334</v>
      </c>
      <c r="G127" s="255"/>
      <c r="H127" s="255" t="s">
        <v>1384</v>
      </c>
      <c r="I127" s="255" t="s">
        <v>1336</v>
      </c>
      <c r="J127" s="255" t="s">
        <v>1385</v>
      </c>
      <c r="K127" s="301"/>
    </row>
    <row r="128" spans="2:11" s="1" customFormat="1" ht="15" customHeight="1">
      <c r="B128" s="298"/>
      <c r="C128" s="255" t="s">
        <v>89</v>
      </c>
      <c r="D128" s="255"/>
      <c r="E128" s="255"/>
      <c r="F128" s="276" t="s">
        <v>1334</v>
      </c>
      <c r="G128" s="255"/>
      <c r="H128" s="255" t="s">
        <v>1386</v>
      </c>
      <c r="I128" s="255" t="s">
        <v>1336</v>
      </c>
      <c r="J128" s="255" t="s">
        <v>1385</v>
      </c>
      <c r="K128" s="301"/>
    </row>
    <row r="129" spans="2:11" s="1" customFormat="1" ht="15" customHeight="1">
      <c r="B129" s="298"/>
      <c r="C129" s="255" t="s">
        <v>1345</v>
      </c>
      <c r="D129" s="255"/>
      <c r="E129" s="255"/>
      <c r="F129" s="276" t="s">
        <v>1340</v>
      </c>
      <c r="G129" s="255"/>
      <c r="H129" s="255" t="s">
        <v>1346</v>
      </c>
      <c r="I129" s="255" t="s">
        <v>1336</v>
      </c>
      <c r="J129" s="255">
        <v>15</v>
      </c>
      <c r="K129" s="301"/>
    </row>
    <row r="130" spans="2:11" s="1" customFormat="1" ht="15" customHeight="1">
      <c r="B130" s="298"/>
      <c r="C130" s="279" t="s">
        <v>1347</v>
      </c>
      <c r="D130" s="279"/>
      <c r="E130" s="279"/>
      <c r="F130" s="280" t="s">
        <v>1340</v>
      </c>
      <c r="G130" s="279"/>
      <c r="H130" s="279" t="s">
        <v>1348</v>
      </c>
      <c r="I130" s="279" t="s">
        <v>1336</v>
      </c>
      <c r="J130" s="279">
        <v>15</v>
      </c>
      <c r="K130" s="301"/>
    </row>
    <row r="131" spans="2:11" s="1" customFormat="1" ht="15" customHeight="1">
      <c r="B131" s="298"/>
      <c r="C131" s="279" t="s">
        <v>1349</v>
      </c>
      <c r="D131" s="279"/>
      <c r="E131" s="279"/>
      <c r="F131" s="280" t="s">
        <v>1340</v>
      </c>
      <c r="G131" s="279"/>
      <c r="H131" s="279" t="s">
        <v>1350</v>
      </c>
      <c r="I131" s="279" t="s">
        <v>1336</v>
      </c>
      <c r="J131" s="279">
        <v>20</v>
      </c>
      <c r="K131" s="301"/>
    </row>
    <row r="132" spans="2:11" s="1" customFormat="1" ht="15" customHeight="1">
      <c r="B132" s="298"/>
      <c r="C132" s="279" t="s">
        <v>1351</v>
      </c>
      <c r="D132" s="279"/>
      <c r="E132" s="279"/>
      <c r="F132" s="280" t="s">
        <v>1340</v>
      </c>
      <c r="G132" s="279"/>
      <c r="H132" s="279" t="s">
        <v>1352</v>
      </c>
      <c r="I132" s="279" t="s">
        <v>1336</v>
      </c>
      <c r="J132" s="279">
        <v>20</v>
      </c>
      <c r="K132" s="301"/>
    </row>
    <row r="133" spans="2:11" s="1" customFormat="1" ht="15" customHeight="1">
      <c r="B133" s="298"/>
      <c r="C133" s="255" t="s">
        <v>1339</v>
      </c>
      <c r="D133" s="255"/>
      <c r="E133" s="255"/>
      <c r="F133" s="276" t="s">
        <v>1340</v>
      </c>
      <c r="G133" s="255"/>
      <c r="H133" s="255" t="s">
        <v>1374</v>
      </c>
      <c r="I133" s="255" t="s">
        <v>1336</v>
      </c>
      <c r="J133" s="255">
        <v>50</v>
      </c>
      <c r="K133" s="301"/>
    </row>
    <row r="134" spans="2:11" s="1" customFormat="1" ht="15" customHeight="1">
      <c r="B134" s="298"/>
      <c r="C134" s="255" t="s">
        <v>1353</v>
      </c>
      <c r="D134" s="255"/>
      <c r="E134" s="255"/>
      <c r="F134" s="276" t="s">
        <v>1340</v>
      </c>
      <c r="G134" s="255"/>
      <c r="H134" s="255" t="s">
        <v>1374</v>
      </c>
      <c r="I134" s="255" t="s">
        <v>1336</v>
      </c>
      <c r="J134" s="255">
        <v>50</v>
      </c>
      <c r="K134" s="301"/>
    </row>
    <row r="135" spans="2:11" s="1" customFormat="1" ht="15" customHeight="1">
      <c r="B135" s="298"/>
      <c r="C135" s="255" t="s">
        <v>1359</v>
      </c>
      <c r="D135" s="255"/>
      <c r="E135" s="255"/>
      <c r="F135" s="276" t="s">
        <v>1340</v>
      </c>
      <c r="G135" s="255"/>
      <c r="H135" s="255" t="s">
        <v>1374</v>
      </c>
      <c r="I135" s="255" t="s">
        <v>1336</v>
      </c>
      <c r="J135" s="255">
        <v>50</v>
      </c>
      <c r="K135" s="301"/>
    </row>
    <row r="136" spans="2:11" s="1" customFormat="1" ht="15" customHeight="1">
      <c r="B136" s="298"/>
      <c r="C136" s="255" t="s">
        <v>1361</v>
      </c>
      <c r="D136" s="255"/>
      <c r="E136" s="255"/>
      <c r="F136" s="276" t="s">
        <v>1340</v>
      </c>
      <c r="G136" s="255"/>
      <c r="H136" s="255" t="s">
        <v>1374</v>
      </c>
      <c r="I136" s="255" t="s">
        <v>1336</v>
      </c>
      <c r="J136" s="255">
        <v>50</v>
      </c>
      <c r="K136" s="301"/>
    </row>
    <row r="137" spans="2:11" s="1" customFormat="1" ht="15" customHeight="1">
      <c r="B137" s="298"/>
      <c r="C137" s="255" t="s">
        <v>1362</v>
      </c>
      <c r="D137" s="255"/>
      <c r="E137" s="255"/>
      <c r="F137" s="276" t="s">
        <v>1340</v>
      </c>
      <c r="G137" s="255"/>
      <c r="H137" s="255" t="s">
        <v>1387</v>
      </c>
      <c r="I137" s="255" t="s">
        <v>1336</v>
      </c>
      <c r="J137" s="255">
        <v>255</v>
      </c>
      <c r="K137" s="301"/>
    </row>
    <row r="138" spans="2:11" s="1" customFormat="1" ht="15" customHeight="1">
      <c r="B138" s="298"/>
      <c r="C138" s="255" t="s">
        <v>1364</v>
      </c>
      <c r="D138" s="255"/>
      <c r="E138" s="255"/>
      <c r="F138" s="276" t="s">
        <v>1334</v>
      </c>
      <c r="G138" s="255"/>
      <c r="H138" s="255" t="s">
        <v>1388</v>
      </c>
      <c r="I138" s="255" t="s">
        <v>1366</v>
      </c>
      <c r="J138" s="255"/>
      <c r="K138" s="301"/>
    </row>
    <row r="139" spans="2:11" s="1" customFormat="1" ht="15" customHeight="1">
      <c r="B139" s="298"/>
      <c r="C139" s="255" t="s">
        <v>1367</v>
      </c>
      <c r="D139" s="255"/>
      <c r="E139" s="255"/>
      <c r="F139" s="276" t="s">
        <v>1334</v>
      </c>
      <c r="G139" s="255"/>
      <c r="H139" s="255" t="s">
        <v>1389</v>
      </c>
      <c r="I139" s="255" t="s">
        <v>1369</v>
      </c>
      <c r="J139" s="255"/>
      <c r="K139" s="301"/>
    </row>
    <row r="140" spans="2:11" s="1" customFormat="1" ht="15" customHeight="1">
      <c r="B140" s="298"/>
      <c r="C140" s="255" t="s">
        <v>1370</v>
      </c>
      <c r="D140" s="255"/>
      <c r="E140" s="255"/>
      <c r="F140" s="276" t="s">
        <v>1334</v>
      </c>
      <c r="G140" s="255"/>
      <c r="H140" s="255" t="s">
        <v>1370</v>
      </c>
      <c r="I140" s="255" t="s">
        <v>1369</v>
      </c>
      <c r="J140" s="255"/>
      <c r="K140" s="301"/>
    </row>
    <row r="141" spans="2:11" s="1" customFormat="1" ht="15" customHeight="1">
      <c r="B141" s="298"/>
      <c r="C141" s="255" t="s">
        <v>43</v>
      </c>
      <c r="D141" s="255"/>
      <c r="E141" s="255"/>
      <c r="F141" s="276" t="s">
        <v>1334</v>
      </c>
      <c r="G141" s="255"/>
      <c r="H141" s="255" t="s">
        <v>1390</v>
      </c>
      <c r="I141" s="255" t="s">
        <v>1369</v>
      </c>
      <c r="J141" s="255"/>
      <c r="K141" s="301"/>
    </row>
    <row r="142" spans="2:11" s="1" customFormat="1" ht="15" customHeight="1">
      <c r="B142" s="298"/>
      <c r="C142" s="255" t="s">
        <v>1391</v>
      </c>
      <c r="D142" s="255"/>
      <c r="E142" s="255"/>
      <c r="F142" s="276" t="s">
        <v>1334</v>
      </c>
      <c r="G142" s="255"/>
      <c r="H142" s="255" t="s">
        <v>1392</v>
      </c>
      <c r="I142" s="255" t="s">
        <v>1369</v>
      </c>
      <c r="J142" s="255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s="1" customFormat="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s="1" customFormat="1" ht="45" customHeight="1">
      <c r="B147" s="266"/>
      <c r="C147" s="384" t="s">
        <v>1393</v>
      </c>
      <c r="D147" s="384"/>
      <c r="E147" s="384"/>
      <c r="F147" s="384"/>
      <c r="G147" s="384"/>
      <c r="H147" s="384"/>
      <c r="I147" s="384"/>
      <c r="J147" s="384"/>
      <c r="K147" s="267"/>
    </row>
    <row r="148" spans="2:11" s="1" customFormat="1" ht="17.25" customHeight="1">
      <c r="B148" s="266"/>
      <c r="C148" s="268" t="s">
        <v>1328</v>
      </c>
      <c r="D148" s="268"/>
      <c r="E148" s="268"/>
      <c r="F148" s="268" t="s">
        <v>1329</v>
      </c>
      <c r="G148" s="269"/>
      <c r="H148" s="268" t="s">
        <v>59</v>
      </c>
      <c r="I148" s="268" t="s">
        <v>62</v>
      </c>
      <c r="J148" s="268" t="s">
        <v>1330</v>
      </c>
      <c r="K148" s="267"/>
    </row>
    <row r="149" spans="2:11" s="1" customFormat="1" ht="17.25" customHeight="1">
      <c r="B149" s="266"/>
      <c r="C149" s="270" t="s">
        <v>1331</v>
      </c>
      <c r="D149" s="270"/>
      <c r="E149" s="270"/>
      <c r="F149" s="271" t="s">
        <v>1332</v>
      </c>
      <c r="G149" s="272"/>
      <c r="H149" s="270"/>
      <c r="I149" s="270"/>
      <c r="J149" s="270" t="s">
        <v>1333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1337</v>
      </c>
      <c r="D151" s="255"/>
      <c r="E151" s="255"/>
      <c r="F151" s="306" t="s">
        <v>1334</v>
      </c>
      <c r="G151" s="255"/>
      <c r="H151" s="305" t="s">
        <v>1374</v>
      </c>
      <c r="I151" s="305" t="s">
        <v>1336</v>
      </c>
      <c r="J151" s="305">
        <v>120</v>
      </c>
      <c r="K151" s="301"/>
    </row>
    <row r="152" spans="2:11" s="1" customFormat="1" ht="15" customHeight="1">
      <c r="B152" s="278"/>
      <c r="C152" s="305" t="s">
        <v>1383</v>
      </c>
      <c r="D152" s="255"/>
      <c r="E152" s="255"/>
      <c r="F152" s="306" t="s">
        <v>1334</v>
      </c>
      <c r="G152" s="255"/>
      <c r="H152" s="305" t="s">
        <v>1394</v>
      </c>
      <c r="I152" s="305" t="s">
        <v>1336</v>
      </c>
      <c r="J152" s="305" t="s">
        <v>1385</v>
      </c>
      <c r="K152" s="301"/>
    </row>
    <row r="153" spans="2:11" s="1" customFormat="1" ht="15" customHeight="1">
      <c r="B153" s="278"/>
      <c r="C153" s="305" t="s">
        <v>89</v>
      </c>
      <c r="D153" s="255"/>
      <c r="E153" s="255"/>
      <c r="F153" s="306" t="s">
        <v>1334</v>
      </c>
      <c r="G153" s="255"/>
      <c r="H153" s="305" t="s">
        <v>1395</v>
      </c>
      <c r="I153" s="305" t="s">
        <v>1336</v>
      </c>
      <c r="J153" s="305" t="s">
        <v>1385</v>
      </c>
      <c r="K153" s="301"/>
    </row>
    <row r="154" spans="2:11" s="1" customFormat="1" ht="15" customHeight="1">
      <c r="B154" s="278"/>
      <c r="C154" s="305" t="s">
        <v>1339</v>
      </c>
      <c r="D154" s="255"/>
      <c r="E154" s="255"/>
      <c r="F154" s="306" t="s">
        <v>1340</v>
      </c>
      <c r="G154" s="255"/>
      <c r="H154" s="305" t="s">
        <v>1374</v>
      </c>
      <c r="I154" s="305" t="s">
        <v>1336</v>
      </c>
      <c r="J154" s="305">
        <v>50</v>
      </c>
      <c r="K154" s="301"/>
    </row>
    <row r="155" spans="2:11" s="1" customFormat="1" ht="15" customHeight="1">
      <c r="B155" s="278"/>
      <c r="C155" s="305" t="s">
        <v>1342</v>
      </c>
      <c r="D155" s="255"/>
      <c r="E155" s="255"/>
      <c r="F155" s="306" t="s">
        <v>1334</v>
      </c>
      <c r="G155" s="255"/>
      <c r="H155" s="305" t="s">
        <v>1374</v>
      </c>
      <c r="I155" s="305" t="s">
        <v>1344</v>
      </c>
      <c r="J155" s="305"/>
      <c r="K155" s="301"/>
    </row>
    <row r="156" spans="2:11" s="1" customFormat="1" ht="15" customHeight="1">
      <c r="B156" s="278"/>
      <c r="C156" s="305" t="s">
        <v>1353</v>
      </c>
      <c r="D156" s="255"/>
      <c r="E156" s="255"/>
      <c r="F156" s="306" t="s">
        <v>1340</v>
      </c>
      <c r="G156" s="255"/>
      <c r="H156" s="305" t="s">
        <v>1374</v>
      </c>
      <c r="I156" s="305" t="s">
        <v>1336</v>
      </c>
      <c r="J156" s="305">
        <v>50</v>
      </c>
      <c r="K156" s="301"/>
    </row>
    <row r="157" spans="2:11" s="1" customFormat="1" ht="15" customHeight="1">
      <c r="B157" s="278"/>
      <c r="C157" s="305" t="s">
        <v>1361</v>
      </c>
      <c r="D157" s="255"/>
      <c r="E157" s="255"/>
      <c r="F157" s="306" t="s">
        <v>1340</v>
      </c>
      <c r="G157" s="255"/>
      <c r="H157" s="305" t="s">
        <v>1374</v>
      </c>
      <c r="I157" s="305" t="s">
        <v>1336</v>
      </c>
      <c r="J157" s="305">
        <v>50</v>
      </c>
      <c r="K157" s="301"/>
    </row>
    <row r="158" spans="2:11" s="1" customFormat="1" ht="15" customHeight="1">
      <c r="B158" s="278"/>
      <c r="C158" s="305" t="s">
        <v>1359</v>
      </c>
      <c r="D158" s="255"/>
      <c r="E158" s="255"/>
      <c r="F158" s="306" t="s">
        <v>1340</v>
      </c>
      <c r="G158" s="255"/>
      <c r="H158" s="305" t="s">
        <v>1374</v>
      </c>
      <c r="I158" s="305" t="s">
        <v>1336</v>
      </c>
      <c r="J158" s="305">
        <v>50</v>
      </c>
      <c r="K158" s="301"/>
    </row>
    <row r="159" spans="2:11" s="1" customFormat="1" ht="15" customHeight="1">
      <c r="B159" s="278"/>
      <c r="C159" s="305" t="s">
        <v>148</v>
      </c>
      <c r="D159" s="255"/>
      <c r="E159" s="255"/>
      <c r="F159" s="306" t="s">
        <v>1334</v>
      </c>
      <c r="G159" s="255"/>
      <c r="H159" s="305" t="s">
        <v>1396</v>
      </c>
      <c r="I159" s="305" t="s">
        <v>1336</v>
      </c>
      <c r="J159" s="305" t="s">
        <v>1397</v>
      </c>
      <c r="K159" s="301"/>
    </row>
    <row r="160" spans="2:11" s="1" customFormat="1" ht="15" customHeight="1">
      <c r="B160" s="278"/>
      <c r="C160" s="305" t="s">
        <v>1398</v>
      </c>
      <c r="D160" s="255"/>
      <c r="E160" s="255"/>
      <c r="F160" s="306" t="s">
        <v>1334</v>
      </c>
      <c r="G160" s="255"/>
      <c r="H160" s="305" t="s">
        <v>1399</v>
      </c>
      <c r="I160" s="305" t="s">
        <v>1369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382" t="s">
        <v>1400</v>
      </c>
      <c r="D165" s="382"/>
      <c r="E165" s="382"/>
      <c r="F165" s="382"/>
      <c r="G165" s="382"/>
      <c r="H165" s="382"/>
      <c r="I165" s="382"/>
      <c r="J165" s="382"/>
      <c r="K165" s="248"/>
    </row>
    <row r="166" spans="2:11" s="1" customFormat="1" ht="17.25" customHeight="1">
      <c r="B166" s="247"/>
      <c r="C166" s="268" t="s">
        <v>1328</v>
      </c>
      <c r="D166" s="268"/>
      <c r="E166" s="268"/>
      <c r="F166" s="268" t="s">
        <v>1329</v>
      </c>
      <c r="G166" s="310"/>
      <c r="H166" s="311" t="s">
        <v>59</v>
      </c>
      <c r="I166" s="311" t="s">
        <v>62</v>
      </c>
      <c r="J166" s="268" t="s">
        <v>1330</v>
      </c>
      <c r="K166" s="248"/>
    </row>
    <row r="167" spans="2:11" s="1" customFormat="1" ht="17.25" customHeight="1">
      <c r="B167" s="249"/>
      <c r="C167" s="270" t="s">
        <v>1331</v>
      </c>
      <c r="D167" s="270"/>
      <c r="E167" s="270"/>
      <c r="F167" s="271" t="s">
        <v>1332</v>
      </c>
      <c r="G167" s="312"/>
      <c r="H167" s="313"/>
      <c r="I167" s="313"/>
      <c r="J167" s="270" t="s">
        <v>1333</v>
      </c>
      <c r="K167" s="250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5" t="s">
        <v>1337</v>
      </c>
      <c r="D169" s="255"/>
      <c r="E169" s="255"/>
      <c r="F169" s="276" t="s">
        <v>1334</v>
      </c>
      <c r="G169" s="255"/>
      <c r="H169" s="255" t="s">
        <v>1374</v>
      </c>
      <c r="I169" s="255" t="s">
        <v>1336</v>
      </c>
      <c r="J169" s="255">
        <v>120</v>
      </c>
      <c r="K169" s="301"/>
    </row>
    <row r="170" spans="2:11" s="1" customFormat="1" ht="15" customHeight="1">
      <c r="B170" s="278"/>
      <c r="C170" s="255" t="s">
        <v>1383</v>
      </c>
      <c r="D170" s="255"/>
      <c r="E170" s="255"/>
      <c r="F170" s="276" t="s">
        <v>1334</v>
      </c>
      <c r="G170" s="255"/>
      <c r="H170" s="255" t="s">
        <v>1384</v>
      </c>
      <c r="I170" s="255" t="s">
        <v>1336</v>
      </c>
      <c r="J170" s="255" t="s">
        <v>1385</v>
      </c>
      <c r="K170" s="301"/>
    </row>
    <row r="171" spans="2:11" s="1" customFormat="1" ht="15" customHeight="1">
      <c r="B171" s="278"/>
      <c r="C171" s="255" t="s">
        <v>89</v>
      </c>
      <c r="D171" s="255"/>
      <c r="E171" s="255"/>
      <c r="F171" s="276" t="s">
        <v>1334</v>
      </c>
      <c r="G171" s="255"/>
      <c r="H171" s="255" t="s">
        <v>1401</v>
      </c>
      <c r="I171" s="255" t="s">
        <v>1336</v>
      </c>
      <c r="J171" s="255" t="s">
        <v>1385</v>
      </c>
      <c r="K171" s="301"/>
    </row>
    <row r="172" spans="2:11" s="1" customFormat="1" ht="15" customHeight="1">
      <c r="B172" s="278"/>
      <c r="C172" s="255" t="s">
        <v>1339</v>
      </c>
      <c r="D172" s="255"/>
      <c r="E172" s="255"/>
      <c r="F172" s="276" t="s">
        <v>1340</v>
      </c>
      <c r="G172" s="255"/>
      <c r="H172" s="255" t="s">
        <v>1401</v>
      </c>
      <c r="I172" s="255" t="s">
        <v>1336</v>
      </c>
      <c r="J172" s="255">
        <v>50</v>
      </c>
      <c r="K172" s="301"/>
    </row>
    <row r="173" spans="2:11" s="1" customFormat="1" ht="15" customHeight="1">
      <c r="B173" s="278"/>
      <c r="C173" s="255" t="s">
        <v>1342</v>
      </c>
      <c r="D173" s="255"/>
      <c r="E173" s="255"/>
      <c r="F173" s="276" t="s">
        <v>1334</v>
      </c>
      <c r="G173" s="255"/>
      <c r="H173" s="255" t="s">
        <v>1401</v>
      </c>
      <c r="I173" s="255" t="s">
        <v>1344</v>
      </c>
      <c r="J173" s="255"/>
      <c r="K173" s="301"/>
    </row>
    <row r="174" spans="2:11" s="1" customFormat="1" ht="15" customHeight="1">
      <c r="B174" s="278"/>
      <c r="C174" s="255" t="s">
        <v>1353</v>
      </c>
      <c r="D174" s="255"/>
      <c r="E174" s="255"/>
      <c r="F174" s="276" t="s">
        <v>1340</v>
      </c>
      <c r="G174" s="255"/>
      <c r="H174" s="255" t="s">
        <v>1401</v>
      </c>
      <c r="I174" s="255" t="s">
        <v>1336</v>
      </c>
      <c r="J174" s="255">
        <v>50</v>
      </c>
      <c r="K174" s="301"/>
    </row>
    <row r="175" spans="2:11" s="1" customFormat="1" ht="15" customHeight="1">
      <c r="B175" s="278"/>
      <c r="C175" s="255" t="s">
        <v>1361</v>
      </c>
      <c r="D175" s="255"/>
      <c r="E175" s="255"/>
      <c r="F175" s="276" t="s">
        <v>1340</v>
      </c>
      <c r="G175" s="255"/>
      <c r="H175" s="255" t="s">
        <v>1401</v>
      </c>
      <c r="I175" s="255" t="s">
        <v>1336</v>
      </c>
      <c r="J175" s="255">
        <v>50</v>
      </c>
      <c r="K175" s="301"/>
    </row>
    <row r="176" spans="2:11" s="1" customFormat="1" ht="15" customHeight="1">
      <c r="B176" s="278"/>
      <c r="C176" s="255" t="s">
        <v>1359</v>
      </c>
      <c r="D176" s="255"/>
      <c r="E176" s="255"/>
      <c r="F176" s="276" t="s">
        <v>1340</v>
      </c>
      <c r="G176" s="255"/>
      <c r="H176" s="255" t="s">
        <v>1401</v>
      </c>
      <c r="I176" s="255" t="s">
        <v>1336</v>
      </c>
      <c r="J176" s="255">
        <v>50</v>
      </c>
      <c r="K176" s="301"/>
    </row>
    <row r="177" spans="2:11" s="1" customFormat="1" ht="15" customHeight="1">
      <c r="B177" s="278"/>
      <c r="C177" s="255" t="s">
        <v>171</v>
      </c>
      <c r="D177" s="255"/>
      <c r="E177" s="255"/>
      <c r="F177" s="276" t="s">
        <v>1334</v>
      </c>
      <c r="G177" s="255"/>
      <c r="H177" s="255" t="s">
        <v>1402</v>
      </c>
      <c r="I177" s="255" t="s">
        <v>1403</v>
      </c>
      <c r="J177" s="255"/>
      <c r="K177" s="301"/>
    </row>
    <row r="178" spans="2:11" s="1" customFormat="1" ht="15" customHeight="1">
      <c r="B178" s="278"/>
      <c r="C178" s="255" t="s">
        <v>62</v>
      </c>
      <c r="D178" s="255"/>
      <c r="E178" s="255"/>
      <c r="F178" s="276" t="s">
        <v>1334</v>
      </c>
      <c r="G178" s="255"/>
      <c r="H178" s="255" t="s">
        <v>1404</v>
      </c>
      <c r="I178" s="255" t="s">
        <v>1405</v>
      </c>
      <c r="J178" s="255">
        <v>1</v>
      </c>
      <c r="K178" s="301"/>
    </row>
    <row r="179" spans="2:11" s="1" customFormat="1" ht="15" customHeight="1">
      <c r="B179" s="278"/>
      <c r="C179" s="255" t="s">
        <v>58</v>
      </c>
      <c r="D179" s="255"/>
      <c r="E179" s="255"/>
      <c r="F179" s="276" t="s">
        <v>1334</v>
      </c>
      <c r="G179" s="255"/>
      <c r="H179" s="255" t="s">
        <v>1406</v>
      </c>
      <c r="I179" s="255" t="s">
        <v>1336</v>
      </c>
      <c r="J179" s="255">
        <v>20</v>
      </c>
      <c r="K179" s="301"/>
    </row>
    <row r="180" spans="2:11" s="1" customFormat="1" ht="15" customHeight="1">
      <c r="B180" s="278"/>
      <c r="C180" s="255" t="s">
        <v>59</v>
      </c>
      <c r="D180" s="255"/>
      <c r="E180" s="255"/>
      <c r="F180" s="276" t="s">
        <v>1334</v>
      </c>
      <c r="G180" s="255"/>
      <c r="H180" s="255" t="s">
        <v>1407</v>
      </c>
      <c r="I180" s="255" t="s">
        <v>1336</v>
      </c>
      <c r="J180" s="255">
        <v>255</v>
      </c>
      <c r="K180" s="301"/>
    </row>
    <row r="181" spans="2:11" s="1" customFormat="1" ht="15" customHeight="1">
      <c r="B181" s="278"/>
      <c r="C181" s="255" t="s">
        <v>172</v>
      </c>
      <c r="D181" s="255"/>
      <c r="E181" s="255"/>
      <c r="F181" s="276" t="s">
        <v>1334</v>
      </c>
      <c r="G181" s="255"/>
      <c r="H181" s="255" t="s">
        <v>1298</v>
      </c>
      <c r="I181" s="255" t="s">
        <v>1336</v>
      </c>
      <c r="J181" s="255">
        <v>10</v>
      </c>
      <c r="K181" s="301"/>
    </row>
    <row r="182" spans="2:11" s="1" customFormat="1" ht="15" customHeight="1">
      <c r="B182" s="278"/>
      <c r="C182" s="255" t="s">
        <v>173</v>
      </c>
      <c r="D182" s="255"/>
      <c r="E182" s="255"/>
      <c r="F182" s="276" t="s">
        <v>1334</v>
      </c>
      <c r="G182" s="255"/>
      <c r="H182" s="255" t="s">
        <v>1408</v>
      </c>
      <c r="I182" s="255" t="s">
        <v>1369</v>
      </c>
      <c r="J182" s="255"/>
      <c r="K182" s="301"/>
    </row>
    <row r="183" spans="2:11" s="1" customFormat="1" ht="15" customHeight="1">
      <c r="B183" s="278"/>
      <c r="C183" s="255" t="s">
        <v>1409</v>
      </c>
      <c r="D183" s="255"/>
      <c r="E183" s="255"/>
      <c r="F183" s="276" t="s">
        <v>1334</v>
      </c>
      <c r="G183" s="255"/>
      <c r="H183" s="255" t="s">
        <v>1410</v>
      </c>
      <c r="I183" s="255" t="s">
        <v>1369</v>
      </c>
      <c r="J183" s="255"/>
      <c r="K183" s="301"/>
    </row>
    <row r="184" spans="2:11" s="1" customFormat="1" ht="15" customHeight="1">
      <c r="B184" s="278"/>
      <c r="C184" s="255" t="s">
        <v>1398</v>
      </c>
      <c r="D184" s="255"/>
      <c r="E184" s="255"/>
      <c r="F184" s="276" t="s">
        <v>1334</v>
      </c>
      <c r="G184" s="255"/>
      <c r="H184" s="255" t="s">
        <v>1411</v>
      </c>
      <c r="I184" s="255" t="s">
        <v>1369</v>
      </c>
      <c r="J184" s="255"/>
      <c r="K184" s="301"/>
    </row>
    <row r="185" spans="2:11" s="1" customFormat="1" ht="15" customHeight="1">
      <c r="B185" s="278"/>
      <c r="C185" s="255" t="s">
        <v>175</v>
      </c>
      <c r="D185" s="255"/>
      <c r="E185" s="255"/>
      <c r="F185" s="276" t="s">
        <v>1340</v>
      </c>
      <c r="G185" s="255"/>
      <c r="H185" s="255" t="s">
        <v>1412</v>
      </c>
      <c r="I185" s="255" t="s">
        <v>1336</v>
      </c>
      <c r="J185" s="255">
        <v>50</v>
      </c>
      <c r="K185" s="301"/>
    </row>
    <row r="186" spans="2:11" s="1" customFormat="1" ht="15" customHeight="1">
      <c r="B186" s="278"/>
      <c r="C186" s="255" t="s">
        <v>1413</v>
      </c>
      <c r="D186" s="255"/>
      <c r="E186" s="255"/>
      <c r="F186" s="276" t="s">
        <v>1340</v>
      </c>
      <c r="G186" s="255"/>
      <c r="H186" s="255" t="s">
        <v>1414</v>
      </c>
      <c r="I186" s="255" t="s">
        <v>1415</v>
      </c>
      <c r="J186" s="255"/>
      <c r="K186" s="301"/>
    </row>
    <row r="187" spans="2:11" s="1" customFormat="1" ht="15" customHeight="1">
      <c r="B187" s="278"/>
      <c r="C187" s="255" t="s">
        <v>1416</v>
      </c>
      <c r="D187" s="255"/>
      <c r="E187" s="255"/>
      <c r="F187" s="276" t="s">
        <v>1340</v>
      </c>
      <c r="G187" s="255"/>
      <c r="H187" s="255" t="s">
        <v>1417</v>
      </c>
      <c r="I187" s="255" t="s">
        <v>1415</v>
      </c>
      <c r="J187" s="255"/>
      <c r="K187" s="301"/>
    </row>
    <row r="188" spans="2:11" s="1" customFormat="1" ht="15" customHeight="1">
      <c r="B188" s="278"/>
      <c r="C188" s="255" t="s">
        <v>1418</v>
      </c>
      <c r="D188" s="255"/>
      <c r="E188" s="255"/>
      <c r="F188" s="276" t="s">
        <v>1340</v>
      </c>
      <c r="G188" s="255"/>
      <c r="H188" s="255" t="s">
        <v>1419</v>
      </c>
      <c r="I188" s="255" t="s">
        <v>1415</v>
      </c>
      <c r="J188" s="255"/>
      <c r="K188" s="301"/>
    </row>
    <row r="189" spans="2:11" s="1" customFormat="1" ht="15" customHeight="1">
      <c r="B189" s="278"/>
      <c r="C189" s="314" t="s">
        <v>1420</v>
      </c>
      <c r="D189" s="255"/>
      <c r="E189" s="255"/>
      <c r="F189" s="276" t="s">
        <v>1340</v>
      </c>
      <c r="G189" s="255"/>
      <c r="H189" s="255" t="s">
        <v>1421</v>
      </c>
      <c r="I189" s="255" t="s">
        <v>1422</v>
      </c>
      <c r="J189" s="315" t="s">
        <v>1423</v>
      </c>
      <c r="K189" s="301"/>
    </row>
    <row r="190" spans="2:11" s="1" customFormat="1" ht="15" customHeight="1">
      <c r="B190" s="278"/>
      <c r="C190" s="314" t="s">
        <v>47</v>
      </c>
      <c r="D190" s="255"/>
      <c r="E190" s="255"/>
      <c r="F190" s="276" t="s">
        <v>1334</v>
      </c>
      <c r="G190" s="255"/>
      <c r="H190" s="252" t="s">
        <v>1424</v>
      </c>
      <c r="I190" s="255" t="s">
        <v>1425</v>
      </c>
      <c r="J190" s="255"/>
      <c r="K190" s="301"/>
    </row>
    <row r="191" spans="2:11" s="1" customFormat="1" ht="15" customHeight="1">
      <c r="B191" s="278"/>
      <c r="C191" s="314" t="s">
        <v>1426</v>
      </c>
      <c r="D191" s="255"/>
      <c r="E191" s="255"/>
      <c r="F191" s="276" t="s">
        <v>1334</v>
      </c>
      <c r="G191" s="255"/>
      <c r="H191" s="255" t="s">
        <v>1427</v>
      </c>
      <c r="I191" s="255" t="s">
        <v>1369</v>
      </c>
      <c r="J191" s="255"/>
      <c r="K191" s="301"/>
    </row>
    <row r="192" spans="2:11" s="1" customFormat="1" ht="15" customHeight="1">
      <c r="B192" s="278"/>
      <c r="C192" s="314" t="s">
        <v>1428</v>
      </c>
      <c r="D192" s="255"/>
      <c r="E192" s="255"/>
      <c r="F192" s="276" t="s">
        <v>1334</v>
      </c>
      <c r="G192" s="255"/>
      <c r="H192" s="255" t="s">
        <v>1429</v>
      </c>
      <c r="I192" s="255" t="s">
        <v>1369</v>
      </c>
      <c r="J192" s="255"/>
      <c r="K192" s="301"/>
    </row>
    <row r="193" spans="2:11" s="1" customFormat="1" ht="15" customHeight="1">
      <c r="B193" s="278"/>
      <c r="C193" s="314" t="s">
        <v>1430</v>
      </c>
      <c r="D193" s="255"/>
      <c r="E193" s="255"/>
      <c r="F193" s="276" t="s">
        <v>1340</v>
      </c>
      <c r="G193" s="255"/>
      <c r="H193" s="255" t="s">
        <v>1431</v>
      </c>
      <c r="I193" s="255" t="s">
        <v>1369</v>
      </c>
      <c r="J193" s="255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s="1" customFormat="1" ht="10.7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0.6">
      <c r="B199" s="247"/>
      <c r="C199" s="382" t="s">
        <v>1432</v>
      </c>
      <c r="D199" s="382"/>
      <c r="E199" s="382"/>
      <c r="F199" s="382"/>
      <c r="G199" s="382"/>
      <c r="H199" s="382"/>
      <c r="I199" s="382"/>
      <c r="J199" s="382"/>
      <c r="K199" s="248"/>
    </row>
    <row r="200" spans="2:11" s="1" customFormat="1" ht="25.5" customHeight="1">
      <c r="B200" s="247"/>
      <c r="C200" s="317" t="s">
        <v>1433</v>
      </c>
      <c r="D200" s="317"/>
      <c r="E200" s="317"/>
      <c r="F200" s="317" t="s">
        <v>1434</v>
      </c>
      <c r="G200" s="318"/>
      <c r="H200" s="388" t="s">
        <v>1435</v>
      </c>
      <c r="I200" s="388"/>
      <c r="J200" s="388"/>
      <c r="K200" s="248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5" t="s">
        <v>1425</v>
      </c>
      <c r="D202" s="255"/>
      <c r="E202" s="255"/>
      <c r="F202" s="276" t="s">
        <v>48</v>
      </c>
      <c r="G202" s="255"/>
      <c r="H202" s="387" t="s">
        <v>1436</v>
      </c>
      <c r="I202" s="387"/>
      <c r="J202" s="387"/>
      <c r="K202" s="301"/>
    </row>
    <row r="203" spans="2:11" s="1" customFormat="1" ht="15" customHeight="1">
      <c r="B203" s="278"/>
      <c r="C203" s="255"/>
      <c r="D203" s="255"/>
      <c r="E203" s="255"/>
      <c r="F203" s="276" t="s">
        <v>49</v>
      </c>
      <c r="G203" s="255"/>
      <c r="H203" s="387" t="s">
        <v>1437</v>
      </c>
      <c r="I203" s="387"/>
      <c r="J203" s="387"/>
      <c r="K203" s="301"/>
    </row>
    <row r="204" spans="2:11" s="1" customFormat="1" ht="15" customHeight="1">
      <c r="B204" s="278"/>
      <c r="C204" s="255"/>
      <c r="D204" s="255"/>
      <c r="E204" s="255"/>
      <c r="F204" s="276" t="s">
        <v>52</v>
      </c>
      <c r="G204" s="255"/>
      <c r="H204" s="387" t="s">
        <v>1438</v>
      </c>
      <c r="I204" s="387"/>
      <c r="J204" s="387"/>
      <c r="K204" s="301"/>
    </row>
    <row r="205" spans="2:11" s="1" customFormat="1" ht="15" customHeight="1">
      <c r="B205" s="278"/>
      <c r="C205" s="255"/>
      <c r="D205" s="255"/>
      <c r="E205" s="255"/>
      <c r="F205" s="276" t="s">
        <v>50</v>
      </c>
      <c r="G205" s="255"/>
      <c r="H205" s="387" t="s">
        <v>1439</v>
      </c>
      <c r="I205" s="387"/>
      <c r="J205" s="387"/>
      <c r="K205" s="301"/>
    </row>
    <row r="206" spans="2:11" s="1" customFormat="1" ht="15" customHeight="1">
      <c r="B206" s="278"/>
      <c r="C206" s="255"/>
      <c r="D206" s="255"/>
      <c r="E206" s="255"/>
      <c r="F206" s="276" t="s">
        <v>51</v>
      </c>
      <c r="G206" s="255"/>
      <c r="H206" s="387" t="s">
        <v>1440</v>
      </c>
      <c r="I206" s="387"/>
      <c r="J206" s="387"/>
      <c r="K206" s="301"/>
    </row>
    <row r="207" spans="2:11" s="1" customFormat="1" ht="15" customHeight="1">
      <c r="B207" s="278"/>
      <c r="C207" s="255"/>
      <c r="D207" s="255"/>
      <c r="E207" s="255"/>
      <c r="F207" s="276"/>
      <c r="G207" s="255"/>
      <c r="H207" s="255"/>
      <c r="I207" s="255"/>
      <c r="J207" s="255"/>
      <c r="K207" s="301"/>
    </row>
    <row r="208" spans="2:11" s="1" customFormat="1" ht="15" customHeight="1">
      <c r="B208" s="278"/>
      <c r="C208" s="255" t="s">
        <v>1381</v>
      </c>
      <c r="D208" s="255"/>
      <c r="E208" s="255"/>
      <c r="F208" s="276" t="s">
        <v>83</v>
      </c>
      <c r="G208" s="255"/>
      <c r="H208" s="387" t="s">
        <v>1441</v>
      </c>
      <c r="I208" s="387"/>
      <c r="J208" s="387"/>
      <c r="K208" s="301"/>
    </row>
    <row r="209" spans="2:11" s="1" customFormat="1" ht="15" customHeight="1">
      <c r="B209" s="278"/>
      <c r="C209" s="255"/>
      <c r="D209" s="255"/>
      <c r="E209" s="255"/>
      <c r="F209" s="276" t="s">
        <v>1277</v>
      </c>
      <c r="G209" s="255"/>
      <c r="H209" s="387" t="s">
        <v>1278</v>
      </c>
      <c r="I209" s="387"/>
      <c r="J209" s="387"/>
      <c r="K209" s="301"/>
    </row>
    <row r="210" spans="2:11" s="1" customFormat="1" ht="15" customHeight="1">
      <c r="B210" s="278"/>
      <c r="C210" s="255"/>
      <c r="D210" s="255"/>
      <c r="E210" s="255"/>
      <c r="F210" s="276" t="s">
        <v>1275</v>
      </c>
      <c r="G210" s="255"/>
      <c r="H210" s="387" t="s">
        <v>1442</v>
      </c>
      <c r="I210" s="387"/>
      <c r="J210" s="387"/>
      <c r="K210" s="301"/>
    </row>
    <row r="211" spans="2:11" s="1" customFormat="1" ht="15" customHeight="1">
      <c r="B211" s="319"/>
      <c r="C211" s="255"/>
      <c r="D211" s="255"/>
      <c r="E211" s="255"/>
      <c r="F211" s="276" t="s">
        <v>1279</v>
      </c>
      <c r="G211" s="314"/>
      <c r="H211" s="386" t="s">
        <v>1280</v>
      </c>
      <c r="I211" s="386"/>
      <c r="J211" s="386"/>
      <c r="K211" s="320"/>
    </row>
    <row r="212" spans="2:11" s="1" customFormat="1" ht="15" customHeight="1">
      <c r="B212" s="319"/>
      <c r="C212" s="255"/>
      <c r="D212" s="255"/>
      <c r="E212" s="255"/>
      <c r="F212" s="276" t="s">
        <v>1281</v>
      </c>
      <c r="G212" s="314"/>
      <c r="H212" s="386" t="s">
        <v>1443</v>
      </c>
      <c r="I212" s="386"/>
      <c r="J212" s="386"/>
      <c r="K212" s="320"/>
    </row>
    <row r="213" spans="2:11" s="1" customFormat="1" ht="15" customHeight="1">
      <c r="B213" s="319"/>
      <c r="C213" s="255"/>
      <c r="D213" s="255"/>
      <c r="E213" s="255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5" t="s">
        <v>1405</v>
      </c>
      <c r="D214" s="255"/>
      <c r="E214" s="255"/>
      <c r="F214" s="276">
        <v>1</v>
      </c>
      <c r="G214" s="314"/>
      <c r="H214" s="386" t="s">
        <v>1444</v>
      </c>
      <c r="I214" s="386"/>
      <c r="J214" s="386"/>
      <c r="K214" s="320"/>
    </row>
    <row r="215" spans="2:11" s="1" customFormat="1" ht="15" customHeight="1">
      <c r="B215" s="319"/>
      <c r="C215" s="255"/>
      <c r="D215" s="255"/>
      <c r="E215" s="255"/>
      <c r="F215" s="276">
        <v>2</v>
      </c>
      <c r="G215" s="314"/>
      <c r="H215" s="386" t="s">
        <v>1445</v>
      </c>
      <c r="I215" s="386"/>
      <c r="J215" s="386"/>
      <c r="K215" s="320"/>
    </row>
    <row r="216" spans="2:11" s="1" customFormat="1" ht="15" customHeight="1">
      <c r="B216" s="319"/>
      <c r="C216" s="255"/>
      <c r="D216" s="255"/>
      <c r="E216" s="255"/>
      <c r="F216" s="276">
        <v>3</v>
      </c>
      <c r="G216" s="314"/>
      <c r="H216" s="386" t="s">
        <v>1446</v>
      </c>
      <c r="I216" s="386"/>
      <c r="J216" s="386"/>
      <c r="K216" s="320"/>
    </row>
    <row r="217" spans="2:11" s="1" customFormat="1" ht="15" customHeight="1">
      <c r="B217" s="319"/>
      <c r="C217" s="255"/>
      <c r="D217" s="255"/>
      <c r="E217" s="255"/>
      <c r="F217" s="276">
        <v>4</v>
      </c>
      <c r="G217" s="314"/>
      <c r="H217" s="386" t="s">
        <v>1447</v>
      </c>
      <c r="I217" s="386"/>
      <c r="J217" s="386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93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144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752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ROUND(J104,2)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ROUND((SUM(BE104:BE467)),2)</f>
        <v>0</v>
      </c>
      <c r="G35" s="34"/>
      <c r="H35" s="34"/>
      <c r="I35" s="124">
        <v>0.21</v>
      </c>
      <c r="J35" s="123">
        <f>ROUND(((SUM(BE104:BE467))*I35),2)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ROUND((SUM(BF104:BF467)),2)</f>
        <v>0</v>
      </c>
      <c r="G36" s="34"/>
      <c r="H36" s="34"/>
      <c r="I36" s="124">
        <v>0.15</v>
      </c>
      <c r="J36" s="123">
        <f>ROUND(((SUM(BF104:BF467))*I36),2)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ROUND((SUM(BG104:BG467)),2)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ROUND((SUM(BH104:BH467)),2)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ROUND((SUM(BI104:BI467)),2)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144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02 - Typ F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J104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151</v>
      </c>
      <c r="E64" s="143"/>
      <c r="F64" s="143"/>
      <c r="G64" s="143"/>
      <c r="H64" s="143"/>
      <c r="I64" s="143"/>
      <c r="J64" s="144">
        <f>J105</f>
        <v>0</v>
      </c>
      <c r="K64" s="141"/>
      <c r="L64" s="145"/>
    </row>
    <row r="65" spans="2:12" s="10" customFormat="1" ht="19.95" customHeight="1">
      <c r="B65" s="146"/>
      <c r="C65" s="97"/>
      <c r="D65" s="147" t="s">
        <v>152</v>
      </c>
      <c r="E65" s="148"/>
      <c r="F65" s="148"/>
      <c r="G65" s="148"/>
      <c r="H65" s="148"/>
      <c r="I65" s="148"/>
      <c r="J65" s="149">
        <f>J106</f>
        <v>0</v>
      </c>
      <c r="K65" s="97"/>
      <c r="L65" s="150"/>
    </row>
    <row r="66" spans="2:12" s="10" customFormat="1" ht="19.95" customHeight="1">
      <c r="B66" s="146"/>
      <c r="C66" s="97"/>
      <c r="D66" s="147" t="s">
        <v>153</v>
      </c>
      <c r="E66" s="148"/>
      <c r="F66" s="148"/>
      <c r="G66" s="148"/>
      <c r="H66" s="148"/>
      <c r="I66" s="148"/>
      <c r="J66" s="149">
        <f>J120</f>
        <v>0</v>
      </c>
      <c r="K66" s="97"/>
      <c r="L66" s="150"/>
    </row>
    <row r="67" spans="2:12" s="10" customFormat="1" ht="14.9" customHeight="1">
      <c r="B67" s="146"/>
      <c r="C67" s="97"/>
      <c r="D67" s="147" t="s">
        <v>154</v>
      </c>
      <c r="E67" s="148"/>
      <c r="F67" s="148"/>
      <c r="G67" s="148"/>
      <c r="H67" s="148"/>
      <c r="I67" s="148"/>
      <c r="J67" s="149">
        <f>J121</f>
        <v>0</v>
      </c>
      <c r="K67" s="97"/>
      <c r="L67" s="150"/>
    </row>
    <row r="68" spans="2:12" s="10" customFormat="1" ht="19.95" customHeight="1">
      <c r="B68" s="146"/>
      <c r="C68" s="97"/>
      <c r="D68" s="147" t="s">
        <v>155</v>
      </c>
      <c r="E68" s="148"/>
      <c r="F68" s="148"/>
      <c r="G68" s="148"/>
      <c r="H68" s="148"/>
      <c r="I68" s="148"/>
      <c r="J68" s="149">
        <f>J162</f>
        <v>0</v>
      </c>
      <c r="K68" s="97"/>
      <c r="L68" s="150"/>
    </row>
    <row r="69" spans="2:12" s="10" customFormat="1" ht="14.9" customHeight="1">
      <c r="B69" s="146"/>
      <c r="C69" s="97"/>
      <c r="D69" s="147" t="s">
        <v>156</v>
      </c>
      <c r="E69" s="148"/>
      <c r="F69" s="148"/>
      <c r="G69" s="148"/>
      <c r="H69" s="148"/>
      <c r="I69" s="148"/>
      <c r="J69" s="149">
        <f>J163</f>
        <v>0</v>
      </c>
      <c r="K69" s="97"/>
      <c r="L69" s="150"/>
    </row>
    <row r="70" spans="2:12" s="10" customFormat="1" ht="14.9" customHeight="1">
      <c r="B70" s="146"/>
      <c r="C70" s="97"/>
      <c r="D70" s="147" t="s">
        <v>157</v>
      </c>
      <c r="E70" s="148"/>
      <c r="F70" s="148"/>
      <c r="G70" s="148"/>
      <c r="H70" s="148"/>
      <c r="I70" s="148"/>
      <c r="J70" s="149">
        <f>J168</f>
        <v>0</v>
      </c>
      <c r="K70" s="97"/>
      <c r="L70" s="150"/>
    </row>
    <row r="71" spans="2:12" s="10" customFormat="1" ht="14.9" customHeight="1">
      <c r="B71" s="146"/>
      <c r="C71" s="97"/>
      <c r="D71" s="147" t="s">
        <v>158</v>
      </c>
      <c r="E71" s="148"/>
      <c r="F71" s="148"/>
      <c r="G71" s="148"/>
      <c r="H71" s="148"/>
      <c r="I71" s="148"/>
      <c r="J71" s="149">
        <f>J173</f>
        <v>0</v>
      </c>
      <c r="K71" s="97"/>
      <c r="L71" s="150"/>
    </row>
    <row r="72" spans="2:12" s="10" customFormat="1" ht="14.9" customHeight="1">
      <c r="B72" s="146"/>
      <c r="C72" s="97"/>
      <c r="D72" s="147" t="s">
        <v>159</v>
      </c>
      <c r="E72" s="148"/>
      <c r="F72" s="148"/>
      <c r="G72" s="148"/>
      <c r="H72" s="148"/>
      <c r="I72" s="148"/>
      <c r="J72" s="149">
        <f>J184</f>
        <v>0</v>
      </c>
      <c r="K72" s="97"/>
      <c r="L72" s="150"/>
    </row>
    <row r="73" spans="2:12" s="10" customFormat="1" ht="19.95" customHeight="1">
      <c r="B73" s="146"/>
      <c r="C73" s="97"/>
      <c r="D73" s="147" t="s">
        <v>160</v>
      </c>
      <c r="E73" s="148"/>
      <c r="F73" s="148"/>
      <c r="G73" s="148"/>
      <c r="H73" s="148"/>
      <c r="I73" s="148"/>
      <c r="J73" s="149">
        <f>J201</f>
        <v>0</v>
      </c>
      <c r="K73" s="97"/>
      <c r="L73" s="150"/>
    </row>
    <row r="74" spans="2:12" s="10" customFormat="1" ht="19.95" customHeight="1">
      <c r="B74" s="146"/>
      <c r="C74" s="97"/>
      <c r="D74" s="147" t="s">
        <v>161</v>
      </c>
      <c r="E74" s="148"/>
      <c r="F74" s="148"/>
      <c r="G74" s="148"/>
      <c r="H74" s="148"/>
      <c r="I74" s="148"/>
      <c r="J74" s="149">
        <f>J216</f>
        <v>0</v>
      </c>
      <c r="K74" s="97"/>
      <c r="L74" s="150"/>
    </row>
    <row r="75" spans="2:12" s="9" customFormat="1" ht="25" customHeight="1">
      <c r="B75" s="140"/>
      <c r="C75" s="141"/>
      <c r="D75" s="142" t="s">
        <v>162</v>
      </c>
      <c r="E75" s="143"/>
      <c r="F75" s="143"/>
      <c r="G75" s="143"/>
      <c r="H75" s="143"/>
      <c r="I75" s="143"/>
      <c r="J75" s="144">
        <f>J219</f>
        <v>0</v>
      </c>
      <c r="K75" s="141"/>
      <c r="L75" s="145"/>
    </row>
    <row r="76" spans="2:12" s="10" customFormat="1" ht="19.95" customHeight="1">
      <c r="B76" s="146"/>
      <c r="C76" s="97"/>
      <c r="D76" s="147" t="s">
        <v>163</v>
      </c>
      <c r="E76" s="148"/>
      <c r="F76" s="148"/>
      <c r="G76" s="148"/>
      <c r="H76" s="148"/>
      <c r="I76" s="148"/>
      <c r="J76" s="149">
        <f>J220</f>
        <v>0</v>
      </c>
      <c r="K76" s="97"/>
      <c r="L76" s="150"/>
    </row>
    <row r="77" spans="2:12" s="10" customFormat="1" ht="19.95" customHeight="1">
      <c r="B77" s="146"/>
      <c r="C77" s="97"/>
      <c r="D77" s="147" t="s">
        <v>164</v>
      </c>
      <c r="E77" s="148"/>
      <c r="F77" s="148"/>
      <c r="G77" s="148"/>
      <c r="H77" s="148"/>
      <c r="I77" s="148"/>
      <c r="J77" s="149">
        <f>J287</f>
        <v>0</v>
      </c>
      <c r="K77" s="97"/>
      <c r="L77" s="150"/>
    </row>
    <row r="78" spans="2:12" s="10" customFormat="1" ht="19.95" customHeight="1">
      <c r="B78" s="146"/>
      <c r="C78" s="97"/>
      <c r="D78" s="147" t="s">
        <v>165</v>
      </c>
      <c r="E78" s="148"/>
      <c r="F78" s="148"/>
      <c r="G78" s="148"/>
      <c r="H78" s="148"/>
      <c r="I78" s="148"/>
      <c r="J78" s="149">
        <f>J301</f>
        <v>0</v>
      </c>
      <c r="K78" s="97"/>
      <c r="L78" s="150"/>
    </row>
    <row r="79" spans="2:12" s="10" customFormat="1" ht="19.95" customHeight="1">
      <c r="B79" s="146"/>
      <c r="C79" s="97"/>
      <c r="D79" s="147" t="s">
        <v>166</v>
      </c>
      <c r="E79" s="148"/>
      <c r="F79" s="148"/>
      <c r="G79" s="148"/>
      <c r="H79" s="148"/>
      <c r="I79" s="148"/>
      <c r="J79" s="149">
        <f>J370</f>
        <v>0</v>
      </c>
      <c r="K79" s="97"/>
      <c r="L79" s="150"/>
    </row>
    <row r="80" spans="2:12" s="10" customFormat="1" ht="19.95" customHeight="1">
      <c r="B80" s="146"/>
      <c r="C80" s="97"/>
      <c r="D80" s="147" t="s">
        <v>167</v>
      </c>
      <c r="E80" s="148"/>
      <c r="F80" s="148"/>
      <c r="G80" s="148"/>
      <c r="H80" s="148"/>
      <c r="I80" s="148"/>
      <c r="J80" s="149">
        <f>J403</f>
        <v>0</v>
      </c>
      <c r="K80" s="97"/>
      <c r="L80" s="150"/>
    </row>
    <row r="81" spans="2:12" s="10" customFormat="1" ht="19.95" customHeight="1">
      <c r="B81" s="146"/>
      <c r="C81" s="97"/>
      <c r="D81" s="147" t="s">
        <v>168</v>
      </c>
      <c r="E81" s="148"/>
      <c r="F81" s="148"/>
      <c r="G81" s="148"/>
      <c r="H81" s="148"/>
      <c r="I81" s="148"/>
      <c r="J81" s="149">
        <f>J409</f>
        <v>0</v>
      </c>
      <c r="K81" s="97"/>
      <c r="L81" s="150"/>
    </row>
    <row r="82" spans="2:12" s="10" customFormat="1" ht="19.95" customHeight="1">
      <c r="B82" s="146"/>
      <c r="C82" s="97"/>
      <c r="D82" s="147" t="s">
        <v>169</v>
      </c>
      <c r="E82" s="148"/>
      <c r="F82" s="148"/>
      <c r="G82" s="148"/>
      <c r="H82" s="148"/>
      <c r="I82" s="148"/>
      <c r="J82" s="149">
        <f>J455</f>
        <v>0</v>
      </c>
      <c r="K82" s="97"/>
      <c r="L82" s="150"/>
    </row>
    <row r="83" spans="1:31" s="2" customFormat="1" ht="21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8" spans="1:31" s="2" customFormat="1" ht="7" customHeight="1">
      <c r="A88" s="3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" customHeight="1">
      <c r="A89" s="34"/>
      <c r="B89" s="35"/>
      <c r="C89" s="23" t="s">
        <v>170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16</v>
      </c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6"/>
      <c r="D92" s="36"/>
      <c r="E92" s="370" t="str">
        <f>E7</f>
        <v>Zvýšení kapacity koleje Blanice</v>
      </c>
      <c r="F92" s="371"/>
      <c r="G92" s="371"/>
      <c r="H92" s="371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12" s="1" customFormat="1" ht="12" customHeight="1">
      <c r="B93" s="21"/>
      <c r="C93" s="29" t="s">
        <v>143</v>
      </c>
      <c r="D93" s="22"/>
      <c r="E93" s="22"/>
      <c r="F93" s="22"/>
      <c r="G93" s="22"/>
      <c r="H93" s="22"/>
      <c r="I93" s="22"/>
      <c r="J93" s="22"/>
      <c r="K93" s="22"/>
      <c r="L93" s="20"/>
    </row>
    <row r="94" spans="1:31" s="2" customFormat="1" ht="16.5" customHeight="1">
      <c r="A94" s="34"/>
      <c r="B94" s="35"/>
      <c r="C94" s="36"/>
      <c r="D94" s="36"/>
      <c r="E94" s="370" t="s">
        <v>144</v>
      </c>
      <c r="F94" s="369"/>
      <c r="G94" s="369"/>
      <c r="H94" s="369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145</v>
      </c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6"/>
      <c r="D96" s="36"/>
      <c r="E96" s="345" t="str">
        <f>E11</f>
        <v>02 - Typ F</v>
      </c>
      <c r="F96" s="369"/>
      <c r="G96" s="369"/>
      <c r="H96" s="369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7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1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" customHeight="1">
      <c r="A98" s="34"/>
      <c r="B98" s="35"/>
      <c r="C98" s="29" t="s">
        <v>21</v>
      </c>
      <c r="D98" s="36"/>
      <c r="E98" s="36"/>
      <c r="F98" s="27" t="str">
        <f>F14</f>
        <v>Chemická 953, 148 00, Praha 4</v>
      </c>
      <c r="G98" s="36"/>
      <c r="H98" s="36"/>
      <c r="I98" s="29" t="s">
        <v>23</v>
      </c>
      <c r="J98" s="59" t="str">
        <f>IF(J14="","",J14)</f>
        <v>15. 5. 2023</v>
      </c>
      <c r="K98" s="36"/>
      <c r="L98" s="11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7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11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5.65" customHeight="1">
      <c r="A100" s="34"/>
      <c r="B100" s="35"/>
      <c r="C100" s="29" t="s">
        <v>25</v>
      </c>
      <c r="D100" s="36"/>
      <c r="E100" s="36"/>
      <c r="F100" s="27" t="str">
        <f>E17</f>
        <v>Vysoká škola ekonomická v Praze</v>
      </c>
      <c r="G100" s="36"/>
      <c r="H100" s="36"/>
      <c r="I100" s="29" t="s">
        <v>33</v>
      </c>
      <c r="J100" s="32" t="str">
        <f>E23</f>
        <v>Drobný Architects, s.r.o.</v>
      </c>
      <c r="K100" s="36"/>
      <c r="L100" s="11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15" customHeight="1">
      <c r="A101" s="34"/>
      <c r="B101" s="35"/>
      <c r="C101" s="29" t="s">
        <v>31</v>
      </c>
      <c r="D101" s="36"/>
      <c r="E101" s="36"/>
      <c r="F101" s="27" t="str">
        <f>IF(E20="","",E20)</f>
        <v>Vyplň údaj</v>
      </c>
      <c r="G101" s="36"/>
      <c r="H101" s="36"/>
      <c r="I101" s="29" t="s">
        <v>38</v>
      </c>
      <c r="J101" s="32" t="str">
        <f>E26</f>
        <v>Ing. Jaroslav Stolička</v>
      </c>
      <c r="K101" s="36"/>
      <c r="L101" s="11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0.3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1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1" customFormat="1" ht="29.25" customHeight="1">
      <c r="A103" s="151"/>
      <c r="B103" s="152"/>
      <c r="C103" s="153" t="s">
        <v>171</v>
      </c>
      <c r="D103" s="154" t="s">
        <v>62</v>
      </c>
      <c r="E103" s="154" t="s">
        <v>58</v>
      </c>
      <c r="F103" s="154" t="s">
        <v>59</v>
      </c>
      <c r="G103" s="154" t="s">
        <v>172</v>
      </c>
      <c r="H103" s="154" t="s">
        <v>173</v>
      </c>
      <c r="I103" s="154" t="s">
        <v>174</v>
      </c>
      <c r="J103" s="154" t="s">
        <v>149</v>
      </c>
      <c r="K103" s="155" t="s">
        <v>175</v>
      </c>
      <c r="L103" s="156"/>
      <c r="M103" s="68" t="s">
        <v>19</v>
      </c>
      <c r="N103" s="69" t="s">
        <v>47</v>
      </c>
      <c r="O103" s="69" t="s">
        <v>176</v>
      </c>
      <c r="P103" s="69" t="s">
        <v>177</v>
      </c>
      <c r="Q103" s="69" t="s">
        <v>178</v>
      </c>
      <c r="R103" s="69" t="s">
        <v>179</v>
      </c>
      <c r="S103" s="69" t="s">
        <v>180</v>
      </c>
      <c r="T103" s="70" t="s">
        <v>181</v>
      </c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63" s="2" customFormat="1" ht="22.85" customHeight="1">
      <c r="A104" s="34"/>
      <c r="B104" s="35"/>
      <c r="C104" s="75" t="s">
        <v>182</v>
      </c>
      <c r="D104" s="36"/>
      <c r="E104" s="36"/>
      <c r="F104" s="36"/>
      <c r="G104" s="36"/>
      <c r="H104" s="36"/>
      <c r="I104" s="36"/>
      <c r="J104" s="157">
        <f>BK104</f>
        <v>0</v>
      </c>
      <c r="K104" s="36"/>
      <c r="L104" s="39"/>
      <c r="M104" s="71"/>
      <c r="N104" s="158"/>
      <c r="O104" s="72"/>
      <c r="P104" s="159">
        <f>P105+P219</f>
        <v>0</v>
      </c>
      <c r="Q104" s="72"/>
      <c r="R104" s="159">
        <f>R105+R219</f>
        <v>10.635635500000001</v>
      </c>
      <c r="S104" s="72"/>
      <c r="T104" s="160">
        <f>T105+T219</f>
        <v>10.99832895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76</v>
      </c>
      <c r="AU104" s="17" t="s">
        <v>150</v>
      </c>
      <c r="BK104" s="161">
        <f>BK105+BK219</f>
        <v>0</v>
      </c>
    </row>
    <row r="105" spans="2:63" s="12" customFormat="1" ht="25.95" customHeight="1">
      <c r="B105" s="162"/>
      <c r="C105" s="163"/>
      <c r="D105" s="164" t="s">
        <v>76</v>
      </c>
      <c r="E105" s="165" t="s">
        <v>183</v>
      </c>
      <c r="F105" s="165" t="s">
        <v>184</v>
      </c>
      <c r="G105" s="163"/>
      <c r="H105" s="163"/>
      <c r="I105" s="166"/>
      <c r="J105" s="167">
        <f>BK105</f>
        <v>0</v>
      </c>
      <c r="K105" s="163"/>
      <c r="L105" s="168"/>
      <c r="M105" s="169"/>
      <c r="N105" s="170"/>
      <c r="O105" s="170"/>
      <c r="P105" s="171">
        <f>P106+P120+P162+P201+P216</f>
        <v>0</v>
      </c>
      <c r="Q105" s="170"/>
      <c r="R105" s="171">
        <f>R106+R120+R162+R201+R216</f>
        <v>8.625261750000002</v>
      </c>
      <c r="S105" s="170"/>
      <c r="T105" s="172">
        <f>T106+T120+T162+T201+T216</f>
        <v>9.783622</v>
      </c>
      <c r="AR105" s="173" t="s">
        <v>81</v>
      </c>
      <c r="AT105" s="174" t="s">
        <v>76</v>
      </c>
      <c r="AU105" s="174" t="s">
        <v>77</v>
      </c>
      <c r="AY105" s="173" t="s">
        <v>185</v>
      </c>
      <c r="BK105" s="175">
        <f>BK106+BK120+BK162+BK201+BK216</f>
        <v>0</v>
      </c>
    </row>
    <row r="106" spans="2:63" s="12" customFormat="1" ht="22.85" customHeight="1">
      <c r="B106" s="162"/>
      <c r="C106" s="163"/>
      <c r="D106" s="164" t="s">
        <v>76</v>
      </c>
      <c r="E106" s="176" t="s">
        <v>108</v>
      </c>
      <c r="F106" s="176" t="s">
        <v>186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SUM(P107:P119)</f>
        <v>0</v>
      </c>
      <c r="Q106" s="170"/>
      <c r="R106" s="171">
        <f>SUM(R107:R119)</f>
        <v>2.9436836</v>
      </c>
      <c r="S106" s="170"/>
      <c r="T106" s="172">
        <f>SUM(T107:T119)</f>
        <v>0</v>
      </c>
      <c r="AR106" s="173" t="s">
        <v>81</v>
      </c>
      <c r="AT106" s="174" t="s">
        <v>76</v>
      </c>
      <c r="AU106" s="174" t="s">
        <v>81</v>
      </c>
      <c r="AY106" s="173" t="s">
        <v>185</v>
      </c>
      <c r="BK106" s="175">
        <f>SUM(BK107:BK119)</f>
        <v>0</v>
      </c>
    </row>
    <row r="107" spans="1:65" s="2" customFormat="1" ht="24.15" customHeight="1">
      <c r="A107" s="34"/>
      <c r="B107" s="35"/>
      <c r="C107" s="178" t="s">
        <v>81</v>
      </c>
      <c r="D107" s="178" t="s">
        <v>187</v>
      </c>
      <c r="E107" s="179" t="s">
        <v>188</v>
      </c>
      <c r="F107" s="180" t="s">
        <v>189</v>
      </c>
      <c r="G107" s="181" t="s">
        <v>190</v>
      </c>
      <c r="H107" s="182">
        <v>45.63</v>
      </c>
      <c r="I107" s="183"/>
      <c r="J107" s="184">
        <f>ROUND(I107*H107,2)</f>
        <v>0</v>
      </c>
      <c r="K107" s="180" t="s">
        <v>191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0.06172</v>
      </c>
      <c r="R107" s="187">
        <f>Q107*H107</f>
        <v>2.8162836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192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193</v>
      </c>
    </row>
    <row r="108" spans="1:47" s="2" customFormat="1" ht="12">
      <c r="A108" s="34"/>
      <c r="B108" s="35"/>
      <c r="C108" s="36"/>
      <c r="D108" s="191" t="s">
        <v>194</v>
      </c>
      <c r="E108" s="36"/>
      <c r="F108" s="192" t="s">
        <v>195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194</v>
      </c>
      <c r="AU108" s="17" t="s">
        <v>85</v>
      </c>
    </row>
    <row r="109" spans="2:51" s="13" customFormat="1" ht="12">
      <c r="B109" s="196"/>
      <c r="C109" s="197"/>
      <c r="D109" s="198" t="s">
        <v>196</v>
      </c>
      <c r="E109" s="199" t="s">
        <v>19</v>
      </c>
      <c r="F109" s="200" t="s">
        <v>197</v>
      </c>
      <c r="G109" s="197"/>
      <c r="H109" s="201">
        <v>52.184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196</v>
      </c>
      <c r="AU109" s="207" t="s">
        <v>85</v>
      </c>
      <c r="AV109" s="13" t="s">
        <v>85</v>
      </c>
      <c r="AW109" s="13" t="s">
        <v>37</v>
      </c>
      <c r="AX109" s="13" t="s">
        <v>77</v>
      </c>
      <c r="AY109" s="207" t="s">
        <v>185</v>
      </c>
    </row>
    <row r="110" spans="2:51" s="13" customFormat="1" ht="12">
      <c r="B110" s="196"/>
      <c r="C110" s="197"/>
      <c r="D110" s="198" t="s">
        <v>196</v>
      </c>
      <c r="E110" s="199" t="s">
        <v>19</v>
      </c>
      <c r="F110" s="200" t="s">
        <v>198</v>
      </c>
      <c r="G110" s="197"/>
      <c r="H110" s="201">
        <v>-6.554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196</v>
      </c>
      <c r="AU110" s="207" t="s">
        <v>85</v>
      </c>
      <c r="AV110" s="13" t="s">
        <v>85</v>
      </c>
      <c r="AW110" s="13" t="s">
        <v>37</v>
      </c>
      <c r="AX110" s="13" t="s">
        <v>77</v>
      </c>
      <c r="AY110" s="207" t="s">
        <v>185</v>
      </c>
    </row>
    <row r="111" spans="2:51" s="14" customFormat="1" ht="12">
      <c r="B111" s="208"/>
      <c r="C111" s="209"/>
      <c r="D111" s="198" t="s">
        <v>196</v>
      </c>
      <c r="E111" s="210" t="s">
        <v>19</v>
      </c>
      <c r="F111" s="211" t="s">
        <v>199</v>
      </c>
      <c r="G111" s="209"/>
      <c r="H111" s="212">
        <v>45.63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196</v>
      </c>
      <c r="AU111" s="218" t="s">
        <v>85</v>
      </c>
      <c r="AV111" s="14" t="s">
        <v>192</v>
      </c>
      <c r="AW111" s="14" t="s">
        <v>37</v>
      </c>
      <c r="AX111" s="14" t="s">
        <v>81</v>
      </c>
      <c r="AY111" s="218" t="s">
        <v>185</v>
      </c>
    </row>
    <row r="112" spans="1:65" s="2" customFormat="1" ht="24.15" customHeight="1">
      <c r="A112" s="34"/>
      <c r="B112" s="35"/>
      <c r="C112" s="178" t="s">
        <v>85</v>
      </c>
      <c r="D112" s="178" t="s">
        <v>187</v>
      </c>
      <c r="E112" s="179" t="s">
        <v>200</v>
      </c>
      <c r="F112" s="180" t="s">
        <v>201</v>
      </c>
      <c r="G112" s="181" t="s">
        <v>202</v>
      </c>
      <c r="H112" s="182">
        <v>1</v>
      </c>
      <c r="I112" s="183"/>
      <c r="J112" s="184">
        <f>ROUND(I112*H112,2)</f>
        <v>0</v>
      </c>
      <c r="K112" s="180" t="s">
        <v>191</v>
      </c>
      <c r="L112" s="39"/>
      <c r="M112" s="185" t="s">
        <v>19</v>
      </c>
      <c r="N112" s="186" t="s">
        <v>48</v>
      </c>
      <c r="O112" s="64"/>
      <c r="P112" s="187">
        <f>O112*H112</f>
        <v>0</v>
      </c>
      <c r="Q112" s="187">
        <v>0.02228</v>
      </c>
      <c r="R112" s="187">
        <f>Q112*H112</f>
        <v>0.02228</v>
      </c>
      <c r="S112" s="187">
        <v>0</v>
      </c>
      <c r="T112" s="18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192</v>
      </c>
      <c r="AT112" s="189" t="s">
        <v>187</v>
      </c>
      <c r="AU112" s="189" t="s">
        <v>85</v>
      </c>
      <c r="AY112" s="17" t="s">
        <v>185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7" t="s">
        <v>81</v>
      </c>
      <c r="BK112" s="190">
        <f>ROUND(I112*H112,2)</f>
        <v>0</v>
      </c>
      <c r="BL112" s="17" t="s">
        <v>192</v>
      </c>
      <c r="BM112" s="189" t="s">
        <v>203</v>
      </c>
    </row>
    <row r="113" spans="1:47" s="2" customFormat="1" ht="12">
      <c r="A113" s="34"/>
      <c r="B113" s="35"/>
      <c r="C113" s="36"/>
      <c r="D113" s="191" t="s">
        <v>194</v>
      </c>
      <c r="E113" s="36"/>
      <c r="F113" s="192" t="s">
        <v>204</v>
      </c>
      <c r="G113" s="36"/>
      <c r="H113" s="36"/>
      <c r="I113" s="193"/>
      <c r="J113" s="36"/>
      <c r="K113" s="36"/>
      <c r="L113" s="39"/>
      <c r="M113" s="194"/>
      <c r="N113" s="19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194</v>
      </c>
      <c r="AU113" s="17" t="s">
        <v>85</v>
      </c>
    </row>
    <row r="114" spans="2:51" s="13" customFormat="1" ht="12">
      <c r="B114" s="196"/>
      <c r="C114" s="197"/>
      <c r="D114" s="198" t="s">
        <v>196</v>
      </c>
      <c r="E114" s="199" t="s">
        <v>19</v>
      </c>
      <c r="F114" s="200" t="s">
        <v>81</v>
      </c>
      <c r="G114" s="197"/>
      <c r="H114" s="201">
        <v>1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37</v>
      </c>
      <c r="AX114" s="13" t="s">
        <v>77</v>
      </c>
      <c r="AY114" s="207" t="s">
        <v>185</v>
      </c>
    </row>
    <row r="115" spans="2:51" s="14" customFormat="1" ht="12">
      <c r="B115" s="208"/>
      <c r="C115" s="209"/>
      <c r="D115" s="198" t="s">
        <v>196</v>
      </c>
      <c r="E115" s="210" t="s">
        <v>19</v>
      </c>
      <c r="F115" s="211" t="s">
        <v>199</v>
      </c>
      <c r="G115" s="209"/>
      <c r="H115" s="212">
        <v>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196</v>
      </c>
      <c r="AU115" s="218" t="s">
        <v>85</v>
      </c>
      <c r="AV115" s="14" t="s">
        <v>192</v>
      </c>
      <c r="AW115" s="14" t="s">
        <v>37</v>
      </c>
      <c r="AX115" s="14" t="s">
        <v>81</v>
      </c>
      <c r="AY115" s="218" t="s">
        <v>185</v>
      </c>
    </row>
    <row r="116" spans="1:65" s="2" customFormat="1" ht="24.15" customHeight="1">
      <c r="A116" s="34"/>
      <c r="B116" s="35"/>
      <c r="C116" s="178" t="s">
        <v>108</v>
      </c>
      <c r="D116" s="178" t="s">
        <v>187</v>
      </c>
      <c r="E116" s="179" t="s">
        <v>205</v>
      </c>
      <c r="F116" s="180" t="s">
        <v>206</v>
      </c>
      <c r="G116" s="181" t="s">
        <v>202</v>
      </c>
      <c r="H116" s="182">
        <v>4</v>
      </c>
      <c r="I116" s="183"/>
      <c r="J116" s="184">
        <f>ROUND(I116*H116,2)</f>
        <v>0</v>
      </c>
      <c r="K116" s="180" t="s">
        <v>191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0.02628</v>
      </c>
      <c r="R116" s="187">
        <f>Q116*H116</f>
        <v>0.10512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85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207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208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85</v>
      </c>
    </row>
    <row r="118" spans="2:51" s="13" customFormat="1" ht="12">
      <c r="B118" s="196"/>
      <c r="C118" s="197"/>
      <c r="D118" s="198" t="s">
        <v>196</v>
      </c>
      <c r="E118" s="199" t="s">
        <v>19</v>
      </c>
      <c r="F118" s="200" t="s">
        <v>192</v>
      </c>
      <c r="G118" s="197"/>
      <c r="H118" s="201">
        <v>4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37</v>
      </c>
      <c r="AX118" s="13" t="s">
        <v>77</v>
      </c>
      <c r="AY118" s="207" t="s">
        <v>185</v>
      </c>
    </row>
    <row r="119" spans="2:51" s="14" customFormat="1" ht="12">
      <c r="B119" s="208"/>
      <c r="C119" s="209"/>
      <c r="D119" s="198" t="s">
        <v>196</v>
      </c>
      <c r="E119" s="210" t="s">
        <v>19</v>
      </c>
      <c r="F119" s="211" t="s">
        <v>199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196</v>
      </c>
      <c r="AU119" s="218" t="s">
        <v>85</v>
      </c>
      <c r="AV119" s="14" t="s">
        <v>192</v>
      </c>
      <c r="AW119" s="14" t="s">
        <v>37</v>
      </c>
      <c r="AX119" s="14" t="s">
        <v>81</v>
      </c>
      <c r="AY119" s="218" t="s">
        <v>185</v>
      </c>
    </row>
    <row r="120" spans="2:63" s="12" customFormat="1" ht="22.85" customHeight="1">
      <c r="B120" s="162"/>
      <c r="C120" s="163"/>
      <c r="D120" s="164" t="s">
        <v>76</v>
      </c>
      <c r="E120" s="176" t="s">
        <v>209</v>
      </c>
      <c r="F120" s="176" t="s">
        <v>210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P121</f>
        <v>0</v>
      </c>
      <c r="Q120" s="170"/>
      <c r="R120" s="171">
        <f>R121</f>
        <v>5.670545650000001</v>
      </c>
      <c r="S120" s="170"/>
      <c r="T120" s="172">
        <f>T121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BK121</f>
        <v>0</v>
      </c>
    </row>
    <row r="121" spans="2:63" s="12" customFormat="1" ht="20.9" customHeight="1">
      <c r="B121" s="162"/>
      <c r="C121" s="163"/>
      <c r="D121" s="164" t="s">
        <v>76</v>
      </c>
      <c r="E121" s="176" t="s">
        <v>211</v>
      </c>
      <c r="F121" s="176" t="s">
        <v>212</v>
      </c>
      <c r="G121" s="163"/>
      <c r="H121" s="163"/>
      <c r="I121" s="166"/>
      <c r="J121" s="177">
        <f>BK121</f>
        <v>0</v>
      </c>
      <c r="K121" s="163"/>
      <c r="L121" s="168"/>
      <c r="M121" s="169"/>
      <c r="N121" s="170"/>
      <c r="O121" s="170"/>
      <c r="P121" s="171">
        <f>SUM(P122:P161)</f>
        <v>0</v>
      </c>
      <c r="Q121" s="170"/>
      <c r="R121" s="171">
        <f>SUM(R122:R161)</f>
        <v>5.670545650000001</v>
      </c>
      <c r="S121" s="170"/>
      <c r="T121" s="172">
        <f>SUM(T122:T161)</f>
        <v>0</v>
      </c>
      <c r="AR121" s="173" t="s">
        <v>81</v>
      </c>
      <c r="AT121" s="174" t="s">
        <v>76</v>
      </c>
      <c r="AU121" s="174" t="s">
        <v>85</v>
      </c>
      <c r="AY121" s="173" t="s">
        <v>185</v>
      </c>
      <c r="BK121" s="175">
        <f>SUM(BK122:BK161)</f>
        <v>0</v>
      </c>
    </row>
    <row r="122" spans="1:65" s="2" customFormat="1" ht="16.5" customHeight="1">
      <c r="A122" s="34"/>
      <c r="B122" s="35"/>
      <c r="C122" s="178" t="s">
        <v>192</v>
      </c>
      <c r="D122" s="178" t="s">
        <v>187</v>
      </c>
      <c r="E122" s="179" t="s">
        <v>213</v>
      </c>
      <c r="F122" s="180" t="s">
        <v>214</v>
      </c>
      <c r="G122" s="181" t="s">
        <v>190</v>
      </c>
      <c r="H122" s="182">
        <v>130.845</v>
      </c>
      <c r="I122" s="183"/>
      <c r="J122" s="184">
        <f>ROUND(I122*H122,2)</f>
        <v>0</v>
      </c>
      <c r="K122" s="180" t="s">
        <v>191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0.00026</v>
      </c>
      <c r="R122" s="187">
        <f>Q122*H122</f>
        <v>0.0340197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108</v>
      </c>
      <c r="AY122" s="17" t="s">
        <v>185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81</v>
      </c>
      <c r="BK122" s="190">
        <f>ROUND(I122*H122,2)</f>
        <v>0</v>
      </c>
      <c r="BL122" s="17" t="s">
        <v>192</v>
      </c>
      <c r="BM122" s="189" t="s">
        <v>215</v>
      </c>
    </row>
    <row r="123" spans="1:47" s="2" customFormat="1" ht="12">
      <c r="A123" s="34"/>
      <c r="B123" s="35"/>
      <c r="C123" s="36"/>
      <c r="D123" s="191" t="s">
        <v>194</v>
      </c>
      <c r="E123" s="36"/>
      <c r="F123" s="192" t="s">
        <v>216</v>
      </c>
      <c r="G123" s="36"/>
      <c r="H123" s="36"/>
      <c r="I123" s="193"/>
      <c r="J123" s="36"/>
      <c r="K123" s="36"/>
      <c r="L123" s="39"/>
      <c r="M123" s="194"/>
      <c r="N123" s="19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194</v>
      </c>
      <c r="AU123" s="17" t="s">
        <v>108</v>
      </c>
    </row>
    <row r="124" spans="2:51" s="13" customFormat="1" ht="12">
      <c r="B124" s="196"/>
      <c r="C124" s="197"/>
      <c r="D124" s="198" t="s">
        <v>196</v>
      </c>
      <c r="E124" s="199" t="s">
        <v>19</v>
      </c>
      <c r="F124" s="200" t="s">
        <v>217</v>
      </c>
      <c r="G124" s="197"/>
      <c r="H124" s="201">
        <v>9.954</v>
      </c>
      <c r="I124" s="202"/>
      <c r="J124" s="197"/>
      <c r="K124" s="197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196</v>
      </c>
      <c r="AU124" s="207" t="s">
        <v>108</v>
      </c>
      <c r="AV124" s="13" t="s">
        <v>85</v>
      </c>
      <c r="AW124" s="13" t="s">
        <v>37</v>
      </c>
      <c r="AX124" s="13" t="s">
        <v>77</v>
      </c>
      <c r="AY124" s="207" t="s">
        <v>185</v>
      </c>
    </row>
    <row r="125" spans="2:51" s="13" customFormat="1" ht="12">
      <c r="B125" s="196"/>
      <c r="C125" s="197"/>
      <c r="D125" s="198" t="s">
        <v>196</v>
      </c>
      <c r="E125" s="199" t="s">
        <v>19</v>
      </c>
      <c r="F125" s="200" t="s">
        <v>218</v>
      </c>
      <c r="G125" s="197"/>
      <c r="H125" s="201">
        <v>15.326</v>
      </c>
      <c r="I125" s="202"/>
      <c r="J125" s="197"/>
      <c r="K125" s="197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196</v>
      </c>
      <c r="AU125" s="207" t="s">
        <v>108</v>
      </c>
      <c r="AV125" s="13" t="s">
        <v>85</v>
      </c>
      <c r="AW125" s="13" t="s">
        <v>37</v>
      </c>
      <c r="AX125" s="13" t="s">
        <v>77</v>
      </c>
      <c r="AY125" s="207" t="s">
        <v>185</v>
      </c>
    </row>
    <row r="126" spans="2:51" s="13" customFormat="1" ht="12">
      <c r="B126" s="196"/>
      <c r="C126" s="197"/>
      <c r="D126" s="198" t="s">
        <v>196</v>
      </c>
      <c r="E126" s="199" t="s">
        <v>19</v>
      </c>
      <c r="F126" s="200" t="s">
        <v>219</v>
      </c>
      <c r="G126" s="197"/>
      <c r="H126" s="201">
        <v>37.981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196</v>
      </c>
      <c r="AU126" s="207" t="s">
        <v>108</v>
      </c>
      <c r="AV126" s="13" t="s">
        <v>85</v>
      </c>
      <c r="AW126" s="13" t="s">
        <v>37</v>
      </c>
      <c r="AX126" s="13" t="s">
        <v>77</v>
      </c>
      <c r="AY126" s="207" t="s">
        <v>185</v>
      </c>
    </row>
    <row r="127" spans="2:51" s="13" customFormat="1" ht="12">
      <c r="B127" s="196"/>
      <c r="C127" s="197"/>
      <c r="D127" s="198" t="s">
        <v>196</v>
      </c>
      <c r="E127" s="199" t="s">
        <v>19</v>
      </c>
      <c r="F127" s="200" t="s">
        <v>220</v>
      </c>
      <c r="G127" s="197"/>
      <c r="H127" s="201">
        <v>33.792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196</v>
      </c>
      <c r="AU127" s="207" t="s">
        <v>108</v>
      </c>
      <c r="AV127" s="13" t="s">
        <v>85</v>
      </c>
      <c r="AW127" s="13" t="s">
        <v>37</v>
      </c>
      <c r="AX127" s="13" t="s">
        <v>77</v>
      </c>
      <c r="AY127" s="207" t="s">
        <v>185</v>
      </c>
    </row>
    <row r="128" spans="2:51" s="13" customFormat="1" ht="12">
      <c r="B128" s="196"/>
      <c r="C128" s="197"/>
      <c r="D128" s="198" t="s">
        <v>196</v>
      </c>
      <c r="E128" s="199" t="s">
        <v>19</v>
      </c>
      <c r="F128" s="200" t="s">
        <v>220</v>
      </c>
      <c r="G128" s="197"/>
      <c r="H128" s="201">
        <v>33.792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108</v>
      </c>
      <c r="AV128" s="13" t="s">
        <v>85</v>
      </c>
      <c r="AW128" s="13" t="s">
        <v>37</v>
      </c>
      <c r="AX128" s="13" t="s">
        <v>77</v>
      </c>
      <c r="AY128" s="207" t="s">
        <v>185</v>
      </c>
    </row>
    <row r="129" spans="2:51" s="14" customFormat="1" ht="12">
      <c r="B129" s="208"/>
      <c r="C129" s="209"/>
      <c r="D129" s="198" t="s">
        <v>196</v>
      </c>
      <c r="E129" s="210" t="s">
        <v>19</v>
      </c>
      <c r="F129" s="211" t="s">
        <v>199</v>
      </c>
      <c r="G129" s="209"/>
      <c r="H129" s="212">
        <v>130.845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196</v>
      </c>
      <c r="AU129" s="218" t="s">
        <v>108</v>
      </c>
      <c r="AV129" s="14" t="s">
        <v>192</v>
      </c>
      <c r="AW129" s="14" t="s">
        <v>37</v>
      </c>
      <c r="AX129" s="14" t="s">
        <v>81</v>
      </c>
      <c r="AY129" s="218" t="s">
        <v>185</v>
      </c>
    </row>
    <row r="130" spans="1:65" s="2" customFormat="1" ht="21.75" customHeight="1">
      <c r="A130" s="34"/>
      <c r="B130" s="35"/>
      <c r="C130" s="178" t="s">
        <v>221</v>
      </c>
      <c r="D130" s="178" t="s">
        <v>187</v>
      </c>
      <c r="E130" s="179" t="s">
        <v>222</v>
      </c>
      <c r="F130" s="180" t="s">
        <v>223</v>
      </c>
      <c r="G130" s="181" t="s">
        <v>190</v>
      </c>
      <c r="H130" s="182">
        <v>130.845</v>
      </c>
      <c r="I130" s="183"/>
      <c r="J130" s="184">
        <f>ROUND(I130*H130,2)</f>
        <v>0</v>
      </c>
      <c r="K130" s="180" t="s">
        <v>191</v>
      </c>
      <c r="L130" s="39"/>
      <c r="M130" s="185" t="s">
        <v>19</v>
      </c>
      <c r="N130" s="186" t="s">
        <v>48</v>
      </c>
      <c r="O130" s="64"/>
      <c r="P130" s="187">
        <f>O130*H130</f>
        <v>0</v>
      </c>
      <c r="Q130" s="187">
        <v>0.00735</v>
      </c>
      <c r="R130" s="187">
        <f>Q130*H130</f>
        <v>0.96171075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108</v>
      </c>
      <c r="AY130" s="17" t="s">
        <v>185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7" t="s">
        <v>81</v>
      </c>
      <c r="BK130" s="190">
        <f>ROUND(I130*H130,2)</f>
        <v>0</v>
      </c>
      <c r="BL130" s="17" t="s">
        <v>192</v>
      </c>
      <c r="BM130" s="189" t="s">
        <v>224</v>
      </c>
    </row>
    <row r="131" spans="1:47" s="2" customFormat="1" ht="12">
      <c r="A131" s="34"/>
      <c r="B131" s="35"/>
      <c r="C131" s="36"/>
      <c r="D131" s="191" t="s">
        <v>194</v>
      </c>
      <c r="E131" s="36"/>
      <c r="F131" s="192" t="s">
        <v>225</v>
      </c>
      <c r="G131" s="36"/>
      <c r="H131" s="36"/>
      <c r="I131" s="193"/>
      <c r="J131" s="36"/>
      <c r="K131" s="36"/>
      <c r="L131" s="39"/>
      <c r="M131" s="194"/>
      <c r="N131" s="19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194</v>
      </c>
      <c r="AU131" s="17" t="s">
        <v>108</v>
      </c>
    </row>
    <row r="132" spans="1:65" s="2" customFormat="1" ht="24.15" customHeight="1">
      <c r="A132" s="34"/>
      <c r="B132" s="35"/>
      <c r="C132" s="178" t="s">
        <v>209</v>
      </c>
      <c r="D132" s="178" t="s">
        <v>187</v>
      </c>
      <c r="E132" s="179" t="s">
        <v>226</v>
      </c>
      <c r="F132" s="180" t="s">
        <v>227</v>
      </c>
      <c r="G132" s="181" t="s">
        <v>190</v>
      </c>
      <c r="H132" s="182">
        <v>25.28</v>
      </c>
      <c r="I132" s="183"/>
      <c r="J132" s="184">
        <f>ROUND(I132*H132,2)</f>
        <v>0</v>
      </c>
      <c r="K132" s="180" t="s">
        <v>191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0.0154</v>
      </c>
      <c r="R132" s="187">
        <f>Q132*H132</f>
        <v>0.38931200000000005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108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228</v>
      </c>
    </row>
    <row r="133" spans="1:47" s="2" customFormat="1" ht="12">
      <c r="A133" s="34"/>
      <c r="B133" s="35"/>
      <c r="C133" s="36"/>
      <c r="D133" s="191" t="s">
        <v>194</v>
      </c>
      <c r="E133" s="36"/>
      <c r="F133" s="192" t="s">
        <v>229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194</v>
      </c>
      <c r="AU133" s="17" t="s">
        <v>108</v>
      </c>
    </row>
    <row r="134" spans="2:51" s="13" customFormat="1" ht="12">
      <c r="B134" s="196"/>
      <c r="C134" s="197"/>
      <c r="D134" s="198" t="s">
        <v>196</v>
      </c>
      <c r="E134" s="199" t="s">
        <v>19</v>
      </c>
      <c r="F134" s="200" t="s">
        <v>217</v>
      </c>
      <c r="G134" s="197"/>
      <c r="H134" s="201">
        <v>9.954</v>
      </c>
      <c r="I134" s="202"/>
      <c r="J134" s="197"/>
      <c r="K134" s="197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196</v>
      </c>
      <c r="AU134" s="207" t="s">
        <v>108</v>
      </c>
      <c r="AV134" s="13" t="s">
        <v>85</v>
      </c>
      <c r="AW134" s="13" t="s">
        <v>37</v>
      </c>
      <c r="AX134" s="13" t="s">
        <v>77</v>
      </c>
      <c r="AY134" s="207" t="s">
        <v>185</v>
      </c>
    </row>
    <row r="135" spans="2:51" s="13" customFormat="1" ht="12">
      <c r="B135" s="196"/>
      <c r="C135" s="197"/>
      <c r="D135" s="198" t="s">
        <v>196</v>
      </c>
      <c r="E135" s="199" t="s">
        <v>19</v>
      </c>
      <c r="F135" s="200" t="s">
        <v>218</v>
      </c>
      <c r="G135" s="197"/>
      <c r="H135" s="201">
        <v>15.326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196</v>
      </c>
      <c r="AU135" s="207" t="s">
        <v>108</v>
      </c>
      <c r="AV135" s="13" t="s">
        <v>85</v>
      </c>
      <c r="AW135" s="13" t="s">
        <v>37</v>
      </c>
      <c r="AX135" s="13" t="s">
        <v>77</v>
      </c>
      <c r="AY135" s="207" t="s">
        <v>185</v>
      </c>
    </row>
    <row r="136" spans="2:51" s="14" customFormat="1" ht="12">
      <c r="B136" s="208"/>
      <c r="C136" s="209"/>
      <c r="D136" s="198" t="s">
        <v>196</v>
      </c>
      <c r="E136" s="210" t="s">
        <v>19</v>
      </c>
      <c r="F136" s="211" t="s">
        <v>199</v>
      </c>
      <c r="G136" s="209"/>
      <c r="H136" s="212">
        <v>25.28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196</v>
      </c>
      <c r="AU136" s="218" t="s">
        <v>108</v>
      </c>
      <c r="AV136" s="14" t="s">
        <v>192</v>
      </c>
      <c r="AW136" s="14" t="s">
        <v>37</v>
      </c>
      <c r="AX136" s="14" t="s">
        <v>81</v>
      </c>
      <c r="AY136" s="218" t="s">
        <v>185</v>
      </c>
    </row>
    <row r="137" spans="1:65" s="2" customFormat="1" ht="24.15" customHeight="1">
      <c r="A137" s="34"/>
      <c r="B137" s="35"/>
      <c r="C137" s="178" t="s">
        <v>230</v>
      </c>
      <c r="D137" s="178" t="s">
        <v>187</v>
      </c>
      <c r="E137" s="179" t="s">
        <v>231</v>
      </c>
      <c r="F137" s="180" t="s">
        <v>232</v>
      </c>
      <c r="G137" s="181" t="s">
        <v>190</v>
      </c>
      <c r="H137" s="182">
        <v>105.565</v>
      </c>
      <c r="I137" s="183"/>
      <c r="J137" s="184">
        <f>ROUND(I137*H137,2)</f>
        <v>0</v>
      </c>
      <c r="K137" s="180" t="s">
        <v>191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0.01838</v>
      </c>
      <c r="R137" s="187">
        <f>Q137*H137</f>
        <v>1.9402847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108</v>
      </c>
      <c r="AY137" s="17" t="s">
        <v>185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81</v>
      </c>
      <c r="BK137" s="190">
        <f>ROUND(I137*H137,2)</f>
        <v>0</v>
      </c>
      <c r="BL137" s="17" t="s">
        <v>192</v>
      </c>
      <c r="BM137" s="189" t="s">
        <v>233</v>
      </c>
    </row>
    <row r="138" spans="1:47" s="2" customFormat="1" ht="12">
      <c r="A138" s="34"/>
      <c r="B138" s="35"/>
      <c r="C138" s="36"/>
      <c r="D138" s="191" t="s">
        <v>194</v>
      </c>
      <c r="E138" s="36"/>
      <c r="F138" s="192" t="s">
        <v>234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194</v>
      </c>
      <c r="AU138" s="17" t="s">
        <v>108</v>
      </c>
    </row>
    <row r="139" spans="2:51" s="13" customFormat="1" ht="12">
      <c r="B139" s="196"/>
      <c r="C139" s="197"/>
      <c r="D139" s="198" t="s">
        <v>196</v>
      </c>
      <c r="E139" s="199" t="s">
        <v>19</v>
      </c>
      <c r="F139" s="200" t="s">
        <v>219</v>
      </c>
      <c r="G139" s="197"/>
      <c r="H139" s="201">
        <v>37.981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196</v>
      </c>
      <c r="AU139" s="207" t="s">
        <v>108</v>
      </c>
      <c r="AV139" s="13" t="s">
        <v>85</v>
      </c>
      <c r="AW139" s="13" t="s">
        <v>37</v>
      </c>
      <c r="AX139" s="13" t="s">
        <v>77</v>
      </c>
      <c r="AY139" s="207" t="s">
        <v>185</v>
      </c>
    </row>
    <row r="140" spans="2:51" s="13" customFormat="1" ht="12">
      <c r="B140" s="196"/>
      <c r="C140" s="197"/>
      <c r="D140" s="198" t="s">
        <v>196</v>
      </c>
      <c r="E140" s="199" t="s">
        <v>19</v>
      </c>
      <c r="F140" s="200" t="s">
        <v>220</v>
      </c>
      <c r="G140" s="197"/>
      <c r="H140" s="201">
        <v>33.792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196</v>
      </c>
      <c r="AU140" s="207" t="s">
        <v>108</v>
      </c>
      <c r="AV140" s="13" t="s">
        <v>85</v>
      </c>
      <c r="AW140" s="13" t="s">
        <v>37</v>
      </c>
      <c r="AX140" s="13" t="s">
        <v>77</v>
      </c>
      <c r="AY140" s="207" t="s">
        <v>185</v>
      </c>
    </row>
    <row r="141" spans="2:51" s="13" customFormat="1" ht="12">
      <c r="B141" s="196"/>
      <c r="C141" s="197"/>
      <c r="D141" s="198" t="s">
        <v>196</v>
      </c>
      <c r="E141" s="199" t="s">
        <v>19</v>
      </c>
      <c r="F141" s="200" t="s">
        <v>220</v>
      </c>
      <c r="G141" s="197"/>
      <c r="H141" s="201">
        <v>33.792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196</v>
      </c>
      <c r="AU141" s="207" t="s">
        <v>108</v>
      </c>
      <c r="AV141" s="13" t="s">
        <v>85</v>
      </c>
      <c r="AW141" s="13" t="s">
        <v>37</v>
      </c>
      <c r="AX141" s="13" t="s">
        <v>77</v>
      </c>
      <c r="AY141" s="207" t="s">
        <v>185</v>
      </c>
    </row>
    <row r="142" spans="2:51" s="14" customFormat="1" ht="12">
      <c r="B142" s="208"/>
      <c r="C142" s="209"/>
      <c r="D142" s="198" t="s">
        <v>196</v>
      </c>
      <c r="E142" s="210" t="s">
        <v>19</v>
      </c>
      <c r="F142" s="211" t="s">
        <v>199</v>
      </c>
      <c r="G142" s="209"/>
      <c r="H142" s="212">
        <v>105.565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196</v>
      </c>
      <c r="AU142" s="218" t="s">
        <v>108</v>
      </c>
      <c r="AV142" s="14" t="s">
        <v>192</v>
      </c>
      <c r="AW142" s="14" t="s">
        <v>37</v>
      </c>
      <c r="AX142" s="14" t="s">
        <v>81</v>
      </c>
      <c r="AY142" s="218" t="s">
        <v>185</v>
      </c>
    </row>
    <row r="143" spans="1:65" s="2" customFormat="1" ht="24.15" customHeight="1">
      <c r="A143" s="34"/>
      <c r="B143" s="35"/>
      <c r="C143" s="178" t="s">
        <v>235</v>
      </c>
      <c r="D143" s="178" t="s">
        <v>187</v>
      </c>
      <c r="E143" s="179" t="s">
        <v>236</v>
      </c>
      <c r="F143" s="180" t="s">
        <v>237</v>
      </c>
      <c r="G143" s="181" t="s">
        <v>190</v>
      </c>
      <c r="H143" s="182">
        <v>130.845</v>
      </c>
      <c r="I143" s="183"/>
      <c r="J143" s="184">
        <f>ROUND(I143*H143,2)</f>
        <v>0</v>
      </c>
      <c r="K143" s="180" t="s">
        <v>191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0.0079</v>
      </c>
      <c r="R143" s="187">
        <f>Q143*H143</f>
        <v>1.0336755000000002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108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238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239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108</v>
      </c>
    </row>
    <row r="145" spans="1:65" s="2" customFormat="1" ht="16.5" customHeight="1">
      <c r="A145" s="34"/>
      <c r="B145" s="35"/>
      <c r="C145" s="178" t="s">
        <v>240</v>
      </c>
      <c r="D145" s="178" t="s">
        <v>187</v>
      </c>
      <c r="E145" s="179" t="s">
        <v>241</v>
      </c>
      <c r="F145" s="180" t="s">
        <v>242</v>
      </c>
      <c r="G145" s="181" t="s">
        <v>190</v>
      </c>
      <c r="H145" s="182">
        <v>38.7</v>
      </c>
      <c r="I145" s="183"/>
      <c r="J145" s="184">
        <f>ROUND(I145*H145,2)</f>
        <v>0</v>
      </c>
      <c r="K145" s="180" t="s">
        <v>191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0.00026</v>
      </c>
      <c r="R145" s="187">
        <f>Q145*H145</f>
        <v>0.010062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108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243</v>
      </c>
    </row>
    <row r="146" spans="1:47" s="2" customFormat="1" ht="12">
      <c r="A146" s="34"/>
      <c r="B146" s="35"/>
      <c r="C146" s="36"/>
      <c r="D146" s="191" t="s">
        <v>194</v>
      </c>
      <c r="E146" s="36"/>
      <c r="F146" s="192" t="s">
        <v>244</v>
      </c>
      <c r="G146" s="36"/>
      <c r="H146" s="36"/>
      <c r="I146" s="193"/>
      <c r="J146" s="36"/>
      <c r="K146" s="36"/>
      <c r="L146" s="39"/>
      <c r="M146" s="194"/>
      <c r="N146" s="19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194</v>
      </c>
      <c r="AU146" s="17" t="s">
        <v>108</v>
      </c>
    </row>
    <row r="147" spans="2:51" s="13" customFormat="1" ht="12">
      <c r="B147" s="196"/>
      <c r="C147" s="197"/>
      <c r="D147" s="198" t="s">
        <v>196</v>
      </c>
      <c r="E147" s="199" t="s">
        <v>19</v>
      </c>
      <c r="F147" s="200" t="s">
        <v>245</v>
      </c>
      <c r="G147" s="197"/>
      <c r="H147" s="201">
        <v>11.86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196</v>
      </c>
      <c r="AU147" s="207" t="s">
        <v>108</v>
      </c>
      <c r="AV147" s="13" t="s">
        <v>85</v>
      </c>
      <c r="AW147" s="13" t="s">
        <v>37</v>
      </c>
      <c r="AX147" s="13" t="s">
        <v>77</v>
      </c>
      <c r="AY147" s="207" t="s">
        <v>185</v>
      </c>
    </row>
    <row r="148" spans="2:51" s="13" customFormat="1" ht="12">
      <c r="B148" s="196"/>
      <c r="C148" s="197"/>
      <c r="D148" s="198" t="s">
        <v>196</v>
      </c>
      <c r="E148" s="199" t="s">
        <v>19</v>
      </c>
      <c r="F148" s="200" t="s">
        <v>246</v>
      </c>
      <c r="G148" s="197"/>
      <c r="H148" s="201">
        <v>13.42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108</v>
      </c>
      <c r="AV148" s="13" t="s">
        <v>85</v>
      </c>
      <c r="AW148" s="13" t="s">
        <v>37</v>
      </c>
      <c r="AX148" s="13" t="s">
        <v>77</v>
      </c>
      <c r="AY148" s="207" t="s">
        <v>185</v>
      </c>
    </row>
    <row r="149" spans="2:51" s="13" customFormat="1" ht="12">
      <c r="B149" s="196"/>
      <c r="C149" s="197"/>
      <c r="D149" s="198" t="s">
        <v>196</v>
      </c>
      <c r="E149" s="199" t="s">
        <v>19</v>
      </c>
      <c r="F149" s="200" t="s">
        <v>246</v>
      </c>
      <c r="G149" s="197"/>
      <c r="H149" s="201">
        <v>13.42</v>
      </c>
      <c r="I149" s="202"/>
      <c r="J149" s="197"/>
      <c r="K149" s="197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196</v>
      </c>
      <c r="AU149" s="207" t="s">
        <v>108</v>
      </c>
      <c r="AV149" s="13" t="s">
        <v>85</v>
      </c>
      <c r="AW149" s="13" t="s">
        <v>37</v>
      </c>
      <c r="AX149" s="13" t="s">
        <v>77</v>
      </c>
      <c r="AY149" s="207" t="s">
        <v>185</v>
      </c>
    </row>
    <row r="150" spans="2:51" s="14" customFormat="1" ht="12">
      <c r="B150" s="208"/>
      <c r="C150" s="209"/>
      <c r="D150" s="198" t="s">
        <v>196</v>
      </c>
      <c r="E150" s="210" t="s">
        <v>19</v>
      </c>
      <c r="F150" s="211" t="s">
        <v>199</v>
      </c>
      <c r="G150" s="209"/>
      <c r="H150" s="212">
        <v>38.7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196</v>
      </c>
      <c r="AU150" s="218" t="s">
        <v>108</v>
      </c>
      <c r="AV150" s="14" t="s">
        <v>192</v>
      </c>
      <c r="AW150" s="14" t="s">
        <v>37</v>
      </c>
      <c r="AX150" s="14" t="s">
        <v>81</v>
      </c>
      <c r="AY150" s="218" t="s">
        <v>185</v>
      </c>
    </row>
    <row r="151" spans="1:65" s="2" customFormat="1" ht="21.75" customHeight="1">
      <c r="A151" s="34"/>
      <c r="B151" s="35"/>
      <c r="C151" s="178" t="s">
        <v>247</v>
      </c>
      <c r="D151" s="178" t="s">
        <v>187</v>
      </c>
      <c r="E151" s="179" t="s">
        <v>248</v>
      </c>
      <c r="F151" s="180" t="s">
        <v>249</v>
      </c>
      <c r="G151" s="181" t="s">
        <v>190</v>
      </c>
      <c r="H151" s="182">
        <v>38.7</v>
      </c>
      <c r="I151" s="183"/>
      <c r="J151" s="184">
        <f>ROUND(I151*H151,2)</f>
        <v>0</v>
      </c>
      <c r="K151" s="180" t="s">
        <v>191</v>
      </c>
      <c r="L151" s="39"/>
      <c r="M151" s="185" t="s">
        <v>19</v>
      </c>
      <c r="N151" s="186" t="s">
        <v>48</v>
      </c>
      <c r="O151" s="64"/>
      <c r="P151" s="187">
        <f>O151*H151</f>
        <v>0</v>
      </c>
      <c r="Q151" s="187">
        <v>0.00735</v>
      </c>
      <c r="R151" s="187">
        <f>Q151*H151</f>
        <v>0.284445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108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250</v>
      </c>
    </row>
    <row r="152" spans="1:47" s="2" customFormat="1" ht="12">
      <c r="A152" s="34"/>
      <c r="B152" s="35"/>
      <c r="C152" s="36"/>
      <c r="D152" s="191" t="s">
        <v>194</v>
      </c>
      <c r="E152" s="36"/>
      <c r="F152" s="192" t="s">
        <v>251</v>
      </c>
      <c r="G152" s="36"/>
      <c r="H152" s="36"/>
      <c r="I152" s="193"/>
      <c r="J152" s="36"/>
      <c r="K152" s="36"/>
      <c r="L152" s="39"/>
      <c r="M152" s="194"/>
      <c r="N152" s="195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194</v>
      </c>
      <c r="AU152" s="17" t="s">
        <v>108</v>
      </c>
    </row>
    <row r="153" spans="1:65" s="2" customFormat="1" ht="24.15" customHeight="1">
      <c r="A153" s="34"/>
      <c r="B153" s="35"/>
      <c r="C153" s="178" t="s">
        <v>252</v>
      </c>
      <c r="D153" s="178" t="s">
        <v>187</v>
      </c>
      <c r="E153" s="179" t="s">
        <v>253</v>
      </c>
      <c r="F153" s="180" t="s">
        <v>254</v>
      </c>
      <c r="G153" s="181" t="s">
        <v>190</v>
      </c>
      <c r="H153" s="182">
        <v>38.7</v>
      </c>
      <c r="I153" s="183"/>
      <c r="J153" s="184">
        <f>ROUND(I153*H153,2)</f>
        <v>0</v>
      </c>
      <c r="K153" s="180" t="s">
        <v>191</v>
      </c>
      <c r="L153" s="39"/>
      <c r="M153" s="185" t="s">
        <v>19</v>
      </c>
      <c r="N153" s="186" t="s">
        <v>48</v>
      </c>
      <c r="O153" s="64"/>
      <c r="P153" s="187">
        <f>O153*H153</f>
        <v>0</v>
      </c>
      <c r="Q153" s="187">
        <v>0.01838</v>
      </c>
      <c r="R153" s="187">
        <f>Q153*H153</f>
        <v>0.7113060000000001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192</v>
      </c>
      <c r="AT153" s="189" t="s">
        <v>187</v>
      </c>
      <c r="AU153" s="189" t="s">
        <v>108</v>
      </c>
      <c r="AY153" s="17" t="s">
        <v>185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7" t="s">
        <v>81</v>
      </c>
      <c r="BK153" s="190">
        <f>ROUND(I153*H153,2)</f>
        <v>0</v>
      </c>
      <c r="BL153" s="17" t="s">
        <v>192</v>
      </c>
      <c r="BM153" s="189" t="s">
        <v>255</v>
      </c>
    </row>
    <row r="154" spans="1:47" s="2" customFormat="1" ht="12">
      <c r="A154" s="34"/>
      <c r="B154" s="35"/>
      <c r="C154" s="36"/>
      <c r="D154" s="191" t="s">
        <v>194</v>
      </c>
      <c r="E154" s="36"/>
      <c r="F154" s="192" t="s">
        <v>256</v>
      </c>
      <c r="G154" s="36"/>
      <c r="H154" s="36"/>
      <c r="I154" s="193"/>
      <c r="J154" s="36"/>
      <c r="K154" s="36"/>
      <c r="L154" s="39"/>
      <c r="M154" s="194"/>
      <c r="N154" s="195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194</v>
      </c>
      <c r="AU154" s="17" t="s">
        <v>108</v>
      </c>
    </row>
    <row r="155" spans="1:65" s="2" customFormat="1" ht="24.15" customHeight="1">
      <c r="A155" s="34"/>
      <c r="B155" s="35"/>
      <c r="C155" s="178" t="s">
        <v>257</v>
      </c>
      <c r="D155" s="178" t="s">
        <v>187</v>
      </c>
      <c r="E155" s="179" t="s">
        <v>258</v>
      </c>
      <c r="F155" s="180" t="s">
        <v>259</v>
      </c>
      <c r="G155" s="181" t="s">
        <v>190</v>
      </c>
      <c r="H155" s="182">
        <v>38.7</v>
      </c>
      <c r="I155" s="183"/>
      <c r="J155" s="184">
        <f>ROUND(I155*H155,2)</f>
        <v>0</v>
      </c>
      <c r="K155" s="180" t="s">
        <v>191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0.0079</v>
      </c>
      <c r="R155" s="187">
        <f>Q155*H155</f>
        <v>0.30573000000000006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192</v>
      </c>
      <c r="AT155" s="189" t="s">
        <v>187</v>
      </c>
      <c r="AU155" s="189" t="s">
        <v>108</v>
      </c>
      <c r="AY155" s="17" t="s">
        <v>185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81</v>
      </c>
      <c r="BK155" s="190">
        <f>ROUND(I155*H155,2)</f>
        <v>0</v>
      </c>
      <c r="BL155" s="17" t="s">
        <v>192</v>
      </c>
      <c r="BM155" s="189" t="s">
        <v>260</v>
      </c>
    </row>
    <row r="156" spans="1:47" s="2" customFormat="1" ht="12">
      <c r="A156" s="34"/>
      <c r="B156" s="35"/>
      <c r="C156" s="36"/>
      <c r="D156" s="191" t="s">
        <v>194</v>
      </c>
      <c r="E156" s="36"/>
      <c r="F156" s="192" t="s">
        <v>261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194</v>
      </c>
      <c r="AU156" s="17" t="s">
        <v>108</v>
      </c>
    </row>
    <row r="157" spans="1:65" s="2" customFormat="1" ht="24.15" customHeight="1">
      <c r="A157" s="34"/>
      <c r="B157" s="35"/>
      <c r="C157" s="178" t="s">
        <v>262</v>
      </c>
      <c r="D157" s="178" t="s">
        <v>187</v>
      </c>
      <c r="E157" s="179" t="s">
        <v>263</v>
      </c>
      <c r="F157" s="180" t="s">
        <v>264</v>
      </c>
      <c r="G157" s="181" t="s">
        <v>190</v>
      </c>
      <c r="H157" s="182">
        <v>6.3</v>
      </c>
      <c r="I157" s="183"/>
      <c r="J157" s="184">
        <f>ROUND(I157*H157,2)</f>
        <v>0</v>
      </c>
      <c r="K157" s="180" t="s">
        <v>191</v>
      </c>
      <c r="L157" s="39"/>
      <c r="M157" s="185" t="s">
        <v>19</v>
      </c>
      <c r="N157" s="186" t="s">
        <v>48</v>
      </c>
      <c r="O157" s="64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192</v>
      </c>
      <c r="AT157" s="189" t="s">
        <v>187</v>
      </c>
      <c r="AU157" s="189" t="s">
        <v>108</v>
      </c>
      <c r="AY157" s="17" t="s">
        <v>185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7" t="s">
        <v>81</v>
      </c>
      <c r="BK157" s="190">
        <f>ROUND(I157*H157,2)</f>
        <v>0</v>
      </c>
      <c r="BL157" s="17" t="s">
        <v>192</v>
      </c>
      <c r="BM157" s="189" t="s">
        <v>265</v>
      </c>
    </row>
    <row r="158" spans="1:47" s="2" customFormat="1" ht="12">
      <c r="A158" s="34"/>
      <c r="B158" s="35"/>
      <c r="C158" s="36"/>
      <c r="D158" s="191" t="s">
        <v>194</v>
      </c>
      <c r="E158" s="36"/>
      <c r="F158" s="192" t="s">
        <v>266</v>
      </c>
      <c r="G158" s="36"/>
      <c r="H158" s="36"/>
      <c r="I158" s="193"/>
      <c r="J158" s="36"/>
      <c r="K158" s="36"/>
      <c r="L158" s="39"/>
      <c r="M158" s="194"/>
      <c r="N158" s="195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194</v>
      </c>
      <c r="AU158" s="17" t="s">
        <v>108</v>
      </c>
    </row>
    <row r="159" spans="2:51" s="13" customFormat="1" ht="12">
      <c r="B159" s="196"/>
      <c r="C159" s="197"/>
      <c r="D159" s="198" t="s">
        <v>196</v>
      </c>
      <c r="E159" s="199" t="s">
        <v>19</v>
      </c>
      <c r="F159" s="200" t="s">
        <v>267</v>
      </c>
      <c r="G159" s="197"/>
      <c r="H159" s="201">
        <v>3.15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196</v>
      </c>
      <c r="AU159" s="207" t="s">
        <v>108</v>
      </c>
      <c r="AV159" s="13" t="s">
        <v>85</v>
      </c>
      <c r="AW159" s="13" t="s">
        <v>37</v>
      </c>
      <c r="AX159" s="13" t="s">
        <v>77</v>
      </c>
      <c r="AY159" s="207" t="s">
        <v>185</v>
      </c>
    </row>
    <row r="160" spans="2:51" s="13" customFormat="1" ht="12">
      <c r="B160" s="196"/>
      <c r="C160" s="197"/>
      <c r="D160" s="198" t="s">
        <v>196</v>
      </c>
      <c r="E160" s="199" t="s">
        <v>19</v>
      </c>
      <c r="F160" s="200" t="s">
        <v>267</v>
      </c>
      <c r="G160" s="197"/>
      <c r="H160" s="201">
        <v>3.15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196</v>
      </c>
      <c r="AU160" s="207" t="s">
        <v>108</v>
      </c>
      <c r="AV160" s="13" t="s">
        <v>85</v>
      </c>
      <c r="AW160" s="13" t="s">
        <v>37</v>
      </c>
      <c r="AX160" s="13" t="s">
        <v>77</v>
      </c>
      <c r="AY160" s="207" t="s">
        <v>185</v>
      </c>
    </row>
    <row r="161" spans="2:51" s="14" customFormat="1" ht="12">
      <c r="B161" s="208"/>
      <c r="C161" s="209"/>
      <c r="D161" s="198" t="s">
        <v>196</v>
      </c>
      <c r="E161" s="210" t="s">
        <v>19</v>
      </c>
      <c r="F161" s="211" t="s">
        <v>199</v>
      </c>
      <c r="G161" s="209"/>
      <c r="H161" s="212">
        <v>6.3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196</v>
      </c>
      <c r="AU161" s="218" t="s">
        <v>108</v>
      </c>
      <c r="AV161" s="14" t="s">
        <v>192</v>
      </c>
      <c r="AW161" s="14" t="s">
        <v>37</v>
      </c>
      <c r="AX161" s="14" t="s">
        <v>81</v>
      </c>
      <c r="AY161" s="218" t="s">
        <v>185</v>
      </c>
    </row>
    <row r="162" spans="2:63" s="12" customFormat="1" ht="22.85" customHeight="1">
      <c r="B162" s="162"/>
      <c r="C162" s="163"/>
      <c r="D162" s="164" t="s">
        <v>76</v>
      </c>
      <c r="E162" s="176" t="s">
        <v>240</v>
      </c>
      <c r="F162" s="176" t="s">
        <v>268</v>
      </c>
      <c r="G162" s="163"/>
      <c r="H162" s="163"/>
      <c r="I162" s="166"/>
      <c r="J162" s="177">
        <f>BK162</f>
        <v>0</v>
      </c>
      <c r="K162" s="163"/>
      <c r="L162" s="168"/>
      <c r="M162" s="169"/>
      <c r="N162" s="170"/>
      <c r="O162" s="170"/>
      <c r="P162" s="171">
        <f>P163+P168+P173+P184</f>
        <v>0</v>
      </c>
      <c r="Q162" s="170"/>
      <c r="R162" s="171">
        <f>R163+R168+R173+R184</f>
        <v>0.0110325</v>
      </c>
      <c r="S162" s="170"/>
      <c r="T162" s="172">
        <f>T163+T168+T173+T184</f>
        <v>9.783622</v>
      </c>
      <c r="AR162" s="173" t="s">
        <v>81</v>
      </c>
      <c r="AT162" s="174" t="s">
        <v>76</v>
      </c>
      <c r="AU162" s="174" t="s">
        <v>81</v>
      </c>
      <c r="AY162" s="173" t="s">
        <v>185</v>
      </c>
      <c r="BK162" s="175">
        <f>BK163+BK168+BK173+BK184</f>
        <v>0</v>
      </c>
    </row>
    <row r="163" spans="2:63" s="12" customFormat="1" ht="20.9" customHeight="1">
      <c r="B163" s="162"/>
      <c r="C163" s="163"/>
      <c r="D163" s="164" t="s">
        <v>76</v>
      </c>
      <c r="E163" s="176" t="s">
        <v>269</v>
      </c>
      <c r="F163" s="176" t="s">
        <v>270</v>
      </c>
      <c r="G163" s="163"/>
      <c r="H163" s="163"/>
      <c r="I163" s="166"/>
      <c r="J163" s="177">
        <f>BK163</f>
        <v>0</v>
      </c>
      <c r="K163" s="163"/>
      <c r="L163" s="168"/>
      <c r="M163" s="169"/>
      <c r="N163" s="170"/>
      <c r="O163" s="170"/>
      <c r="P163" s="171">
        <f>SUM(P164:P167)</f>
        <v>0</v>
      </c>
      <c r="Q163" s="170"/>
      <c r="R163" s="171">
        <f>SUM(R164:R167)</f>
        <v>0.009267300000000001</v>
      </c>
      <c r="S163" s="170"/>
      <c r="T163" s="172">
        <f>SUM(T164:T167)</f>
        <v>0</v>
      </c>
      <c r="AR163" s="173" t="s">
        <v>81</v>
      </c>
      <c r="AT163" s="174" t="s">
        <v>76</v>
      </c>
      <c r="AU163" s="174" t="s">
        <v>85</v>
      </c>
      <c r="AY163" s="173" t="s">
        <v>185</v>
      </c>
      <c r="BK163" s="175">
        <f>SUM(BK164:BK167)</f>
        <v>0</v>
      </c>
    </row>
    <row r="164" spans="1:65" s="2" customFormat="1" ht="24.15" customHeight="1">
      <c r="A164" s="34"/>
      <c r="B164" s="35"/>
      <c r="C164" s="178" t="s">
        <v>271</v>
      </c>
      <c r="D164" s="178" t="s">
        <v>187</v>
      </c>
      <c r="E164" s="179" t="s">
        <v>272</v>
      </c>
      <c r="F164" s="180" t="s">
        <v>273</v>
      </c>
      <c r="G164" s="181" t="s">
        <v>190</v>
      </c>
      <c r="H164" s="182">
        <v>44.13</v>
      </c>
      <c r="I164" s="183"/>
      <c r="J164" s="184">
        <f>ROUND(I164*H164,2)</f>
        <v>0</v>
      </c>
      <c r="K164" s="180" t="s">
        <v>191</v>
      </c>
      <c r="L164" s="39"/>
      <c r="M164" s="185" t="s">
        <v>19</v>
      </c>
      <c r="N164" s="186" t="s">
        <v>48</v>
      </c>
      <c r="O164" s="64"/>
      <c r="P164" s="187">
        <f>O164*H164</f>
        <v>0</v>
      </c>
      <c r="Q164" s="187">
        <v>0.00021</v>
      </c>
      <c r="R164" s="187">
        <f>Q164*H164</f>
        <v>0.009267300000000001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192</v>
      </c>
      <c r="AT164" s="189" t="s">
        <v>187</v>
      </c>
      <c r="AU164" s="189" t="s">
        <v>108</v>
      </c>
      <c r="AY164" s="17" t="s">
        <v>185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7" t="s">
        <v>81</v>
      </c>
      <c r="BK164" s="190">
        <f>ROUND(I164*H164,2)</f>
        <v>0</v>
      </c>
      <c r="BL164" s="17" t="s">
        <v>192</v>
      </c>
      <c r="BM164" s="189" t="s">
        <v>274</v>
      </c>
    </row>
    <row r="165" spans="1:47" s="2" customFormat="1" ht="12">
      <c r="A165" s="34"/>
      <c r="B165" s="35"/>
      <c r="C165" s="36"/>
      <c r="D165" s="191" t="s">
        <v>194</v>
      </c>
      <c r="E165" s="36"/>
      <c r="F165" s="192" t="s">
        <v>275</v>
      </c>
      <c r="G165" s="36"/>
      <c r="H165" s="36"/>
      <c r="I165" s="193"/>
      <c r="J165" s="36"/>
      <c r="K165" s="36"/>
      <c r="L165" s="39"/>
      <c r="M165" s="194"/>
      <c r="N165" s="19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194</v>
      </c>
      <c r="AU165" s="17" t="s">
        <v>108</v>
      </c>
    </row>
    <row r="166" spans="2:51" s="13" customFormat="1" ht="12">
      <c r="B166" s="196"/>
      <c r="C166" s="197"/>
      <c r="D166" s="198" t="s">
        <v>196</v>
      </c>
      <c r="E166" s="199" t="s">
        <v>19</v>
      </c>
      <c r="F166" s="200" t="s">
        <v>276</v>
      </c>
      <c r="G166" s="197"/>
      <c r="H166" s="201">
        <v>44.13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196</v>
      </c>
      <c r="AU166" s="207" t="s">
        <v>108</v>
      </c>
      <c r="AV166" s="13" t="s">
        <v>85</v>
      </c>
      <c r="AW166" s="13" t="s">
        <v>37</v>
      </c>
      <c r="AX166" s="13" t="s">
        <v>77</v>
      </c>
      <c r="AY166" s="207" t="s">
        <v>185</v>
      </c>
    </row>
    <row r="167" spans="2:51" s="14" customFormat="1" ht="12">
      <c r="B167" s="208"/>
      <c r="C167" s="209"/>
      <c r="D167" s="198" t="s">
        <v>196</v>
      </c>
      <c r="E167" s="210" t="s">
        <v>19</v>
      </c>
      <c r="F167" s="211" t="s">
        <v>199</v>
      </c>
      <c r="G167" s="209"/>
      <c r="H167" s="212">
        <v>44.13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196</v>
      </c>
      <c r="AU167" s="218" t="s">
        <v>108</v>
      </c>
      <c r="AV167" s="14" t="s">
        <v>192</v>
      </c>
      <c r="AW167" s="14" t="s">
        <v>37</v>
      </c>
      <c r="AX167" s="14" t="s">
        <v>81</v>
      </c>
      <c r="AY167" s="218" t="s">
        <v>185</v>
      </c>
    </row>
    <row r="168" spans="2:63" s="12" customFormat="1" ht="20.9" customHeight="1">
      <c r="B168" s="162"/>
      <c r="C168" s="163"/>
      <c r="D168" s="164" t="s">
        <v>76</v>
      </c>
      <c r="E168" s="176" t="s">
        <v>277</v>
      </c>
      <c r="F168" s="176" t="s">
        <v>278</v>
      </c>
      <c r="G168" s="163"/>
      <c r="H168" s="163"/>
      <c r="I168" s="166"/>
      <c r="J168" s="177">
        <f>BK168</f>
        <v>0</v>
      </c>
      <c r="K168" s="163"/>
      <c r="L168" s="168"/>
      <c r="M168" s="169"/>
      <c r="N168" s="170"/>
      <c r="O168" s="170"/>
      <c r="P168" s="171">
        <f>SUM(P169:P172)</f>
        <v>0</v>
      </c>
      <c r="Q168" s="170"/>
      <c r="R168" s="171">
        <f>SUM(R169:R172)</f>
        <v>0.0017652000000000002</v>
      </c>
      <c r="S168" s="170"/>
      <c r="T168" s="172">
        <f>SUM(T169:T172)</f>
        <v>0</v>
      </c>
      <c r="AR168" s="173" t="s">
        <v>81</v>
      </c>
      <c r="AT168" s="174" t="s">
        <v>76</v>
      </c>
      <c r="AU168" s="174" t="s">
        <v>85</v>
      </c>
      <c r="AY168" s="173" t="s">
        <v>185</v>
      </c>
      <c r="BK168" s="175">
        <f>SUM(BK169:BK172)</f>
        <v>0</v>
      </c>
    </row>
    <row r="169" spans="1:65" s="2" customFormat="1" ht="24.15" customHeight="1">
      <c r="A169" s="34"/>
      <c r="B169" s="35"/>
      <c r="C169" s="178" t="s">
        <v>8</v>
      </c>
      <c r="D169" s="178" t="s">
        <v>187</v>
      </c>
      <c r="E169" s="179" t="s">
        <v>279</v>
      </c>
      <c r="F169" s="180" t="s">
        <v>280</v>
      </c>
      <c r="G169" s="181" t="s">
        <v>190</v>
      </c>
      <c r="H169" s="182">
        <v>44.13</v>
      </c>
      <c r="I169" s="183"/>
      <c r="J169" s="184">
        <f>ROUND(I169*H169,2)</f>
        <v>0</v>
      </c>
      <c r="K169" s="180" t="s">
        <v>191</v>
      </c>
      <c r="L169" s="39"/>
      <c r="M169" s="185" t="s">
        <v>19</v>
      </c>
      <c r="N169" s="186" t="s">
        <v>48</v>
      </c>
      <c r="O169" s="64"/>
      <c r="P169" s="187">
        <f>O169*H169</f>
        <v>0</v>
      </c>
      <c r="Q169" s="187">
        <v>4E-05</v>
      </c>
      <c r="R169" s="187">
        <f>Q169*H169</f>
        <v>0.0017652000000000002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192</v>
      </c>
      <c r="AT169" s="189" t="s">
        <v>187</v>
      </c>
      <c r="AU169" s="189" t="s">
        <v>108</v>
      </c>
      <c r="AY169" s="17" t="s">
        <v>185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7" t="s">
        <v>81</v>
      </c>
      <c r="BK169" s="190">
        <f>ROUND(I169*H169,2)</f>
        <v>0</v>
      </c>
      <c r="BL169" s="17" t="s">
        <v>192</v>
      </c>
      <c r="BM169" s="189" t="s">
        <v>281</v>
      </c>
    </row>
    <row r="170" spans="1:47" s="2" customFormat="1" ht="12">
      <c r="A170" s="34"/>
      <c r="B170" s="35"/>
      <c r="C170" s="36"/>
      <c r="D170" s="191" t="s">
        <v>194</v>
      </c>
      <c r="E170" s="36"/>
      <c r="F170" s="192" t="s">
        <v>282</v>
      </c>
      <c r="G170" s="36"/>
      <c r="H170" s="36"/>
      <c r="I170" s="193"/>
      <c r="J170" s="36"/>
      <c r="K170" s="36"/>
      <c r="L170" s="39"/>
      <c r="M170" s="194"/>
      <c r="N170" s="195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194</v>
      </c>
      <c r="AU170" s="17" t="s">
        <v>108</v>
      </c>
    </row>
    <row r="171" spans="2:51" s="13" customFormat="1" ht="12">
      <c r="B171" s="196"/>
      <c r="C171" s="197"/>
      <c r="D171" s="198" t="s">
        <v>196</v>
      </c>
      <c r="E171" s="199" t="s">
        <v>19</v>
      </c>
      <c r="F171" s="200" t="s">
        <v>276</v>
      </c>
      <c r="G171" s="197"/>
      <c r="H171" s="201">
        <v>44.13</v>
      </c>
      <c r="I171" s="202"/>
      <c r="J171" s="197"/>
      <c r="K171" s="197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196</v>
      </c>
      <c r="AU171" s="207" t="s">
        <v>108</v>
      </c>
      <c r="AV171" s="13" t="s">
        <v>85</v>
      </c>
      <c r="AW171" s="13" t="s">
        <v>37</v>
      </c>
      <c r="AX171" s="13" t="s">
        <v>77</v>
      </c>
      <c r="AY171" s="207" t="s">
        <v>185</v>
      </c>
    </row>
    <row r="172" spans="2:51" s="14" customFormat="1" ht="12">
      <c r="B172" s="208"/>
      <c r="C172" s="209"/>
      <c r="D172" s="198" t="s">
        <v>196</v>
      </c>
      <c r="E172" s="210" t="s">
        <v>19</v>
      </c>
      <c r="F172" s="211" t="s">
        <v>199</v>
      </c>
      <c r="G172" s="209"/>
      <c r="H172" s="212">
        <v>44.13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196</v>
      </c>
      <c r="AU172" s="218" t="s">
        <v>108</v>
      </c>
      <c r="AV172" s="14" t="s">
        <v>192</v>
      </c>
      <c r="AW172" s="14" t="s">
        <v>37</v>
      </c>
      <c r="AX172" s="14" t="s">
        <v>81</v>
      </c>
      <c r="AY172" s="218" t="s">
        <v>185</v>
      </c>
    </row>
    <row r="173" spans="2:63" s="12" customFormat="1" ht="20.9" customHeight="1">
      <c r="B173" s="162"/>
      <c r="C173" s="163"/>
      <c r="D173" s="164" t="s">
        <v>76</v>
      </c>
      <c r="E173" s="176" t="s">
        <v>283</v>
      </c>
      <c r="F173" s="176" t="s">
        <v>284</v>
      </c>
      <c r="G173" s="163"/>
      <c r="H173" s="163"/>
      <c r="I173" s="166"/>
      <c r="J173" s="177">
        <f>BK173</f>
        <v>0</v>
      </c>
      <c r="K173" s="163"/>
      <c r="L173" s="168"/>
      <c r="M173" s="169"/>
      <c r="N173" s="170"/>
      <c r="O173" s="170"/>
      <c r="P173" s="171">
        <f>SUM(P174:P183)</f>
        <v>0</v>
      </c>
      <c r="Q173" s="170"/>
      <c r="R173" s="171">
        <f>SUM(R174:R183)</f>
        <v>0</v>
      </c>
      <c r="S173" s="170"/>
      <c r="T173" s="172">
        <f>SUM(T174:T183)</f>
        <v>4.945875999999999</v>
      </c>
      <c r="AR173" s="173" t="s">
        <v>81</v>
      </c>
      <c r="AT173" s="174" t="s">
        <v>76</v>
      </c>
      <c r="AU173" s="174" t="s">
        <v>85</v>
      </c>
      <c r="AY173" s="173" t="s">
        <v>185</v>
      </c>
      <c r="BK173" s="175">
        <f>SUM(BK174:BK183)</f>
        <v>0</v>
      </c>
    </row>
    <row r="174" spans="1:65" s="2" customFormat="1" ht="24.15" customHeight="1">
      <c r="A174" s="34"/>
      <c r="B174" s="35"/>
      <c r="C174" s="178" t="s">
        <v>285</v>
      </c>
      <c r="D174" s="178" t="s">
        <v>187</v>
      </c>
      <c r="E174" s="179" t="s">
        <v>286</v>
      </c>
      <c r="F174" s="180" t="s">
        <v>287</v>
      </c>
      <c r="G174" s="181" t="s">
        <v>190</v>
      </c>
      <c r="H174" s="182">
        <v>32.364</v>
      </c>
      <c r="I174" s="183"/>
      <c r="J174" s="184">
        <f>ROUND(I174*H174,2)</f>
        <v>0</v>
      </c>
      <c r="K174" s="180" t="s">
        <v>191</v>
      </c>
      <c r="L174" s="39"/>
      <c r="M174" s="185" t="s">
        <v>19</v>
      </c>
      <c r="N174" s="186" t="s">
        <v>48</v>
      </c>
      <c r="O174" s="64"/>
      <c r="P174" s="187">
        <f>O174*H174</f>
        <v>0</v>
      </c>
      <c r="Q174" s="187">
        <v>0</v>
      </c>
      <c r="R174" s="187">
        <f>Q174*H174</f>
        <v>0</v>
      </c>
      <c r="S174" s="187">
        <v>0.131</v>
      </c>
      <c r="T174" s="188">
        <f>S174*H174</f>
        <v>4.239684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192</v>
      </c>
      <c r="AT174" s="189" t="s">
        <v>187</v>
      </c>
      <c r="AU174" s="189" t="s">
        <v>108</v>
      </c>
      <c r="AY174" s="17" t="s">
        <v>185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17" t="s">
        <v>81</v>
      </c>
      <c r="BK174" s="190">
        <f>ROUND(I174*H174,2)</f>
        <v>0</v>
      </c>
      <c r="BL174" s="17" t="s">
        <v>192</v>
      </c>
      <c r="BM174" s="189" t="s">
        <v>288</v>
      </c>
    </row>
    <row r="175" spans="1:47" s="2" customFormat="1" ht="12">
      <c r="A175" s="34"/>
      <c r="B175" s="35"/>
      <c r="C175" s="36"/>
      <c r="D175" s="191" t="s">
        <v>194</v>
      </c>
      <c r="E175" s="36"/>
      <c r="F175" s="192" t="s">
        <v>289</v>
      </c>
      <c r="G175" s="36"/>
      <c r="H175" s="36"/>
      <c r="I175" s="193"/>
      <c r="J175" s="36"/>
      <c r="K175" s="36"/>
      <c r="L175" s="39"/>
      <c r="M175" s="194"/>
      <c r="N175" s="195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194</v>
      </c>
      <c r="AU175" s="17" t="s">
        <v>108</v>
      </c>
    </row>
    <row r="176" spans="2:51" s="13" customFormat="1" ht="12">
      <c r="B176" s="196"/>
      <c r="C176" s="197"/>
      <c r="D176" s="198" t="s">
        <v>196</v>
      </c>
      <c r="E176" s="199" t="s">
        <v>19</v>
      </c>
      <c r="F176" s="200" t="s">
        <v>290</v>
      </c>
      <c r="G176" s="197"/>
      <c r="H176" s="201">
        <v>41.656</v>
      </c>
      <c r="I176" s="202"/>
      <c r="J176" s="197"/>
      <c r="K176" s="197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196</v>
      </c>
      <c r="AU176" s="207" t="s">
        <v>108</v>
      </c>
      <c r="AV176" s="13" t="s">
        <v>85</v>
      </c>
      <c r="AW176" s="13" t="s">
        <v>37</v>
      </c>
      <c r="AX176" s="13" t="s">
        <v>77</v>
      </c>
      <c r="AY176" s="207" t="s">
        <v>185</v>
      </c>
    </row>
    <row r="177" spans="2:51" s="13" customFormat="1" ht="12">
      <c r="B177" s="196"/>
      <c r="C177" s="197"/>
      <c r="D177" s="198" t="s">
        <v>196</v>
      </c>
      <c r="E177" s="199" t="s">
        <v>19</v>
      </c>
      <c r="F177" s="200" t="s">
        <v>291</v>
      </c>
      <c r="G177" s="197"/>
      <c r="H177" s="201">
        <v>-9.292</v>
      </c>
      <c r="I177" s="202"/>
      <c r="J177" s="197"/>
      <c r="K177" s="197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196</v>
      </c>
      <c r="AU177" s="207" t="s">
        <v>108</v>
      </c>
      <c r="AV177" s="13" t="s">
        <v>85</v>
      </c>
      <c r="AW177" s="13" t="s">
        <v>37</v>
      </c>
      <c r="AX177" s="13" t="s">
        <v>77</v>
      </c>
      <c r="AY177" s="207" t="s">
        <v>185</v>
      </c>
    </row>
    <row r="178" spans="2:51" s="14" customFormat="1" ht="12">
      <c r="B178" s="208"/>
      <c r="C178" s="209"/>
      <c r="D178" s="198" t="s">
        <v>196</v>
      </c>
      <c r="E178" s="210" t="s">
        <v>19</v>
      </c>
      <c r="F178" s="211" t="s">
        <v>199</v>
      </c>
      <c r="G178" s="209"/>
      <c r="H178" s="212">
        <v>32.364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196</v>
      </c>
      <c r="AU178" s="218" t="s">
        <v>108</v>
      </c>
      <c r="AV178" s="14" t="s">
        <v>192</v>
      </c>
      <c r="AW178" s="14" t="s">
        <v>37</v>
      </c>
      <c r="AX178" s="14" t="s">
        <v>81</v>
      </c>
      <c r="AY178" s="218" t="s">
        <v>185</v>
      </c>
    </row>
    <row r="179" spans="1:65" s="2" customFormat="1" ht="24.15" customHeight="1">
      <c r="A179" s="34"/>
      <c r="B179" s="35"/>
      <c r="C179" s="178" t="s">
        <v>292</v>
      </c>
      <c r="D179" s="178" t="s">
        <v>187</v>
      </c>
      <c r="E179" s="179" t="s">
        <v>293</v>
      </c>
      <c r="F179" s="180" t="s">
        <v>294</v>
      </c>
      <c r="G179" s="181" t="s">
        <v>190</v>
      </c>
      <c r="H179" s="182">
        <v>9.292</v>
      </c>
      <c r="I179" s="183"/>
      <c r="J179" s="184">
        <f>ROUND(I179*H179,2)</f>
        <v>0</v>
      </c>
      <c r="K179" s="180" t="s">
        <v>191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0.076</v>
      </c>
      <c r="T179" s="188">
        <f>S179*H179</f>
        <v>0.7061919999999999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285</v>
      </c>
      <c r="AT179" s="189" t="s">
        <v>187</v>
      </c>
      <c r="AU179" s="189" t="s">
        <v>108</v>
      </c>
      <c r="AY179" s="17" t="s">
        <v>185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81</v>
      </c>
      <c r="BK179" s="190">
        <f>ROUND(I179*H179,2)</f>
        <v>0</v>
      </c>
      <c r="BL179" s="17" t="s">
        <v>285</v>
      </c>
      <c r="BM179" s="189" t="s">
        <v>295</v>
      </c>
    </row>
    <row r="180" spans="1:47" s="2" customFormat="1" ht="12">
      <c r="A180" s="34"/>
      <c r="B180" s="35"/>
      <c r="C180" s="36"/>
      <c r="D180" s="191" t="s">
        <v>194</v>
      </c>
      <c r="E180" s="36"/>
      <c r="F180" s="192" t="s">
        <v>296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194</v>
      </c>
      <c r="AU180" s="17" t="s">
        <v>108</v>
      </c>
    </row>
    <row r="181" spans="2:51" s="13" customFormat="1" ht="12">
      <c r="B181" s="196"/>
      <c r="C181" s="197"/>
      <c r="D181" s="198" t="s">
        <v>196</v>
      </c>
      <c r="E181" s="199" t="s">
        <v>19</v>
      </c>
      <c r="F181" s="200" t="s">
        <v>297</v>
      </c>
      <c r="G181" s="197"/>
      <c r="H181" s="201">
        <v>3.636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196</v>
      </c>
      <c r="AU181" s="207" t="s">
        <v>108</v>
      </c>
      <c r="AV181" s="13" t="s">
        <v>85</v>
      </c>
      <c r="AW181" s="13" t="s">
        <v>37</v>
      </c>
      <c r="AX181" s="13" t="s">
        <v>77</v>
      </c>
      <c r="AY181" s="207" t="s">
        <v>185</v>
      </c>
    </row>
    <row r="182" spans="2:51" s="13" customFormat="1" ht="12">
      <c r="B182" s="196"/>
      <c r="C182" s="197"/>
      <c r="D182" s="198" t="s">
        <v>196</v>
      </c>
      <c r="E182" s="199" t="s">
        <v>19</v>
      </c>
      <c r="F182" s="200" t="s">
        <v>298</v>
      </c>
      <c r="G182" s="197"/>
      <c r="H182" s="201">
        <v>5.656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196</v>
      </c>
      <c r="AU182" s="207" t="s">
        <v>108</v>
      </c>
      <c r="AV182" s="13" t="s">
        <v>85</v>
      </c>
      <c r="AW182" s="13" t="s">
        <v>37</v>
      </c>
      <c r="AX182" s="13" t="s">
        <v>77</v>
      </c>
      <c r="AY182" s="207" t="s">
        <v>185</v>
      </c>
    </row>
    <row r="183" spans="2:51" s="14" customFormat="1" ht="12">
      <c r="B183" s="208"/>
      <c r="C183" s="209"/>
      <c r="D183" s="198" t="s">
        <v>196</v>
      </c>
      <c r="E183" s="210" t="s">
        <v>19</v>
      </c>
      <c r="F183" s="211" t="s">
        <v>199</v>
      </c>
      <c r="G183" s="209"/>
      <c r="H183" s="212">
        <v>9.292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196</v>
      </c>
      <c r="AU183" s="218" t="s">
        <v>108</v>
      </c>
      <c r="AV183" s="14" t="s">
        <v>192</v>
      </c>
      <c r="AW183" s="14" t="s">
        <v>37</v>
      </c>
      <c r="AX183" s="14" t="s">
        <v>81</v>
      </c>
      <c r="AY183" s="218" t="s">
        <v>185</v>
      </c>
    </row>
    <row r="184" spans="2:63" s="12" customFormat="1" ht="20.9" customHeight="1">
      <c r="B184" s="162"/>
      <c r="C184" s="163"/>
      <c r="D184" s="164" t="s">
        <v>76</v>
      </c>
      <c r="E184" s="176" t="s">
        <v>299</v>
      </c>
      <c r="F184" s="176" t="s">
        <v>300</v>
      </c>
      <c r="G184" s="163"/>
      <c r="H184" s="163"/>
      <c r="I184" s="166"/>
      <c r="J184" s="177">
        <f>BK184</f>
        <v>0</v>
      </c>
      <c r="K184" s="163"/>
      <c r="L184" s="168"/>
      <c r="M184" s="169"/>
      <c r="N184" s="170"/>
      <c r="O184" s="170"/>
      <c r="P184" s="171">
        <f>SUM(P185:P200)</f>
        <v>0</v>
      </c>
      <c r="Q184" s="170"/>
      <c r="R184" s="171">
        <f>SUM(R185:R200)</f>
        <v>0</v>
      </c>
      <c r="S184" s="170"/>
      <c r="T184" s="172">
        <f>SUM(T185:T200)</f>
        <v>4.837746</v>
      </c>
      <c r="AR184" s="173" t="s">
        <v>81</v>
      </c>
      <c r="AT184" s="174" t="s">
        <v>76</v>
      </c>
      <c r="AU184" s="174" t="s">
        <v>85</v>
      </c>
      <c r="AY184" s="173" t="s">
        <v>185</v>
      </c>
      <c r="BK184" s="175">
        <f>SUM(BK185:BK200)</f>
        <v>0</v>
      </c>
    </row>
    <row r="185" spans="1:65" s="2" customFormat="1" ht="24.15" customHeight="1">
      <c r="A185" s="34"/>
      <c r="B185" s="35"/>
      <c r="C185" s="178" t="s">
        <v>301</v>
      </c>
      <c r="D185" s="178" t="s">
        <v>187</v>
      </c>
      <c r="E185" s="179" t="s">
        <v>302</v>
      </c>
      <c r="F185" s="180" t="s">
        <v>303</v>
      </c>
      <c r="G185" s="181" t="s">
        <v>190</v>
      </c>
      <c r="H185" s="182">
        <v>57.201</v>
      </c>
      <c r="I185" s="183"/>
      <c r="J185" s="184">
        <f>ROUND(I185*H185,2)</f>
        <v>0</v>
      </c>
      <c r="K185" s="180" t="s">
        <v>191</v>
      </c>
      <c r="L185" s="39"/>
      <c r="M185" s="185" t="s">
        <v>19</v>
      </c>
      <c r="N185" s="186" t="s">
        <v>48</v>
      </c>
      <c r="O185" s="64"/>
      <c r="P185" s="187">
        <f>O185*H185</f>
        <v>0</v>
      </c>
      <c r="Q185" s="187">
        <v>0</v>
      </c>
      <c r="R185" s="187">
        <f>Q185*H185</f>
        <v>0</v>
      </c>
      <c r="S185" s="187">
        <v>0.046</v>
      </c>
      <c r="T185" s="188">
        <f>S185*H185</f>
        <v>2.631246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285</v>
      </c>
      <c r="AT185" s="189" t="s">
        <v>187</v>
      </c>
      <c r="AU185" s="189" t="s">
        <v>108</v>
      </c>
      <c r="AY185" s="17" t="s">
        <v>185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7" t="s">
        <v>81</v>
      </c>
      <c r="BK185" s="190">
        <f>ROUND(I185*H185,2)</f>
        <v>0</v>
      </c>
      <c r="BL185" s="17" t="s">
        <v>285</v>
      </c>
      <c r="BM185" s="189" t="s">
        <v>304</v>
      </c>
    </row>
    <row r="186" spans="1:47" s="2" customFormat="1" ht="12">
      <c r="A186" s="34"/>
      <c r="B186" s="35"/>
      <c r="C186" s="36"/>
      <c r="D186" s="191" t="s">
        <v>194</v>
      </c>
      <c r="E186" s="36"/>
      <c r="F186" s="192" t="s">
        <v>305</v>
      </c>
      <c r="G186" s="36"/>
      <c r="H186" s="36"/>
      <c r="I186" s="193"/>
      <c r="J186" s="36"/>
      <c r="K186" s="36"/>
      <c r="L186" s="39"/>
      <c r="M186" s="194"/>
      <c r="N186" s="195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194</v>
      </c>
      <c r="AU186" s="17" t="s">
        <v>108</v>
      </c>
    </row>
    <row r="187" spans="2:51" s="13" customFormat="1" ht="12">
      <c r="B187" s="196"/>
      <c r="C187" s="197"/>
      <c r="D187" s="198" t="s">
        <v>196</v>
      </c>
      <c r="E187" s="199" t="s">
        <v>19</v>
      </c>
      <c r="F187" s="200" t="s">
        <v>306</v>
      </c>
      <c r="G187" s="197"/>
      <c r="H187" s="201">
        <v>7.734</v>
      </c>
      <c r="I187" s="202"/>
      <c r="J187" s="197"/>
      <c r="K187" s="197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196</v>
      </c>
      <c r="AU187" s="207" t="s">
        <v>108</v>
      </c>
      <c r="AV187" s="13" t="s">
        <v>85</v>
      </c>
      <c r="AW187" s="13" t="s">
        <v>37</v>
      </c>
      <c r="AX187" s="13" t="s">
        <v>77</v>
      </c>
      <c r="AY187" s="207" t="s">
        <v>185</v>
      </c>
    </row>
    <row r="188" spans="2:51" s="13" customFormat="1" ht="12">
      <c r="B188" s="196"/>
      <c r="C188" s="197"/>
      <c r="D188" s="198" t="s">
        <v>196</v>
      </c>
      <c r="E188" s="199" t="s">
        <v>19</v>
      </c>
      <c r="F188" s="200" t="s">
        <v>307</v>
      </c>
      <c r="G188" s="197"/>
      <c r="H188" s="201">
        <v>5.779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196</v>
      </c>
      <c r="AU188" s="207" t="s">
        <v>108</v>
      </c>
      <c r="AV188" s="13" t="s">
        <v>85</v>
      </c>
      <c r="AW188" s="13" t="s">
        <v>37</v>
      </c>
      <c r="AX188" s="13" t="s">
        <v>77</v>
      </c>
      <c r="AY188" s="207" t="s">
        <v>185</v>
      </c>
    </row>
    <row r="189" spans="2:51" s="13" customFormat="1" ht="12">
      <c r="B189" s="196"/>
      <c r="C189" s="197"/>
      <c r="D189" s="198" t="s">
        <v>196</v>
      </c>
      <c r="E189" s="199" t="s">
        <v>19</v>
      </c>
      <c r="F189" s="200" t="s">
        <v>308</v>
      </c>
      <c r="G189" s="197"/>
      <c r="H189" s="201">
        <v>11.174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196</v>
      </c>
      <c r="AU189" s="207" t="s">
        <v>108</v>
      </c>
      <c r="AV189" s="13" t="s">
        <v>85</v>
      </c>
      <c r="AW189" s="13" t="s">
        <v>37</v>
      </c>
      <c r="AX189" s="13" t="s">
        <v>77</v>
      </c>
      <c r="AY189" s="207" t="s">
        <v>185</v>
      </c>
    </row>
    <row r="190" spans="2:51" s="13" customFormat="1" ht="12">
      <c r="B190" s="196"/>
      <c r="C190" s="197"/>
      <c r="D190" s="198" t="s">
        <v>196</v>
      </c>
      <c r="E190" s="199" t="s">
        <v>19</v>
      </c>
      <c r="F190" s="200" t="s">
        <v>309</v>
      </c>
      <c r="G190" s="197"/>
      <c r="H190" s="201">
        <v>16.257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196</v>
      </c>
      <c r="AU190" s="207" t="s">
        <v>108</v>
      </c>
      <c r="AV190" s="13" t="s">
        <v>85</v>
      </c>
      <c r="AW190" s="13" t="s">
        <v>37</v>
      </c>
      <c r="AX190" s="13" t="s">
        <v>77</v>
      </c>
      <c r="AY190" s="207" t="s">
        <v>185</v>
      </c>
    </row>
    <row r="191" spans="2:51" s="13" customFormat="1" ht="12">
      <c r="B191" s="196"/>
      <c r="C191" s="197"/>
      <c r="D191" s="198" t="s">
        <v>196</v>
      </c>
      <c r="E191" s="199" t="s">
        <v>19</v>
      </c>
      <c r="F191" s="200" t="s">
        <v>309</v>
      </c>
      <c r="G191" s="197"/>
      <c r="H191" s="201">
        <v>16.257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196</v>
      </c>
      <c r="AU191" s="207" t="s">
        <v>108</v>
      </c>
      <c r="AV191" s="13" t="s">
        <v>85</v>
      </c>
      <c r="AW191" s="13" t="s">
        <v>37</v>
      </c>
      <c r="AX191" s="13" t="s">
        <v>77</v>
      </c>
      <c r="AY191" s="207" t="s">
        <v>185</v>
      </c>
    </row>
    <row r="192" spans="2:51" s="14" customFormat="1" ht="12">
      <c r="B192" s="208"/>
      <c r="C192" s="209"/>
      <c r="D192" s="198" t="s">
        <v>196</v>
      </c>
      <c r="E192" s="210" t="s">
        <v>19</v>
      </c>
      <c r="F192" s="211" t="s">
        <v>199</v>
      </c>
      <c r="G192" s="209"/>
      <c r="H192" s="212">
        <v>57.201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196</v>
      </c>
      <c r="AU192" s="218" t="s">
        <v>108</v>
      </c>
      <c r="AV192" s="14" t="s">
        <v>192</v>
      </c>
      <c r="AW192" s="14" t="s">
        <v>37</v>
      </c>
      <c r="AX192" s="14" t="s">
        <v>81</v>
      </c>
      <c r="AY192" s="218" t="s">
        <v>185</v>
      </c>
    </row>
    <row r="193" spans="1:65" s="2" customFormat="1" ht="21.75" customHeight="1">
      <c r="A193" s="34"/>
      <c r="B193" s="35"/>
      <c r="C193" s="178" t="s">
        <v>310</v>
      </c>
      <c r="D193" s="178" t="s">
        <v>187</v>
      </c>
      <c r="E193" s="179" t="s">
        <v>311</v>
      </c>
      <c r="F193" s="180" t="s">
        <v>312</v>
      </c>
      <c r="G193" s="181" t="s">
        <v>190</v>
      </c>
      <c r="H193" s="182">
        <v>44.13</v>
      </c>
      <c r="I193" s="183"/>
      <c r="J193" s="184">
        <f>ROUND(I193*H193,2)</f>
        <v>0</v>
      </c>
      <c r="K193" s="180" t="s">
        <v>191</v>
      </c>
      <c r="L193" s="39"/>
      <c r="M193" s="185" t="s">
        <v>19</v>
      </c>
      <c r="N193" s="186" t="s">
        <v>48</v>
      </c>
      <c r="O193" s="64"/>
      <c r="P193" s="187">
        <f>O193*H193</f>
        <v>0</v>
      </c>
      <c r="Q193" s="187">
        <v>0</v>
      </c>
      <c r="R193" s="187">
        <f>Q193*H193</f>
        <v>0</v>
      </c>
      <c r="S193" s="187">
        <v>0.05</v>
      </c>
      <c r="T193" s="188">
        <f>S193*H193</f>
        <v>2.2065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285</v>
      </c>
      <c r="AT193" s="189" t="s">
        <v>187</v>
      </c>
      <c r="AU193" s="189" t="s">
        <v>108</v>
      </c>
      <c r="AY193" s="17" t="s">
        <v>185</v>
      </c>
      <c r="BE193" s="190">
        <f>IF(N193="základní",J193,0)</f>
        <v>0</v>
      </c>
      <c r="BF193" s="190">
        <f>IF(N193="snížená",J193,0)</f>
        <v>0</v>
      </c>
      <c r="BG193" s="190">
        <f>IF(N193="zákl. přenesená",J193,0)</f>
        <v>0</v>
      </c>
      <c r="BH193" s="190">
        <f>IF(N193="sníž. přenesená",J193,0)</f>
        <v>0</v>
      </c>
      <c r="BI193" s="190">
        <f>IF(N193="nulová",J193,0)</f>
        <v>0</v>
      </c>
      <c r="BJ193" s="17" t="s">
        <v>81</v>
      </c>
      <c r="BK193" s="190">
        <f>ROUND(I193*H193,2)</f>
        <v>0</v>
      </c>
      <c r="BL193" s="17" t="s">
        <v>285</v>
      </c>
      <c r="BM193" s="189" t="s">
        <v>313</v>
      </c>
    </row>
    <row r="194" spans="1:47" s="2" customFormat="1" ht="12">
      <c r="A194" s="34"/>
      <c r="B194" s="35"/>
      <c r="C194" s="36"/>
      <c r="D194" s="191" t="s">
        <v>194</v>
      </c>
      <c r="E194" s="36"/>
      <c r="F194" s="192" t="s">
        <v>314</v>
      </c>
      <c r="G194" s="36"/>
      <c r="H194" s="36"/>
      <c r="I194" s="193"/>
      <c r="J194" s="36"/>
      <c r="K194" s="36"/>
      <c r="L194" s="39"/>
      <c r="M194" s="194"/>
      <c r="N194" s="195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194</v>
      </c>
      <c r="AU194" s="17" t="s">
        <v>108</v>
      </c>
    </row>
    <row r="195" spans="2:51" s="13" customFormat="1" ht="12">
      <c r="B195" s="196"/>
      <c r="C195" s="197"/>
      <c r="D195" s="198" t="s">
        <v>196</v>
      </c>
      <c r="E195" s="199" t="s">
        <v>19</v>
      </c>
      <c r="F195" s="200" t="s">
        <v>315</v>
      </c>
      <c r="G195" s="197"/>
      <c r="H195" s="201">
        <v>1.94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196</v>
      </c>
      <c r="AU195" s="207" t="s">
        <v>108</v>
      </c>
      <c r="AV195" s="13" t="s">
        <v>85</v>
      </c>
      <c r="AW195" s="13" t="s">
        <v>37</v>
      </c>
      <c r="AX195" s="13" t="s">
        <v>77</v>
      </c>
      <c r="AY195" s="207" t="s">
        <v>185</v>
      </c>
    </row>
    <row r="196" spans="2:51" s="13" customFormat="1" ht="12">
      <c r="B196" s="196"/>
      <c r="C196" s="197"/>
      <c r="D196" s="198" t="s">
        <v>196</v>
      </c>
      <c r="E196" s="199" t="s">
        <v>19</v>
      </c>
      <c r="F196" s="200" t="s">
        <v>316</v>
      </c>
      <c r="G196" s="197"/>
      <c r="H196" s="201">
        <v>3.49</v>
      </c>
      <c r="I196" s="202"/>
      <c r="J196" s="197"/>
      <c r="K196" s="197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196</v>
      </c>
      <c r="AU196" s="207" t="s">
        <v>108</v>
      </c>
      <c r="AV196" s="13" t="s">
        <v>85</v>
      </c>
      <c r="AW196" s="13" t="s">
        <v>37</v>
      </c>
      <c r="AX196" s="13" t="s">
        <v>77</v>
      </c>
      <c r="AY196" s="207" t="s">
        <v>185</v>
      </c>
    </row>
    <row r="197" spans="2:51" s="13" customFormat="1" ht="12">
      <c r="B197" s="196"/>
      <c r="C197" s="197"/>
      <c r="D197" s="198" t="s">
        <v>196</v>
      </c>
      <c r="E197" s="199" t="s">
        <v>19</v>
      </c>
      <c r="F197" s="200" t="s">
        <v>245</v>
      </c>
      <c r="G197" s="197"/>
      <c r="H197" s="201">
        <v>11.86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196</v>
      </c>
      <c r="AU197" s="207" t="s">
        <v>108</v>
      </c>
      <c r="AV197" s="13" t="s">
        <v>85</v>
      </c>
      <c r="AW197" s="13" t="s">
        <v>37</v>
      </c>
      <c r="AX197" s="13" t="s">
        <v>77</v>
      </c>
      <c r="AY197" s="207" t="s">
        <v>185</v>
      </c>
    </row>
    <row r="198" spans="2:51" s="13" customFormat="1" ht="12">
      <c r="B198" s="196"/>
      <c r="C198" s="197"/>
      <c r="D198" s="198" t="s">
        <v>196</v>
      </c>
      <c r="E198" s="199" t="s">
        <v>19</v>
      </c>
      <c r="F198" s="200" t="s">
        <v>246</v>
      </c>
      <c r="G198" s="197"/>
      <c r="H198" s="201">
        <v>13.42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196</v>
      </c>
      <c r="AU198" s="207" t="s">
        <v>108</v>
      </c>
      <c r="AV198" s="13" t="s">
        <v>85</v>
      </c>
      <c r="AW198" s="13" t="s">
        <v>37</v>
      </c>
      <c r="AX198" s="13" t="s">
        <v>77</v>
      </c>
      <c r="AY198" s="207" t="s">
        <v>185</v>
      </c>
    </row>
    <row r="199" spans="2:51" s="13" customFormat="1" ht="12">
      <c r="B199" s="196"/>
      <c r="C199" s="197"/>
      <c r="D199" s="198" t="s">
        <v>196</v>
      </c>
      <c r="E199" s="199" t="s">
        <v>19</v>
      </c>
      <c r="F199" s="200" t="s">
        <v>246</v>
      </c>
      <c r="G199" s="197"/>
      <c r="H199" s="201">
        <v>13.42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196</v>
      </c>
      <c r="AU199" s="207" t="s">
        <v>108</v>
      </c>
      <c r="AV199" s="13" t="s">
        <v>85</v>
      </c>
      <c r="AW199" s="13" t="s">
        <v>37</v>
      </c>
      <c r="AX199" s="13" t="s">
        <v>77</v>
      </c>
      <c r="AY199" s="207" t="s">
        <v>185</v>
      </c>
    </row>
    <row r="200" spans="2:51" s="14" customFormat="1" ht="12">
      <c r="B200" s="208"/>
      <c r="C200" s="209"/>
      <c r="D200" s="198" t="s">
        <v>196</v>
      </c>
      <c r="E200" s="210" t="s">
        <v>19</v>
      </c>
      <c r="F200" s="211" t="s">
        <v>199</v>
      </c>
      <c r="G200" s="209"/>
      <c r="H200" s="212">
        <v>44.13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196</v>
      </c>
      <c r="AU200" s="218" t="s">
        <v>108</v>
      </c>
      <c r="AV200" s="14" t="s">
        <v>192</v>
      </c>
      <c r="AW200" s="14" t="s">
        <v>37</v>
      </c>
      <c r="AX200" s="14" t="s">
        <v>81</v>
      </c>
      <c r="AY200" s="218" t="s">
        <v>185</v>
      </c>
    </row>
    <row r="201" spans="2:63" s="12" customFormat="1" ht="22.85" customHeight="1">
      <c r="B201" s="162"/>
      <c r="C201" s="163"/>
      <c r="D201" s="164" t="s">
        <v>76</v>
      </c>
      <c r="E201" s="176" t="s">
        <v>317</v>
      </c>
      <c r="F201" s="176" t="s">
        <v>318</v>
      </c>
      <c r="G201" s="163"/>
      <c r="H201" s="163"/>
      <c r="I201" s="166"/>
      <c r="J201" s="177">
        <f>BK201</f>
        <v>0</v>
      </c>
      <c r="K201" s="163"/>
      <c r="L201" s="168"/>
      <c r="M201" s="169"/>
      <c r="N201" s="170"/>
      <c r="O201" s="170"/>
      <c r="P201" s="171">
        <f>SUM(P202:P215)</f>
        <v>0</v>
      </c>
      <c r="Q201" s="170"/>
      <c r="R201" s="171">
        <f>SUM(R202:R215)</f>
        <v>0</v>
      </c>
      <c r="S201" s="170"/>
      <c r="T201" s="172">
        <f>SUM(T202:T215)</f>
        <v>0</v>
      </c>
      <c r="AR201" s="173" t="s">
        <v>81</v>
      </c>
      <c r="AT201" s="174" t="s">
        <v>76</v>
      </c>
      <c r="AU201" s="174" t="s">
        <v>81</v>
      </c>
      <c r="AY201" s="173" t="s">
        <v>185</v>
      </c>
      <c r="BK201" s="175">
        <f>SUM(BK202:BK215)</f>
        <v>0</v>
      </c>
    </row>
    <row r="202" spans="1:65" s="2" customFormat="1" ht="24.15" customHeight="1">
      <c r="A202" s="34"/>
      <c r="B202" s="35"/>
      <c r="C202" s="178" t="s">
        <v>319</v>
      </c>
      <c r="D202" s="178" t="s">
        <v>187</v>
      </c>
      <c r="E202" s="179" t="s">
        <v>320</v>
      </c>
      <c r="F202" s="180" t="s">
        <v>321</v>
      </c>
      <c r="G202" s="181" t="s">
        <v>322</v>
      </c>
      <c r="H202" s="182">
        <v>10.998</v>
      </c>
      <c r="I202" s="183"/>
      <c r="J202" s="184">
        <f>ROUND(I202*H202,2)</f>
        <v>0</v>
      </c>
      <c r="K202" s="180" t="s">
        <v>191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192</v>
      </c>
      <c r="AT202" s="189" t="s">
        <v>187</v>
      </c>
      <c r="AU202" s="189" t="s">
        <v>85</v>
      </c>
      <c r="AY202" s="17" t="s">
        <v>185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81</v>
      </c>
      <c r="BK202" s="190">
        <f>ROUND(I202*H202,2)</f>
        <v>0</v>
      </c>
      <c r="BL202" s="17" t="s">
        <v>192</v>
      </c>
      <c r="BM202" s="189" t="s">
        <v>323</v>
      </c>
    </row>
    <row r="203" spans="1:47" s="2" customFormat="1" ht="12">
      <c r="A203" s="34"/>
      <c r="B203" s="35"/>
      <c r="C203" s="36"/>
      <c r="D203" s="191" t="s">
        <v>194</v>
      </c>
      <c r="E203" s="36"/>
      <c r="F203" s="192" t="s">
        <v>324</v>
      </c>
      <c r="G203" s="36"/>
      <c r="H203" s="36"/>
      <c r="I203" s="193"/>
      <c r="J203" s="36"/>
      <c r="K203" s="36"/>
      <c r="L203" s="39"/>
      <c r="M203" s="194"/>
      <c r="N203" s="195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194</v>
      </c>
      <c r="AU203" s="17" t="s">
        <v>85</v>
      </c>
    </row>
    <row r="204" spans="1:65" s="2" customFormat="1" ht="33" customHeight="1">
      <c r="A204" s="34"/>
      <c r="B204" s="35"/>
      <c r="C204" s="178" t="s">
        <v>7</v>
      </c>
      <c r="D204" s="178" t="s">
        <v>187</v>
      </c>
      <c r="E204" s="179" t="s">
        <v>325</v>
      </c>
      <c r="F204" s="180" t="s">
        <v>326</v>
      </c>
      <c r="G204" s="181" t="s">
        <v>322</v>
      </c>
      <c r="H204" s="182">
        <v>54.99</v>
      </c>
      <c r="I204" s="183"/>
      <c r="J204" s="184">
        <f>ROUND(I204*H204,2)</f>
        <v>0</v>
      </c>
      <c r="K204" s="180" t="s">
        <v>191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192</v>
      </c>
      <c r="AT204" s="189" t="s">
        <v>187</v>
      </c>
      <c r="AU204" s="189" t="s">
        <v>85</v>
      </c>
      <c r="AY204" s="17" t="s">
        <v>185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81</v>
      </c>
      <c r="BK204" s="190">
        <f>ROUND(I204*H204,2)</f>
        <v>0</v>
      </c>
      <c r="BL204" s="17" t="s">
        <v>192</v>
      </c>
      <c r="BM204" s="189" t="s">
        <v>327</v>
      </c>
    </row>
    <row r="205" spans="1:47" s="2" customFormat="1" ht="12">
      <c r="A205" s="34"/>
      <c r="B205" s="35"/>
      <c r="C205" s="36"/>
      <c r="D205" s="191" t="s">
        <v>194</v>
      </c>
      <c r="E205" s="36"/>
      <c r="F205" s="192" t="s">
        <v>328</v>
      </c>
      <c r="G205" s="36"/>
      <c r="H205" s="36"/>
      <c r="I205" s="193"/>
      <c r="J205" s="36"/>
      <c r="K205" s="36"/>
      <c r="L205" s="39"/>
      <c r="M205" s="194"/>
      <c r="N205" s="195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194</v>
      </c>
      <c r="AU205" s="17" t="s">
        <v>85</v>
      </c>
    </row>
    <row r="206" spans="2:51" s="13" customFormat="1" ht="12">
      <c r="B206" s="196"/>
      <c r="C206" s="197"/>
      <c r="D206" s="198" t="s">
        <v>196</v>
      </c>
      <c r="E206" s="197"/>
      <c r="F206" s="200" t="s">
        <v>329</v>
      </c>
      <c r="G206" s="197"/>
      <c r="H206" s="201">
        <v>54.99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196</v>
      </c>
      <c r="AU206" s="207" t="s">
        <v>85</v>
      </c>
      <c r="AV206" s="13" t="s">
        <v>85</v>
      </c>
      <c r="AW206" s="13" t="s">
        <v>4</v>
      </c>
      <c r="AX206" s="13" t="s">
        <v>81</v>
      </c>
      <c r="AY206" s="207" t="s">
        <v>185</v>
      </c>
    </row>
    <row r="207" spans="1:65" s="2" customFormat="1" ht="16.5" customHeight="1">
      <c r="A207" s="34"/>
      <c r="B207" s="35"/>
      <c r="C207" s="178" t="s">
        <v>330</v>
      </c>
      <c r="D207" s="178" t="s">
        <v>187</v>
      </c>
      <c r="E207" s="179" t="s">
        <v>331</v>
      </c>
      <c r="F207" s="180" t="s">
        <v>332</v>
      </c>
      <c r="G207" s="181" t="s">
        <v>322</v>
      </c>
      <c r="H207" s="182">
        <v>10.998</v>
      </c>
      <c r="I207" s="183"/>
      <c r="J207" s="184">
        <f>ROUND(I207*H207,2)</f>
        <v>0</v>
      </c>
      <c r="K207" s="180" t="s">
        <v>191</v>
      </c>
      <c r="L207" s="39"/>
      <c r="M207" s="185" t="s">
        <v>19</v>
      </c>
      <c r="N207" s="186" t="s">
        <v>48</v>
      </c>
      <c r="O207" s="64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192</v>
      </c>
      <c r="AT207" s="189" t="s">
        <v>187</v>
      </c>
      <c r="AU207" s="189" t="s">
        <v>85</v>
      </c>
      <c r="AY207" s="17" t="s">
        <v>185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17" t="s">
        <v>81</v>
      </c>
      <c r="BK207" s="190">
        <f>ROUND(I207*H207,2)</f>
        <v>0</v>
      </c>
      <c r="BL207" s="17" t="s">
        <v>192</v>
      </c>
      <c r="BM207" s="189" t="s">
        <v>333</v>
      </c>
    </row>
    <row r="208" spans="1:47" s="2" customFormat="1" ht="12">
      <c r="A208" s="34"/>
      <c r="B208" s="35"/>
      <c r="C208" s="36"/>
      <c r="D208" s="191" t="s">
        <v>194</v>
      </c>
      <c r="E208" s="36"/>
      <c r="F208" s="192" t="s">
        <v>334</v>
      </c>
      <c r="G208" s="36"/>
      <c r="H208" s="36"/>
      <c r="I208" s="193"/>
      <c r="J208" s="36"/>
      <c r="K208" s="36"/>
      <c r="L208" s="39"/>
      <c r="M208" s="194"/>
      <c r="N208" s="195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194</v>
      </c>
      <c r="AU208" s="17" t="s">
        <v>85</v>
      </c>
    </row>
    <row r="209" spans="1:65" s="2" customFormat="1" ht="21.75" customHeight="1">
      <c r="A209" s="34"/>
      <c r="B209" s="35"/>
      <c r="C209" s="178" t="s">
        <v>335</v>
      </c>
      <c r="D209" s="178" t="s">
        <v>187</v>
      </c>
      <c r="E209" s="179" t="s">
        <v>336</v>
      </c>
      <c r="F209" s="180" t="s">
        <v>337</v>
      </c>
      <c r="G209" s="181" t="s">
        <v>322</v>
      </c>
      <c r="H209" s="182">
        <v>10.998</v>
      </c>
      <c r="I209" s="183"/>
      <c r="J209" s="184">
        <f>ROUND(I209*H209,2)</f>
        <v>0</v>
      </c>
      <c r="K209" s="180" t="s">
        <v>191</v>
      </c>
      <c r="L209" s="39"/>
      <c r="M209" s="185" t="s">
        <v>19</v>
      </c>
      <c r="N209" s="186" t="s">
        <v>48</v>
      </c>
      <c r="O209" s="64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192</v>
      </c>
      <c r="AT209" s="189" t="s">
        <v>187</v>
      </c>
      <c r="AU209" s="189" t="s">
        <v>85</v>
      </c>
      <c r="AY209" s="17" t="s">
        <v>185</v>
      </c>
      <c r="BE209" s="190">
        <f>IF(N209="základní",J209,0)</f>
        <v>0</v>
      </c>
      <c r="BF209" s="190">
        <f>IF(N209="snížená",J209,0)</f>
        <v>0</v>
      </c>
      <c r="BG209" s="190">
        <f>IF(N209="zákl. přenesená",J209,0)</f>
        <v>0</v>
      </c>
      <c r="BH209" s="190">
        <f>IF(N209="sníž. přenesená",J209,0)</f>
        <v>0</v>
      </c>
      <c r="BI209" s="190">
        <f>IF(N209="nulová",J209,0)</f>
        <v>0</v>
      </c>
      <c r="BJ209" s="17" t="s">
        <v>81</v>
      </c>
      <c r="BK209" s="190">
        <f>ROUND(I209*H209,2)</f>
        <v>0</v>
      </c>
      <c r="BL209" s="17" t="s">
        <v>192</v>
      </c>
      <c r="BM209" s="189" t="s">
        <v>338</v>
      </c>
    </row>
    <row r="210" spans="1:47" s="2" customFormat="1" ht="12">
      <c r="A210" s="34"/>
      <c r="B210" s="35"/>
      <c r="C210" s="36"/>
      <c r="D210" s="191" t="s">
        <v>194</v>
      </c>
      <c r="E210" s="36"/>
      <c r="F210" s="192" t="s">
        <v>339</v>
      </c>
      <c r="G210" s="36"/>
      <c r="H210" s="36"/>
      <c r="I210" s="193"/>
      <c r="J210" s="36"/>
      <c r="K210" s="36"/>
      <c r="L210" s="39"/>
      <c r="M210" s="194"/>
      <c r="N210" s="195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194</v>
      </c>
      <c r="AU210" s="17" t="s">
        <v>85</v>
      </c>
    </row>
    <row r="211" spans="1:65" s="2" customFormat="1" ht="16.5" customHeight="1">
      <c r="A211" s="34"/>
      <c r="B211" s="35"/>
      <c r="C211" s="178" t="s">
        <v>340</v>
      </c>
      <c r="D211" s="178" t="s">
        <v>187</v>
      </c>
      <c r="E211" s="179" t="s">
        <v>341</v>
      </c>
      <c r="F211" s="180" t="s">
        <v>342</v>
      </c>
      <c r="G211" s="181" t="s">
        <v>322</v>
      </c>
      <c r="H211" s="182">
        <v>208.962</v>
      </c>
      <c r="I211" s="183"/>
      <c r="J211" s="184">
        <f>ROUND(I211*H211,2)</f>
        <v>0</v>
      </c>
      <c r="K211" s="180" t="s">
        <v>191</v>
      </c>
      <c r="L211" s="39"/>
      <c r="M211" s="185" t="s">
        <v>19</v>
      </c>
      <c r="N211" s="186" t="s">
        <v>48</v>
      </c>
      <c r="O211" s="64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192</v>
      </c>
      <c r="AT211" s="189" t="s">
        <v>187</v>
      </c>
      <c r="AU211" s="189" t="s">
        <v>85</v>
      </c>
      <c r="AY211" s="17" t="s">
        <v>185</v>
      </c>
      <c r="BE211" s="190">
        <f>IF(N211="základní",J211,0)</f>
        <v>0</v>
      </c>
      <c r="BF211" s="190">
        <f>IF(N211="snížená",J211,0)</f>
        <v>0</v>
      </c>
      <c r="BG211" s="190">
        <f>IF(N211="zákl. přenesená",J211,0)</f>
        <v>0</v>
      </c>
      <c r="BH211" s="190">
        <f>IF(N211="sníž. přenesená",J211,0)</f>
        <v>0</v>
      </c>
      <c r="BI211" s="190">
        <f>IF(N211="nulová",J211,0)</f>
        <v>0</v>
      </c>
      <c r="BJ211" s="17" t="s">
        <v>81</v>
      </c>
      <c r="BK211" s="190">
        <f>ROUND(I211*H211,2)</f>
        <v>0</v>
      </c>
      <c r="BL211" s="17" t="s">
        <v>192</v>
      </c>
      <c r="BM211" s="189" t="s">
        <v>343</v>
      </c>
    </row>
    <row r="212" spans="1:47" s="2" customFormat="1" ht="12">
      <c r="A212" s="34"/>
      <c r="B212" s="35"/>
      <c r="C212" s="36"/>
      <c r="D212" s="191" t="s">
        <v>194</v>
      </c>
      <c r="E212" s="36"/>
      <c r="F212" s="192" t="s">
        <v>344</v>
      </c>
      <c r="G212" s="36"/>
      <c r="H212" s="36"/>
      <c r="I212" s="193"/>
      <c r="J212" s="36"/>
      <c r="K212" s="36"/>
      <c r="L212" s="39"/>
      <c r="M212" s="194"/>
      <c r="N212" s="195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194</v>
      </c>
      <c r="AU212" s="17" t="s">
        <v>85</v>
      </c>
    </row>
    <row r="213" spans="2:51" s="13" customFormat="1" ht="12">
      <c r="B213" s="196"/>
      <c r="C213" s="197"/>
      <c r="D213" s="198" t="s">
        <v>196</v>
      </c>
      <c r="E213" s="197"/>
      <c r="F213" s="200" t="s">
        <v>345</v>
      </c>
      <c r="G213" s="197"/>
      <c r="H213" s="201">
        <v>208.962</v>
      </c>
      <c r="I213" s="202"/>
      <c r="J213" s="197"/>
      <c r="K213" s="197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196</v>
      </c>
      <c r="AU213" s="207" t="s">
        <v>85</v>
      </c>
      <c r="AV213" s="13" t="s">
        <v>85</v>
      </c>
      <c r="AW213" s="13" t="s">
        <v>4</v>
      </c>
      <c r="AX213" s="13" t="s">
        <v>81</v>
      </c>
      <c r="AY213" s="207" t="s">
        <v>185</v>
      </c>
    </row>
    <row r="214" spans="1:65" s="2" customFormat="1" ht="24.15" customHeight="1">
      <c r="A214" s="34"/>
      <c r="B214" s="35"/>
      <c r="C214" s="178" t="s">
        <v>346</v>
      </c>
      <c r="D214" s="178" t="s">
        <v>187</v>
      </c>
      <c r="E214" s="179" t="s">
        <v>347</v>
      </c>
      <c r="F214" s="180" t="s">
        <v>348</v>
      </c>
      <c r="G214" s="181" t="s">
        <v>322</v>
      </c>
      <c r="H214" s="182">
        <v>10.998</v>
      </c>
      <c r="I214" s="183"/>
      <c r="J214" s="184">
        <f>ROUND(I214*H214,2)</f>
        <v>0</v>
      </c>
      <c r="K214" s="180" t="s">
        <v>191</v>
      </c>
      <c r="L214" s="39"/>
      <c r="M214" s="185" t="s">
        <v>19</v>
      </c>
      <c r="N214" s="186" t="s">
        <v>48</v>
      </c>
      <c r="O214" s="64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192</v>
      </c>
      <c r="AT214" s="189" t="s">
        <v>187</v>
      </c>
      <c r="AU214" s="189" t="s">
        <v>85</v>
      </c>
      <c r="AY214" s="17" t="s">
        <v>185</v>
      </c>
      <c r="BE214" s="190">
        <f>IF(N214="základní",J214,0)</f>
        <v>0</v>
      </c>
      <c r="BF214" s="190">
        <f>IF(N214="snížená",J214,0)</f>
        <v>0</v>
      </c>
      <c r="BG214" s="190">
        <f>IF(N214="zákl. přenesená",J214,0)</f>
        <v>0</v>
      </c>
      <c r="BH214" s="190">
        <f>IF(N214="sníž. přenesená",J214,0)</f>
        <v>0</v>
      </c>
      <c r="BI214" s="190">
        <f>IF(N214="nulová",J214,0)</f>
        <v>0</v>
      </c>
      <c r="BJ214" s="17" t="s">
        <v>81</v>
      </c>
      <c r="BK214" s="190">
        <f>ROUND(I214*H214,2)</f>
        <v>0</v>
      </c>
      <c r="BL214" s="17" t="s">
        <v>192</v>
      </c>
      <c r="BM214" s="189" t="s">
        <v>349</v>
      </c>
    </row>
    <row r="215" spans="1:47" s="2" customFormat="1" ht="12">
      <c r="A215" s="34"/>
      <c r="B215" s="35"/>
      <c r="C215" s="36"/>
      <c r="D215" s="191" t="s">
        <v>194</v>
      </c>
      <c r="E215" s="36"/>
      <c r="F215" s="192" t="s">
        <v>350</v>
      </c>
      <c r="G215" s="36"/>
      <c r="H215" s="36"/>
      <c r="I215" s="193"/>
      <c r="J215" s="36"/>
      <c r="K215" s="36"/>
      <c r="L215" s="39"/>
      <c r="M215" s="194"/>
      <c r="N215" s="195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194</v>
      </c>
      <c r="AU215" s="17" t="s">
        <v>85</v>
      </c>
    </row>
    <row r="216" spans="2:63" s="12" customFormat="1" ht="22.85" customHeight="1">
      <c r="B216" s="162"/>
      <c r="C216" s="163"/>
      <c r="D216" s="164" t="s">
        <v>76</v>
      </c>
      <c r="E216" s="176" t="s">
        <v>351</v>
      </c>
      <c r="F216" s="176" t="s">
        <v>352</v>
      </c>
      <c r="G216" s="163"/>
      <c r="H216" s="163"/>
      <c r="I216" s="166"/>
      <c r="J216" s="177">
        <f>BK216</f>
        <v>0</v>
      </c>
      <c r="K216" s="163"/>
      <c r="L216" s="168"/>
      <c r="M216" s="169"/>
      <c r="N216" s="170"/>
      <c r="O216" s="170"/>
      <c r="P216" s="171">
        <f>SUM(P217:P218)</f>
        <v>0</v>
      </c>
      <c r="Q216" s="170"/>
      <c r="R216" s="171">
        <f>SUM(R217:R218)</f>
        <v>0</v>
      </c>
      <c r="S216" s="170"/>
      <c r="T216" s="172">
        <f>SUM(T217:T218)</f>
        <v>0</v>
      </c>
      <c r="AR216" s="173" t="s">
        <v>81</v>
      </c>
      <c r="AT216" s="174" t="s">
        <v>76</v>
      </c>
      <c r="AU216" s="174" t="s">
        <v>81</v>
      </c>
      <c r="AY216" s="173" t="s">
        <v>185</v>
      </c>
      <c r="BK216" s="175">
        <f>SUM(BK217:BK218)</f>
        <v>0</v>
      </c>
    </row>
    <row r="217" spans="1:65" s="2" customFormat="1" ht="33" customHeight="1">
      <c r="A217" s="34"/>
      <c r="B217" s="35"/>
      <c r="C217" s="178" t="s">
        <v>353</v>
      </c>
      <c r="D217" s="178" t="s">
        <v>187</v>
      </c>
      <c r="E217" s="179" t="s">
        <v>354</v>
      </c>
      <c r="F217" s="180" t="s">
        <v>355</v>
      </c>
      <c r="G217" s="181" t="s">
        <v>322</v>
      </c>
      <c r="H217" s="182">
        <v>8.625</v>
      </c>
      <c r="I217" s="183"/>
      <c r="J217" s="184">
        <f>ROUND(I217*H217,2)</f>
        <v>0</v>
      </c>
      <c r="K217" s="180" t="s">
        <v>191</v>
      </c>
      <c r="L217" s="39"/>
      <c r="M217" s="185" t="s">
        <v>19</v>
      </c>
      <c r="N217" s="186" t="s">
        <v>48</v>
      </c>
      <c r="O217" s="64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192</v>
      </c>
      <c r="AT217" s="189" t="s">
        <v>187</v>
      </c>
      <c r="AU217" s="189" t="s">
        <v>85</v>
      </c>
      <c r="AY217" s="17" t="s">
        <v>185</v>
      </c>
      <c r="BE217" s="190">
        <f>IF(N217="základní",J217,0)</f>
        <v>0</v>
      </c>
      <c r="BF217" s="190">
        <f>IF(N217="snížená",J217,0)</f>
        <v>0</v>
      </c>
      <c r="BG217" s="190">
        <f>IF(N217="zákl. přenesená",J217,0)</f>
        <v>0</v>
      </c>
      <c r="BH217" s="190">
        <f>IF(N217="sníž. přenesená",J217,0)</f>
        <v>0</v>
      </c>
      <c r="BI217" s="190">
        <f>IF(N217="nulová",J217,0)</f>
        <v>0</v>
      </c>
      <c r="BJ217" s="17" t="s">
        <v>81</v>
      </c>
      <c r="BK217" s="190">
        <f>ROUND(I217*H217,2)</f>
        <v>0</v>
      </c>
      <c r="BL217" s="17" t="s">
        <v>192</v>
      </c>
      <c r="BM217" s="189" t="s">
        <v>753</v>
      </c>
    </row>
    <row r="218" spans="1:47" s="2" customFormat="1" ht="12">
      <c r="A218" s="34"/>
      <c r="B218" s="35"/>
      <c r="C218" s="36"/>
      <c r="D218" s="191" t="s">
        <v>194</v>
      </c>
      <c r="E218" s="36"/>
      <c r="F218" s="192" t="s">
        <v>357</v>
      </c>
      <c r="G218" s="36"/>
      <c r="H218" s="36"/>
      <c r="I218" s="193"/>
      <c r="J218" s="36"/>
      <c r="K218" s="36"/>
      <c r="L218" s="39"/>
      <c r="M218" s="194"/>
      <c r="N218" s="195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194</v>
      </c>
      <c r="AU218" s="17" t="s">
        <v>85</v>
      </c>
    </row>
    <row r="219" spans="2:63" s="12" customFormat="1" ht="25.95" customHeight="1">
      <c r="B219" s="162"/>
      <c r="C219" s="163"/>
      <c r="D219" s="164" t="s">
        <v>76</v>
      </c>
      <c r="E219" s="165" t="s">
        <v>358</v>
      </c>
      <c r="F219" s="165" t="s">
        <v>359</v>
      </c>
      <c r="G219" s="163"/>
      <c r="H219" s="163"/>
      <c r="I219" s="166"/>
      <c r="J219" s="167">
        <f>BK219</f>
        <v>0</v>
      </c>
      <c r="K219" s="163"/>
      <c r="L219" s="168"/>
      <c r="M219" s="169"/>
      <c r="N219" s="170"/>
      <c r="O219" s="170"/>
      <c r="P219" s="171">
        <f>P220+P287+P301+P370+P403+P409+P455</f>
        <v>0</v>
      </c>
      <c r="Q219" s="170"/>
      <c r="R219" s="171">
        <f>R220+R287+R301+R370+R403+R409+R455</f>
        <v>2.01037375</v>
      </c>
      <c r="S219" s="170"/>
      <c r="T219" s="172">
        <f>T220+T287+T301+T370+T403+T409+T455</f>
        <v>1.21470695</v>
      </c>
      <c r="AR219" s="173" t="s">
        <v>85</v>
      </c>
      <c r="AT219" s="174" t="s">
        <v>76</v>
      </c>
      <c r="AU219" s="174" t="s">
        <v>77</v>
      </c>
      <c r="AY219" s="173" t="s">
        <v>185</v>
      </c>
      <c r="BK219" s="175">
        <f>BK220+BK287+BK301+BK370+BK403+BK409+BK455</f>
        <v>0</v>
      </c>
    </row>
    <row r="220" spans="2:63" s="12" customFormat="1" ht="22.85" customHeight="1">
      <c r="B220" s="162"/>
      <c r="C220" s="163"/>
      <c r="D220" s="164" t="s">
        <v>76</v>
      </c>
      <c r="E220" s="176" t="s">
        <v>360</v>
      </c>
      <c r="F220" s="176" t="s">
        <v>361</v>
      </c>
      <c r="G220" s="163"/>
      <c r="H220" s="163"/>
      <c r="I220" s="166"/>
      <c r="J220" s="177">
        <f>BK220</f>
        <v>0</v>
      </c>
      <c r="K220" s="163"/>
      <c r="L220" s="168"/>
      <c r="M220" s="169"/>
      <c r="N220" s="170"/>
      <c r="O220" s="170"/>
      <c r="P220" s="171">
        <f>SUM(P221:P286)</f>
        <v>0</v>
      </c>
      <c r="Q220" s="170"/>
      <c r="R220" s="171">
        <f>SUM(R221:R286)</f>
        <v>0.23964457000000003</v>
      </c>
      <c r="S220" s="170"/>
      <c r="T220" s="172">
        <f>SUM(T221:T286)</f>
        <v>0.027168750000000002</v>
      </c>
      <c r="AR220" s="173" t="s">
        <v>85</v>
      </c>
      <c r="AT220" s="174" t="s">
        <v>76</v>
      </c>
      <c r="AU220" s="174" t="s">
        <v>81</v>
      </c>
      <c r="AY220" s="173" t="s">
        <v>185</v>
      </c>
      <c r="BK220" s="175">
        <f>SUM(BK221:BK286)</f>
        <v>0</v>
      </c>
    </row>
    <row r="221" spans="1:65" s="2" customFormat="1" ht="24.15" customHeight="1">
      <c r="A221" s="34"/>
      <c r="B221" s="35"/>
      <c r="C221" s="178" t="s">
        <v>362</v>
      </c>
      <c r="D221" s="178" t="s">
        <v>187</v>
      </c>
      <c r="E221" s="179" t="s">
        <v>363</v>
      </c>
      <c r="F221" s="180" t="s">
        <v>364</v>
      </c>
      <c r="G221" s="181" t="s">
        <v>190</v>
      </c>
      <c r="H221" s="182">
        <v>1.575</v>
      </c>
      <c r="I221" s="183"/>
      <c r="J221" s="184">
        <f>ROUND(I221*H221,2)</f>
        <v>0</v>
      </c>
      <c r="K221" s="180" t="s">
        <v>191</v>
      </c>
      <c r="L221" s="39"/>
      <c r="M221" s="185" t="s">
        <v>19</v>
      </c>
      <c r="N221" s="186" t="s">
        <v>48</v>
      </c>
      <c r="O221" s="64"/>
      <c r="P221" s="187">
        <f>O221*H221</f>
        <v>0</v>
      </c>
      <c r="Q221" s="187">
        <v>0</v>
      </c>
      <c r="R221" s="187">
        <f>Q221*H221</f>
        <v>0</v>
      </c>
      <c r="S221" s="187">
        <v>0.01725</v>
      </c>
      <c r="T221" s="188">
        <f>S221*H221</f>
        <v>0.027168750000000002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285</v>
      </c>
      <c r="AT221" s="189" t="s">
        <v>187</v>
      </c>
      <c r="AU221" s="189" t="s">
        <v>85</v>
      </c>
      <c r="AY221" s="17" t="s">
        <v>185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17" t="s">
        <v>81</v>
      </c>
      <c r="BK221" s="190">
        <f>ROUND(I221*H221,2)</f>
        <v>0</v>
      </c>
      <c r="BL221" s="17" t="s">
        <v>285</v>
      </c>
      <c r="BM221" s="189" t="s">
        <v>365</v>
      </c>
    </row>
    <row r="222" spans="1:47" s="2" customFormat="1" ht="12">
      <c r="A222" s="34"/>
      <c r="B222" s="35"/>
      <c r="C222" s="36"/>
      <c r="D222" s="191" t="s">
        <v>194</v>
      </c>
      <c r="E222" s="36"/>
      <c r="F222" s="192" t="s">
        <v>366</v>
      </c>
      <c r="G222" s="36"/>
      <c r="H222" s="36"/>
      <c r="I222" s="193"/>
      <c r="J222" s="36"/>
      <c r="K222" s="36"/>
      <c r="L222" s="39"/>
      <c r="M222" s="194"/>
      <c r="N222" s="195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194</v>
      </c>
      <c r="AU222" s="17" t="s">
        <v>85</v>
      </c>
    </row>
    <row r="223" spans="2:51" s="13" customFormat="1" ht="12">
      <c r="B223" s="196"/>
      <c r="C223" s="197"/>
      <c r="D223" s="198" t="s">
        <v>196</v>
      </c>
      <c r="E223" s="199" t="s">
        <v>19</v>
      </c>
      <c r="F223" s="200" t="s">
        <v>367</v>
      </c>
      <c r="G223" s="197"/>
      <c r="H223" s="201">
        <v>1.575</v>
      </c>
      <c r="I223" s="202"/>
      <c r="J223" s="197"/>
      <c r="K223" s="197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196</v>
      </c>
      <c r="AU223" s="207" t="s">
        <v>85</v>
      </c>
      <c r="AV223" s="13" t="s">
        <v>85</v>
      </c>
      <c r="AW223" s="13" t="s">
        <v>37</v>
      </c>
      <c r="AX223" s="13" t="s">
        <v>77</v>
      </c>
      <c r="AY223" s="207" t="s">
        <v>185</v>
      </c>
    </row>
    <row r="224" spans="2:51" s="14" customFormat="1" ht="12">
      <c r="B224" s="208"/>
      <c r="C224" s="209"/>
      <c r="D224" s="198" t="s">
        <v>196</v>
      </c>
      <c r="E224" s="210" t="s">
        <v>19</v>
      </c>
      <c r="F224" s="211" t="s">
        <v>199</v>
      </c>
      <c r="G224" s="209"/>
      <c r="H224" s="212">
        <v>1.575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196</v>
      </c>
      <c r="AU224" s="218" t="s">
        <v>85</v>
      </c>
      <c r="AV224" s="14" t="s">
        <v>192</v>
      </c>
      <c r="AW224" s="14" t="s">
        <v>37</v>
      </c>
      <c r="AX224" s="14" t="s">
        <v>81</v>
      </c>
      <c r="AY224" s="218" t="s">
        <v>185</v>
      </c>
    </row>
    <row r="225" spans="1:65" s="2" customFormat="1" ht="33" customHeight="1">
      <c r="A225" s="34"/>
      <c r="B225" s="35"/>
      <c r="C225" s="178" t="s">
        <v>368</v>
      </c>
      <c r="D225" s="178" t="s">
        <v>187</v>
      </c>
      <c r="E225" s="179" t="s">
        <v>369</v>
      </c>
      <c r="F225" s="180" t="s">
        <v>370</v>
      </c>
      <c r="G225" s="181" t="s">
        <v>190</v>
      </c>
      <c r="H225" s="182">
        <v>1.89</v>
      </c>
      <c r="I225" s="183"/>
      <c r="J225" s="184">
        <f>ROUND(I225*H225,2)</f>
        <v>0</v>
      </c>
      <c r="K225" s="180" t="s">
        <v>191</v>
      </c>
      <c r="L225" s="39"/>
      <c r="M225" s="185" t="s">
        <v>19</v>
      </c>
      <c r="N225" s="186" t="s">
        <v>48</v>
      </c>
      <c r="O225" s="64"/>
      <c r="P225" s="187">
        <f>O225*H225</f>
        <v>0</v>
      </c>
      <c r="Q225" s="187">
        <v>0.01355</v>
      </c>
      <c r="R225" s="187">
        <f>Q225*H225</f>
        <v>0.025609499999999997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285</v>
      </c>
      <c r="AT225" s="189" t="s">
        <v>187</v>
      </c>
      <c r="AU225" s="189" t="s">
        <v>85</v>
      </c>
      <c r="AY225" s="17" t="s">
        <v>185</v>
      </c>
      <c r="BE225" s="190">
        <f>IF(N225="základní",J225,0)</f>
        <v>0</v>
      </c>
      <c r="BF225" s="190">
        <f>IF(N225="snížená",J225,0)</f>
        <v>0</v>
      </c>
      <c r="BG225" s="190">
        <f>IF(N225="zákl. přenesená",J225,0)</f>
        <v>0</v>
      </c>
      <c r="BH225" s="190">
        <f>IF(N225="sníž. přenesená",J225,0)</f>
        <v>0</v>
      </c>
      <c r="BI225" s="190">
        <f>IF(N225="nulová",J225,0)</f>
        <v>0</v>
      </c>
      <c r="BJ225" s="17" t="s">
        <v>81</v>
      </c>
      <c r="BK225" s="190">
        <f>ROUND(I225*H225,2)</f>
        <v>0</v>
      </c>
      <c r="BL225" s="17" t="s">
        <v>285</v>
      </c>
      <c r="BM225" s="189" t="s">
        <v>371</v>
      </c>
    </row>
    <row r="226" spans="1:47" s="2" customFormat="1" ht="12">
      <c r="A226" s="34"/>
      <c r="B226" s="35"/>
      <c r="C226" s="36"/>
      <c r="D226" s="191" t="s">
        <v>194</v>
      </c>
      <c r="E226" s="36"/>
      <c r="F226" s="192" t="s">
        <v>372</v>
      </c>
      <c r="G226" s="36"/>
      <c r="H226" s="36"/>
      <c r="I226" s="193"/>
      <c r="J226" s="36"/>
      <c r="K226" s="36"/>
      <c r="L226" s="39"/>
      <c r="M226" s="194"/>
      <c r="N226" s="195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194</v>
      </c>
      <c r="AU226" s="17" t="s">
        <v>85</v>
      </c>
    </row>
    <row r="227" spans="2:51" s="13" customFormat="1" ht="12">
      <c r="B227" s="196"/>
      <c r="C227" s="197"/>
      <c r="D227" s="198" t="s">
        <v>196</v>
      </c>
      <c r="E227" s="199" t="s">
        <v>19</v>
      </c>
      <c r="F227" s="200" t="s">
        <v>373</v>
      </c>
      <c r="G227" s="197"/>
      <c r="H227" s="201">
        <v>1.89</v>
      </c>
      <c r="I227" s="202"/>
      <c r="J227" s="197"/>
      <c r="K227" s="197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196</v>
      </c>
      <c r="AU227" s="207" t="s">
        <v>85</v>
      </c>
      <c r="AV227" s="13" t="s">
        <v>85</v>
      </c>
      <c r="AW227" s="13" t="s">
        <v>37</v>
      </c>
      <c r="AX227" s="13" t="s">
        <v>77</v>
      </c>
      <c r="AY227" s="207" t="s">
        <v>185</v>
      </c>
    </row>
    <row r="228" spans="2:51" s="14" customFormat="1" ht="12">
      <c r="B228" s="208"/>
      <c r="C228" s="209"/>
      <c r="D228" s="198" t="s">
        <v>196</v>
      </c>
      <c r="E228" s="210" t="s">
        <v>19</v>
      </c>
      <c r="F228" s="211" t="s">
        <v>199</v>
      </c>
      <c r="G228" s="209"/>
      <c r="H228" s="212">
        <v>1.89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196</v>
      </c>
      <c r="AU228" s="218" t="s">
        <v>85</v>
      </c>
      <c r="AV228" s="14" t="s">
        <v>192</v>
      </c>
      <c r="AW228" s="14" t="s">
        <v>37</v>
      </c>
      <c r="AX228" s="14" t="s">
        <v>81</v>
      </c>
      <c r="AY228" s="218" t="s">
        <v>185</v>
      </c>
    </row>
    <row r="229" spans="1:65" s="2" customFormat="1" ht="37.85" customHeight="1">
      <c r="A229" s="34"/>
      <c r="B229" s="35"/>
      <c r="C229" s="178" t="s">
        <v>374</v>
      </c>
      <c r="D229" s="178" t="s">
        <v>187</v>
      </c>
      <c r="E229" s="179" t="s">
        <v>375</v>
      </c>
      <c r="F229" s="180" t="s">
        <v>376</v>
      </c>
      <c r="G229" s="181" t="s">
        <v>190</v>
      </c>
      <c r="H229" s="182">
        <v>2.883</v>
      </c>
      <c r="I229" s="183"/>
      <c r="J229" s="184">
        <f>ROUND(I229*H229,2)</f>
        <v>0</v>
      </c>
      <c r="K229" s="180" t="s">
        <v>191</v>
      </c>
      <c r="L229" s="39"/>
      <c r="M229" s="185" t="s">
        <v>19</v>
      </c>
      <c r="N229" s="186" t="s">
        <v>48</v>
      </c>
      <c r="O229" s="64"/>
      <c r="P229" s="187">
        <f>O229*H229</f>
        <v>0</v>
      </c>
      <c r="Q229" s="187">
        <v>0.02963</v>
      </c>
      <c r="R229" s="187">
        <f>Q229*H229</f>
        <v>0.08542329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285</v>
      </c>
      <c r="AT229" s="189" t="s">
        <v>187</v>
      </c>
      <c r="AU229" s="189" t="s">
        <v>85</v>
      </c>
      <c r="AY229" s="17" t="s">
        <v>185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7" t="s">
        <v>81</v>
      </c>
      <c r="BK229" s="190">
        <f>ROUND(I229*H229,2)</f>
        <v>0</v>
      </c>
      <c r="BL229" s="17" t="s">
        <v>285</v>
      </c>
      <c r="BM229" s="189" t="s">
        <v>377</v>
      </c>
    </row>
    <row r="230" spans="1:47" s="2" customFormat="1" ht="12">
      <c r="A230" s="34"/>
      <c r="B230" s="35"/>
      <c r="C230" s="36"/>
      <c r="D230" s="191" t="s">
        <v>194</v>
      </c>
      <c r="E230" s="36"/>
      <c r="F230" s="192" t="s">
        <v>378</v>
      </c>
      <c r="G230" s="36"/>
      <c r="H230" s="36"/>
      <c r="I230" s="193"/>
      <c r="J230" s="36"/>
      <c r="K230" s="36"/>
      <c r="L230" s="39"/>
      <c r="M230" s="194"/>
      <c r="N230" s="195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194</v>
      </c>
      <c r="AU230" s="17" t="s">
        <v>85</v>
      </c>
    </row>
    <row r="231" spans="2:51" s="13" customFormat="1" ht="12">
      <c r="B231" s="196"/>
      <c r="C231" s="197"/>
      <c r="D231" s="198" t="s">
        <v>196</v>
      </c>
      <c r="E231" s="199" t="s">
        <v>19</v>
      </c>
      <c r="F231" s="200" t="s">
        <v>379</v>
      </c>
      <c r="G231" s="197"/>
      <c r="H231" s="201">
        <v>2.883</v>
      </c>
      <c r="I231" s="202"/>
      <c r="J231" s="197"/>
      <c r="K231" s="197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196</v>
      </c>
      <c r="AU231" s="207" t="s">
        <v>85</v>
      </c>
      <c r="AV231" s="13" t="s">
        <v>85</v>
      </c>
      <c r="AW231" s="13" t="s">
        <v>37</v>
      </c>
      <c r="AX231" s="13" t="s">
        <v>77</v>
      </c>
      <c r="AY231" s="207" t="s">
        <v>185</v>
      </c>
    </row>
    <row r="232" spans="2:51" s="14" customFormat="1" ht="12">
      <c r="B232" s="208"/>
      <c r="C232" s="209"/>
      <c r="D232" s="198" t="s">
        <v>196</v>
      </c>
      <c r="E232" s="210" t="s">
        <v>19</v>
      </c>
      <c r="F232" s="211" t="s">
        <v>199</v>
      </c>
      <c r="G232" s="209"/>
      <c r="H232" s="212">
        <v>2.883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196</v>
      </c>
      <c r="AU232" s="218" t="s">
        <v>85</v>
      </c>
      <c r="AV232" s="14" t="s">
        <v>192</v>
      </c>
      <c r="AW232" s="14" t="s">
        <v>37</v>
      </c>
      <c r="AX232" s="14" t="s">
        <v>81</v>
      </c>
      <c r="AY232" s="218" t="s">
        <v>185</v>
      </c>
    </row>
    <row r="233" spans="1:65" s="2" customFormat="1" ht="16.5" customHeight="1">
      <c r="A233" s="34"/>
      <c r="B233" s="35"/>
      <c r="C233" s="178" t="s">
        <v>380</v>
      </c>
      <c r="D233" s="178" t="s">
        <v>187</v>
      </c>
      <c r="E233" s="179" t="s">
        <v>381</v>
      </c>
      <c r="F233" s="180" t="s">
        <v>382</v>
      </c>
      <c r="G233" s="181" t="s">
        <v>190</v>
      </c>
      <c r="H233" s="182">
        <v>4.773</v>
      </c>
      <c r="I233" s="183"/>
      <c r="J233" s="184">
        <f>ROUND(I233*H233,2)</f>
        <v>0</v>
      </c>
      <c r="K233" s="180" t="s">
        <v>191</v>
      </c>
      <c r="L233" s="39"/>
      <c r="M233" s="185" t="s">
        <v>19</v>
      </c>
      <c r="N233" s="186" t="s">
        <v>48</v>
      </c>
      <c r="O233" s="64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285</v>
      </c>
      <c r="AT233" s="189" t="s">
        <v>187</v>
      </c>
      <c r="AU233" s="189" t="s">
        <v>85</v>
      </c>
      <c r="AY233" s="17" t="s">
        <v>185</v>
      </c>
      <c r="BE233" s="190">
        <f>IF(N233="základní",J233,0)</f>
        <v>0</v>
      </c>
      <c r="BF233" s="190">
        <f>IF(N233="snížená",J233,0)</f>
        <v>0</v>
      </c>
      <c r="BG233" s="190">
        <f>IF(N233="zákl. přenesená",J233,0)</f>
        <v>0</v>
      </c>
      <c r="BH233" s="190">
        <f>IF(N233="sníž. přenesená",J233,0)</f>
        <v>0</v>
      </c>
      <c r="BI233" s="190">
        <f>IF(N233="nulová",J233,0)</f>
        <v>0</v>
      </c>
      <c r="BJ233" s="17" t="s">
        <v>81</v>
      </c>
      <c r="BK233" s="190">
        <f>ROUND(I233*H233,2)</f>
        <v>0</v>
      </c>
      <c r="BL233" s="17" t="s">
        <v>285</v>
      </c>
      <c r="BM233" s="189" t="s">
        <v>383</v>
      </c>
    </row>
    <row r="234" spans="1:47" s="2" customFormat="1" ht="12">
      <c r="A234" s="34"/>
      <c r="B234" s="35"/>
      <c r="C234" s="36"/>
      <c r="D234" s="191" t="s">
        <v>194</v>
      </c>
      <c r="E234" s="36"/>
      <c r="F234" s="192" t="s">
        <v>384</v>
      </c>
      <c r="G234" s="36"/>
      <c r="H234" s="36"/>
      <c r="I234" s="193"/>
      <c r="J234" s="36"/>
      <c r="K234" s="36"/>
      <c r="L234" s="39"/>
      <c r="M234" s="194"/>
      <c r="N234" s="195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194</v>
      </c>
      <c r="AU234" s="17" t="s">
        <v>85</v>
      </c>
    </row>
    <row r="235" spans="2:51" s="13" customFormat="1" ht="12">
      <c r="B235" s="196"/>
      <c r="C235" s="197"/>
      <c r="D235" s="198" t="s">
        <v>196</v>
      </c>
      <c r="E235" s="199" t="s">
        <v>19</v>
      </c>
      <c r="F235" s="200" t="s">
        <v>385</v>
      </c>
      <c r="G235" s="197"/>
      <c r="H235" s="201">
        <v>1.89</v>
      </c>
      <c r="I235" s="202"/>
      <c r="J235" s="197"/>
      <c r="K235" s="197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196</v>
      </c>
      <c r="AU235" s="207" t="s">
        <v>85</v>
      </c>
      <c r="AV235" s="13" t="s">
        <v>85</v>
      </c>
      <c r="AW235" s="13" t="s">
        <v>37</v>
      </c>
      <c r="AX235" s="13" t="s">
        <v>77</v>
      </c>
      <c r="AY235" s="207" t="s">
        <v>185</v>
      </c>
    </row>
    <row r="236" spans="2:51" s="13" customFormat="1" ht="12">
      <c r="B236" s="196"/>
      <c r="C236" s="197"/>
      <c r="D236" s="198" t="s">
        <v>196</v>
      </c>
      <c r="E236" s="199" t="s">
        <v>19</v>
      </c>
      <c r="F236" s="200" t="s">
        <v>386</v>
      </c>
      <c r="G236" s="197"/>
      <c r="H236" s="201">
        <v>2.883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196</v>
      </c>
      <c r="AU236" s="207" t="s">
        <v>85</v>
      </c>
      <c r="AV236" s="13" t="s">
        <v>85</v>
      </c>
      <c r="AW236" s="13" t="s">
        <v>37</v>
      </c>
      <c r="AX236" s="13" t="s">
        <v>77</v>
      </c>
      <c r="AY236" s="207" t="s">
        <v>185</v>
      </c>
    </row>
    <row r="237" spans="2:51" s="14" customFormat="1" ht="12">
      <c r="B237" s="208"/>
      <c r="C237" s="209"/>
      <c r="D237" s="198" t="s">
        <v>196</v>
      </c>
      <c r="E237" s="210" t="s">
        <v>19</v>
      </c>
      <c r="F237" s="211" t="s">
        <v>199</v>
      </c>
      <c r="G237" s="209"/>
      <c r="H237" s="212">
        <v>4.773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196</v>
      </c>
      <c r="AU237" s="218" t="s">
        <v>85</v>
      </c>
      <c r="AV237" s="14" t="s">
        <v>192</v>
      </c>
      <c r="AW237" s="14" t="s">
        <v>37</v>
      </c>
      <c r="AX237" s="14" t="s">
        <v>81</v>
      </c>
      <c r="AY237" s="218" t="s">
        <v>185</v>
      </c>
    </row>
    <row r="238" spans="1:65" s="2" customFormat="1" ht="24.15" customHeight="1">
      <c r="A238" s="34"/>
      <c r="B238" s="35"/>
      <c r="C238" s="178" t="s">
        <v>387</v>
      </c>
      <c r="D238" s="178" t="s">
        <v>187</v>
      </c>
      <c r="E238" s="179" t="s">
        <v>388</v>
      </c>
      <c r="F238" s="180" t="s">
        <v>389</v>
      </c>
      <c r="G238" s="181" t="s">
        <v>190</v>
      </c>
      <c r="H238" s="182">
        <v>4.773</v>
      </c>
      <c r="I238" s="183"/>
      <c r="J238" s="184">
        <f>ROUND(I238*H238,2)</f>
        <v>0</v>
      </c>
      <c r="K238" s="180" t="s">
        <v>191</v>
      </c>
      <c r="L238" s="39"/>
      <c r="M238" s="185" t="s">
        <v>19</v>
      </c>
      <c r="N238" s="186" t="s">
        <v>48</v>
      </c>
      <c r="O238" s="64"/>
      <c r="P238" s="187">
        <f>O238*H238</f>
        <v>0</v>
      </c>
      <c r="Q238" s="187">
        <v>0.0001</v>
      </c>
      <c r="R238" s="187">
        <f>Q238*H238</f>
        <v>0.0004773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285</v>
      </c>
      <c r="AT238" s="189" t="s">
        <v>187</v>
      </c>
      <c r="AU238" s="189" t="s">
        <v>85</v>
      </c>
      <c r="AY238" s="17" t="s">
        <v>185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7" t="s">
        <v>81</v>
      </c>
      <c r="BK238" s="190">
        <f>ROUND(I238*H238,2)</f>
        <v>0</v>
      </c>
      <c r="BL238" s="17" t="s">
        <v>285</v>
      </c>
      <c r="BM238" s="189" t="s">
        <v>390</v>
      </c>
    </row>
    <row r="239" spans="1:47" s="2" customFormat="1" ht="12">
      <c r="A239" s="34"/>
      <c r="B239" s="35"/>
      <c r="C239" s="36"/>
      <c r="D239" s="191" t="s">
        <v>194</v>
      </c>
      <c r="E239" s="36"/>
      <c r="F239" s="192" t="s">
        <v>391</v>
      </c>
      <c r="G239" s="36"/>
      <c r="H239" s="36"/>
      <c r="I239" s="193"/>
      <c r="J239" s="36"/>
      <c r="K239" s="36"/>
      <c r="L239" s="39"/>
      <c r="M239" s="194"/>
      <c r="N239" s="195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194</v>
      </c>
      <c r="AU239" s="17" t="s">
        <v>85</v>
      </c>
    </row>
    <row r="240" spans="2:51" s="13" customFormat="1" ht="12">
      <c r="B240" s="196"/>
      <c r="C240" s="197"/>
      <c r="D240" s="198" t="s">
        <v>196</v>
      </c>
      <c r="E240" s="199" t="s">
        <v>19</v>
      </c>
      <c r="F240" s="200" t="s">
        <v>373</v>
      </c>
      <c r="G240" s="197"/>
      <c r="H240" s="201">
        <v>1.89</v>
      </c>
      <c r="I240" s="202"/>
      <c r="J240" s="197"/>
      <c r="K240" s="197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196</v>
      </c>
      <c r="AU240" s="207" t="s">
        <v>85</v>
      </c>
      <c r="AV240" s="13" t="s">
        <v>85</v>
      </c>
      <c r="AW240" s="13" t="s">
        <v>37</v>
      </c>
      <c r="AX240" s="13" t="s">
        <v>77</v>
      </c>
      <c r="AY240" s="207" t="s">
        <v>185</v>
      </c>
    </row>
    <row r="241" spans="2:51" s="13" customFormat="1" ht="12">
      <c r="B241" s="196"/>
      <c r="C241" s="197"/>
      <c r="D241" s="198" t="s">
        <v>196</v>
      </c>
      <c r="E241" s="199" t="s">
        <v>19</v>
      </c>
      <c r="F241" s="200" t="s">
        <v>379</v>
      </c>
      <c r="G241" s="197"/>
      <c r="H241" s="201">
        <v>2.883</v>
      </c>
      <c r="I241" s="202"/>
      <c r="J241" s="197"/>
      <c r="K241" s="197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196</v>
      </c>
      <c r="AU241" s="207" t="s">
        <v>85</v>
      </c>
      <c r="AV241" s="13" t="s">
        <v>85</v>
      </c>
      <c r="AW241" s="13" t="s">
        <v>37</v>
      </c>
      <c r="AX241" s="13" t="s">
        <v>77</v>
      </c>
      <c r="AY241" s="207" t="s">
        <v>185</v>
      </c>
    </row>
    <row r="242" spans="2:51" s="14" customFormat="1" ht="12">
      <c r="B242" s="208"/>
      <c r="C242" s="209"/>
      <c r="D242" s="198" t="s">
        <v>196</v>
      </c>
      <c r="E242" s="210" t="s">
        <v>19</v>
      </c>
      <c r="F242" s="211" t="s">
        <v>199</v>
      </c>
      <c r="G242" s="209"/>
      <c r="H242" s="212">
        <v>4.773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196</v>
      </c>
      <c r="AU242" s="218" t="s">
        <v>85</v>
      </c>
      <c r="AV242" s="14" t="s">
        <v>192</v>
      </c>
      <c r="AW242" s="14" t="s">
        <v>37</v>
      </c>
      <c r="AX242" s="14" t="s">
        <v>81</v>
      </c>
      <c r="AY242" s="218" t="s">
        <v>185</v>
      </c>
    </row>
    <row r="243" spans="1:65" s="2" customFormat="1" ht="24.15" customHeight="1">
      <c r="A243" s="34"/>
      <c r="B243" s="35"/>
      <c r="C243" s="178" t="s">
        <v>392</v>
      </c>
      <c r="D243" s="178" t="s">
        <v>187</v>
      </c>
      <c r="E243" s="179" t="s">
        <v>393</v>
      </c>
      <c r="F243" s="180" t="s">
        <v>394</v>
      </c>
      <c r="G243" s="181" t="s">
        <v>190</v>
      </c>
      <c r="H243" s="182">
        <v>1.977</v>
      </c>
      <c r="I243" s="183"/>
      <c r="J243" s="184">
        <f>ROUND(I243*H243,2)</f>
        <v>0</v>
      </c>
      <c r="K243" s="180" t="s">
        <v>191</v>
      </c>
      <c r="L243" s="39"/>
      <c r="M243" s="185" t="s">
        <v>19</v>
      </c>
      <c r="N243" s="186" t="s">
        <v>48</v>
      </c>
      <c r="O243" s="64"/>
      <c r="P243" s="187">
        <f>O243*H243</f>
        <v>0</v>
      </c>
      <c r="Q243" s="187">
        <v>0.0145</v>
      </c>
      <c r="R243" s="187">
        <f>Q243*H243</f>
        <v>0.028666500000000004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285</v>
      </c>
      <c r="AT243" s="189" t="s">
        <v>187</v>
      </c>
      <c r="AU243" s="189" t="s">
        <v>85</v>
      </c>
      <c r="AY243" s="17" t="s">
        <v>185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17" t="s">
        <v>81</v>
      </c>
      <c r="BK243" s="190">
        <f>ROUND(I243*H243,2)</f>
        <v>0</v>
      </c>
      <c r="BL243" s="17" t="s">
        <v>285</v>
      </c>
      <c r="BM243" s="189" t="s">
        <v>395</v>
      </c>
    </row>
    <row r="244" spans="1:47" s="2" customFormat="1" ht="12">
      <c r="A244" s="34"/>
      <c r="B244" s="35"/>
      <c r="C244" s="36"/>
      <c r="D244" s="191" t="s">
        <v>194</v>
      </c>
      <c r="E244" s="36"/>
      <c r="F244" s="192" t="s">
        <v>396</v>
      </c>
      <c r="G244" s="36"/>
      <c r="H244" s="36"/>
      <c r="I244" s="193"/>
      <c r="J244" s="36"/>
      <c r="K244" s="36"/>
      <c r="L244" s="39"/>
      <c r="M244" s="194"/>
      <c r="N244" s="195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194</v>
      </c>
      <c r="AU244" s="17" t="s">
        <v>85</v>
      </c>
    </row>
    <row r="245" spans="2:51" s="13" customFormat="1" ht="12">
      <c r="B245" s="196"/>
      <c r="C245" s="197"/>
      <c r="D245" s="198" t="s">
        <v>196</v>
      </c>
      <c r="E245" s="199" t="s">
        <v>19</v>
      </c>
      <c r="F245" s="200" t="s">
        <v>397</v>
      </c>
      <c r="G245" s="197"/>
      <c r="H245" s="201">
        <v>1.977</v>
      </c>
      <c r="I245" s="202"/>
      <c r="J245" s="197"/>
      <c r="K245" s="197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196</v>
      </c>
      <c r="AU245" s="207" t="s">
        <v>85</v>
      </c>
      <c r="AV245" s="13" t="s">
        <v>85</v>
      </c>
      <c r="AW245" s="13" t="s">
        <v>37</v>
      </c>
      <c r="AX245" s="13" t="s">
        <v>77</v>
      </c>
      <c r="AY245" s="207" t="s">
        <v>185</v>
      </c>
    </row>
    <row r="246" spans="2:51" s="14" customFormat="1" ht="12">
      <c r="B246" s="208"/>
      <c r="C246" s="209"/>
      <c r="D246" s="198" t="s">
        <v>196</v>
      </c>
      <c r="E246" s="210" t="s">
        <v>19</v>
      </c>
      <c r="F246" s="211" t="s">
        <v>199</v>
      </c>
      <c r="G246" s="209"/>
      <c r="H246" s="212">
        <v>1.977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196</v>
      </c>
      <c r="AU246" s="218" t="s">
        <v>85</v>
      </c>
      <c r="AV246" s="14" t="s">
        <v>192</v>
      </c>
      <c r="AW246" s="14" t="s">
        <v>37</v>
      </c>
      <c r="AX246" s="14" t="s">
        <v>81</v>
      </c>
      <c r="AY246" s="218" t="s">
        <v>185</v>
      </c>
    </row>
    <row r="247" spans="1:65" s="2" customFormat="1" ht="16.5" customHeight="1">
      <c r="A247" s="34"/>
      <c r="B247" s="35"/>
      <c r="C247" s="178" t="s">
        <v>398</v>
      </c>
      <c r="D247" s="178" t="s">
        <v>187</v>
      </c>
      <c r="E247" s="179" t="s">
        <v>399</v>
      </c>
      <c r="F247" s="180" t="s">
        <v>400</v>
      </c>
      <c r="G247" s="181" t="s">
        <v>190</v>
      </c>
      <c r="H247" s="182">
        <v>5.43</v>
      </c>
      <c r="I247" s="183"/>
      <c r="J247" s="184">
        <f>ROUND(I247*H247,2)</f>
        <v>0</v>
      </c>
      <c r="K247" s="180" t="s">
        <v>191</v>
      </c>
      <c r="L247" s="39"/>
      <c r="M247" s="185" t="s">
        <v>19</v>
      </c>
      <c r="N247" s="186" t="s">
        <v>48</v>
      </c>
      <c r="O247" s="64"/>
      <c r="P247" s="187">
        <f>O247*H247</f>
        <v>0</v>
      </c>
      <c r="Q247" s="187">
        <v>0.00029</v>
      </c>
      <c r="R247" s="187">
        <f>Q247*H247</f>
        <v>0.0015746999999999998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285</v>
      </c>
      <c r="AT247" s="189" t="s">
        <v>187</v>
      </c>
      <c r="AU247" s="189" t="s">
        <v>85</v>
      </c>
      <c r="AY247" s="17" t="s">
        <v>185</v>
      </c>
      <c r="BE247" s="190">
        <f>IF(N247="základní",J247,0)</f>
        <v>0</v>
      </c>
      <c r="BF247" s="190">
        <f>IF(N247="snížená",J247,0)</f>
        <v>0</v>
      </c>
      <c r="BG247" s="190">
        <f>IF(N247="zákl. přenesená",J247,0)</f>
        <v>0</v>
      </c>
      <c r="BH247" s="190">
        <f>IF(N247="sníž. přenesená",J247,0)</f>
        <v>0</v>
      </c>
      <c r="BI247" s="190">
        <f>IF(N247="nulová",J247,0)</f>
        <v>0</v>
      </c>
      <c r="BJ247" s="17" t="s">
        <v>81</v>
      </c>
      <c r="BK247" s="190">
        <f>ROUND(I247*H247,2)</f>
        <v>0</v>
      </c>
      <c r="BL247" s="17" t="s">
        <v>285</v>
      </c>
      <c r="BM247" s="189" t="s">
        <v>401</v>
      </c>
    </row>
    <row r="248" spans="1:47" s="2" customFormat="1" ht="12">
      <c r="A248" s="34"/>
      <c r="B248" s="35"/>
      <c r="C248" s="36"/>
      <c r="D248" s="191" t="s">
        <v>194</v>
      </c>
      <c r="E248" s="36"/>
      <c r="F248" s="192" t="s">
        <v>402</v>
      </c>
      <c r="G248" s="36"/>
      <c r="H248" s="36"/>
      <c r="I248" s="193"/>
      <c r="J248" s="36"/>
      <c r="K248" s="36"/>
      <c r="L248" s="39"/>
      <c r="M248" s="194"/>
      <c r="N248" s="195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194</v>
      </c>
      <c r="AU248" s="17" t="s">
        <v>85</v>
      </c>
    </row>
    <row r="249" spans="2:51" s="13" customFormat="1" ht="12">
      <c r="B249" s="196"/>
      <c r="C249" s="197"/>
      <c r="D249" s="198" t="s">
        <v>196</v>
      </c>
      <c r="E249" s="199" t="s">
        <v>19</v>
      </c>
      <c r="F249" s="200" t="s">
        <v>316</v>
      </c>
      <c r="G249" s="197"/>
      <c r="H249" s="201">
        <v>3.49</v>
      </c>
      <c r="I249" s="202"/>
      <c r="J249" s="197"/>
      <c r="K249" s="197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196</v>
      </c>
      <c r="AU249" s="207" t="s">
        <v>85</v>
      </c>
      <c r="AV249" s="13" t="s">
        <v>85</v>
      </c>
      <c r="AW249" s="13" t="s">
        <v>37</v>
      </c>
      <c r="AX249" s="13" t="s">
        <v>77</v>
      </c>
      <c r="AY249" s="207" t="s">
        <v>185</v>
      </c>
    </row>
    <row r="250" spans="2:51" s="13" customFormat="1" ht="12">
      <c r="B250" s="196"/>
      <c r="C250" s="197"/>
      <c r="D250" s="198" t="s">
        <v>196</v>
      </c>
      <c r="E250" s="199" t="s">
        <v>19</v>
      </c>
      <c r="F250" s="200" t="s">
        <v>315</v>
      </c>
      <c r="G250" s="197"/>
      <c r="H250" s="201">
        <v>1.94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196</v>
      </c>
      <c r="AU250" s="207" t="s">
        <v>85</v>
      </c>
      <c r="AV250" s="13" t="s">
        <v>85</v>
      </c>
      <c r="AW250" s="13" t="s">
        <v>37</v>
      </c>
      <c r="AX250" s="13" t="s">
        <v>77</v>
      </c>
      <c r="AY250" s="207" t="s">
        <v>185</v>
      </c>
    </row>
    <row r="251" spans="2:51" s="14" customFormat="1" ht="12">
      <c r="B251" s="208"/>
      <c r="C251" s="209"/>
      <c r="D251" s="198" t="s">
        <v>196</v>
      </c>
      <c r="E251" s="210" t="s">
        <v>19</v>
      </c>
      <c r="F251" s="211" t="s">
        <v>199</v>
      </c>
      <c r="G251" s="209"/>
      <c r="H251" s="212">
        <v>5.43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196</v>
      </c>
      <c r="AU251" s="218" t="s">
        <v>85</v>
      </c>
      <c r="AV251" s="14" t="s">
        <v>192</v>
      </c>
      <c r="AW251" s="14" t="s">
        <v>37</v>
      </c>
      <c r="AX251" s="14" t="s">
        <v>81</v>
      </c>
      <c r="AY251" s="218" t="s">
        <v>185</v>
      </c>
    </row>
    <row r="252" spans="1:65" s="2" customFormat="1" ht="16.5" customHeight="1">
      <c r="A252" s="34"/>
      <c r="B252" s="35"/>
      <c r="C252" s="219" t="s">
        <v>403</v>
      </c>
      <c r="D252" s="219" t="s">
        <v>404</v>
      </c>
      <c r="E252" s="220" t="s">
        <v>405</v>
      </c>
      <c r="F252" s="221" t="s">
        <v>406</v>
      </c>
      <c r="G252" s="222" t="s">
        <v>407</v>
      </c>
      <c r="H252" s="223">
        <v>35.807</v>
      </c>
      <c r="I252" s="224"/>
      <c r="J252" s="225">
        <f>ROUND(I252*H252,2)</f>
        <v>0</v>
      </c>
      <c r="K252" s="221" t="s">
        <v>191</v>
      </c>
      <c r="L252" s="226"/>
      <c r="M252" s="227" t="s">
        <v>19</v>
      </c>
      <c r="N252" s="228" t="s">
        <v>48</v>
      </c>
      <c r="O252" s="64"/>
      <c r="P252" s="187">
        <f>O252*H252</f>
        <v>0</v>
      </c>
      <c r="Q252" s="187">
        <v>0.00054</v>
      </c>
      <c r="R252" s="187">
        <f>Q252*H252</f>
        <v>0.01933578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392</v>
      </c>
      <c r="AT252" s="189" t="s">
        <v>404</v>
      </c>
      <c r="AU252" s="189" t="s">
        <v>85</v>
      </c>
      <c r="AY252" s="17" t="s">
        <v>185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7" t="s">
        <v>81</v>
      </c>
      <c r="BK252" s="190">
        <f>ROUND(I252*H252,2)</f>
        <v>0</v>
      </c>
      <c r="BL252" s="17" t="s">
        <v>285</v>
      </c>
      <c r="BM252" s="189" t="s">
        <v>408</v>
      </c>
    </row>
    <row r="253" spans="2:51" s="13" customFormat="1" ht="12">
      <c r="B253" s="196"/>
      <c r="C253" s="197"/>
      <c r="D253" s="198" t="s">
        <v>196</v>
      </c>
      <c r="E253" s="199" t="s">
        <v>19</v>
      </c>
      <c r="F253" s="200" t="s">
        <v>409</v>
      </c>
      <c r="G253" s="197"/>
      <c r="H253" s="201">
        <v>22.124</v>
      </c>
      <c r="I253" s="202"/>
      <c r="J253" s="197"/>
      <c r="K253" s="197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196</v>
      </c>
      <c r="AU253" s="207" t="s">
        <v>85</v>
      </c>
      <c r="AV253" s="13" t="s">
        <v>85</v>
      </c>
      <c r="AW253" s="13" t="s">
        <v>37</v>
      </c>
      <c r="AX253" s="13" t="s">
        <v>77</v>
      </c>
      <c r="AY253" s="207" t="s">
        <v>185</v>
      </c>
    </row>
    <row r="254" spans="2:51" s="13" customFormat="1" ht="12">
      <c r="B254" s="196"/>
      <c r="C254" s="197"/>
      <c r="D254" s="198" t="s">
        <v>196</v>
      </c>
      <c r="E254" s="199" t="s">
        <v>19</v>
      </c>
      <c r="F254" s="200" t="s">
        <v>410</v>
      </c>
      <c r="G254" s="197"/>
      <c r="H254" s="201">
        <v>13.683</v>
      </c>
      <c r="I254" s="202"/>
      <c r="J254" s="197"/>
      <c r="K254" s="197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196</v>
      </c>
      <c r="AU254" s="207" t="s">
        <v>85</v>
      </c>
      <c r="AV254" s="13" t="s">
        <v>85</v>
      </c>
      <c r="AW254" s="13" t="s">
        <v>37</v>
      </c>
      <c r="AX254" s="13" t="s">
        <v>77</v>
      </c>
      <c r="AY254" s="207" t="s">
        <v>185</v>
      </c>
    </row>
    <row r="255" spans="2:51" s="14" customFormat="1" ht="12">
      <c r="B255" s="208"/>
      <c r="C255" s="209"/>
      <c r="D255" s="198" t="s">
        <v>196</v>
      </c>
      <c r="E255" s="210" t="s">
        <v>19</v>
      </c>
      <c r="F255" s="211" t="s">
        <v>199</v>
      </c>
      <c r="G255" s="209"/>
      <c r="H255" s="212">
        <v>35.807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196</v>
      </c>
      <c r="AU255" s="218" t="s">
        <v>85</v>
      </c>
      <c r="AV255" s="14" t="s">
        <v>192</v>
      </c>
      <c r="AW255" s="14" t="s">
        <v>37</v>
      </c>
      <c r="AX255" s="14" t="s">
        <v>81</v>
      </c>
      <c r="AY255" s="218" t="s">
        <v>185</v>
      </c>
    </row>
    <row r="256" spans="1:65" s="2" customFormat="1" ht="16.5" customHeight="1">
      <c r="A256" s="34"/>
      <c r="B256" s="35"/>
      <c r="C256" s="178" t="s">
        <v>411</v>
      </c>
      <c r="D256" s="178" t="s">
        <v>187</v>
      </c>
      <c r="E256" s="179" t="s">
        <v>412</v>
      </c>
      <c r="F256" s="180" t="s">
        <v>413</v>
      </c>
      <c r="G256" s="181" t="s">
        <v>190</v>
      </c>
      <c r="H256" s="182">
        <v>5.43</v>
      </c>
      <c r="I256" s="183"/>
      <c r="J256" s="184">
        <f>ROUND(I256*H256,2)</f>
        <v>0</v>
      </c>
      <c r="K256" s="180" t="s">
        <v>191</v>
      </c>
      <c r="L256" s="39"/>
      <c r="M256" s="185" t="s">
        <v>19</v>
      </c>
      <c r="N256" s="186" t="s">
        <v>48</v>
      </c>
      <c r="O256" s="64"/>
      <c r="P256" s="187">
        <f>O256*H256</f>
        <v>0</v>
      </c>
      <c r="Q256" s="187">
        <v>0.00041</v>
      </c>
      <c r="R256" s="187">
        <f>Q256*H256</f>
        <v>0.0022262999999999996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285</v>
      </c>
      <c r="AT256" s="189" t="s">
        <v>187</v>
      </c>
      <c r="AU256" s="189" t="s">
        <v>85</v>
      </c>
      <c r="AY256" s="17" t="s">
        <v>185</v>
      </c>
      <c r="BE256" s="190">
        <f>IF(N256="základní",J256,0)</f>
        <v>0</v>
      </c>
      <c r="BF256" s="190">
        <f>IF(N256="snížená",J256,0)</f>
        <v>0</v>
      </c>
      <c r="BG256" s="190">
        <f>IF(N256="zákl. přenesená",J256,0)</f>
        <v>0</v>
      </c>
      <c r="BH256" s="190">
        <f>IF(N256="sníž. přenesená",J256,0)</f>
        <v>0</v>
      </c>
      <c r="BI256" s="190">
        <f>IF(N256="nulová",J256,0)</f>
        <v>0</v>
      </c>
      <c r="BJ256" s="17" t="s">
        <v>81</v>
      </c>
      <c r="BK256" s="190">
        <f>ROUND(I256*H256,2)</f>
        <v>0</v>
      </c>
      <c r="BL256" s="17" t="s">
        <v>285</v>
      </c>
      <c r="BM256" s="189" t="s">
        <v>414</v>
      </c>
    </row>
    <row r="257" spans="1:47" s="2" customFormat="1" ht="12">
      <c r="A257" s="34"/>
      <c r="B257" s="35"/>
      <c r="C257" s="36"/>
      <c r="D257" s="191" t="s">
        <v>194</v>
      </c>
      <c r="E257" s="36"/>
      <c r="F257" s="192" t="s">
        <v>415</v>
      </c>
      <c r="G257" s="36"/>
      <c r="H257" s="36"/>
      <c r="I257" s="193"/>
      <c r="J257" s="36"/>
      <c r="K257" s="36"/>
      <c r="L257" s="39"/>
      <c r="M257" s="194"/>
      <c r="N257" s="195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194</v>
      </c>
      <c r="AU257" s="17" t="s">
        <v>85</v>
      </c>
    </row>
    <row r="258" spans="1:65" s="2" customFormat="1" ht="16.5" customHeight="1">
      <c r="A258" s="34"/>
      <c r="B258" s="35"/>
      <c r="C258" s="219" t="s">
        <v>416</v>
      </c>
      <c r="D258" s="219" t="s">
        <v>404</v>
      </c>
      <c r="E258" s="220" t="s">
        <v>417</v>
      </c>
      <c r="F258" s="221" t="s">
        <v>418</v>
      </c>
      <c r="G258" s="222" t="s">
        <v>190</v>
      </c>
      <c r="H258" s="223">
        <v>6.245</v>
      </c>
      <c r="I258" s="224"/>
      <c r="J258" s="225">
        <f>ROUND(I258*H258,2)</f>
        <v>0</v>
      </c>
      <c r="K258" s="221" t="s">
        <v>191</v>
      </c>
      <c r="L258" s="226"/>
      <c r="M258" s="227" t="s">
        <v>19</v>
      </c>
      <c r="N258" s="228" t="s">
        <v>48</v>
      </c>
      <c r="O258" s="64"/>
      <c r="P258" s="187">
        <f>O258*H258</f>
        <v>0</v>
      </c>
      <c r="Q258" s="187">
        <v>0.0109</v>
      </c>
      <c r="R258" s="187">
        <f>Q258*H258</f>
        <v>0.0680705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392</v>
      </c>
      <c r="AT258" s="189" t="s">
        <v>404</v>
      </c>
      <c r="AU258" s="189" t="s">
        <v>85</v>
      </c>
      <c r="AY258" s="17" t="s">
        <v>185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17" t="s">
        <v>81</v>
      </c>
      <c r="BK258" s="190">
        <f>ROUND(I258*H258,2)</f>
        <v>0</v>
      </c>
      <c r="BL258" s="17" t="s">
        <v>285</v>
      </c>
      <c r="BM258" s="189" t="s">
        <v>419</v>
      </c>
    </row>
    <row r="259" spans="2:51" s="13" customFormat="1" ht="12">
      <c r="B259" s="196"/>
      <c r="C259" s="197"/>
      <c r="D259" s="198" t="s">
        <v>196</v>
      </c>
      <c r="E259" s="199" t="s">
        <v>19</v>
      </c>
      <c r="F259" s="200" t="s">
        <v>420</v>
      </c>
      <c r="G259" s="197"/>
      <c r="H259" s="201">
        <v>6.245</v>
      </c>
      <c r="I259" s="202"/>
      <c r="J259" s="197"/>
      <c r="K259" s="197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196</v>
      </c>
      <c r="AU259" s="207" t="s">
        <v>85</v>
      </c>
      <c r="AV259" s="13" t="s">
        <v>85</v>
      </c>
      <c r="AW259" s="13" t="s">
        <v>37</v>
      </c>
      <c r="AX259" s="13" t="s">
        <v>77</v>
      </c>
      <c r="AY259" s="207" t="s">
        <v>185</v>
      </c>
    </row>
    <row r="260" spans="2:51" s="14" customFormat="1" ht="12">
      <c r="B260" s="208"/>
      <c r="C260" s="209"/>
      <c r="D260" s="198" t="s">
        <v>196</v>
      </c>
      <c r="E260" s="210" t="s">
        <v>19</v>
      </c>
      <c r="F260" s="211" t="s">
        <v>199</v>
      </c>
      <c r="G260" s="209"/>
      <c r="H260" s="212">
        <v>6.245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196</v>
      </c>
      <c r="AU260" s="218" t="s">
        <v>85</v>
      </c>
      <c r="AV260" s="14" t="s">
        <v>192</v>
      </c>
      <c r="AW260" s="14" t="s">
        <v>37</v>
      </c>
      <c r="AX260" s="14" t="s">
        <v>81</v>
      </c>
      <c r="AY260" s="218" t="s">
        <v>185</v>
      </c>
    </row>
    <row r="261" spans="1:65" s="2" customFormat="1" ht="16.5" customHeight="1">
      <c r="A261" s="34"/>
      <c r="B261" s="35"/>
      <c r="C261" s="178" t="s">
        <v>421</v>
      </c>
      <c r="D261" s="178" t="s">
        <v>187</v>
      </c>
      <c r="E261" s="179" t="s">
        <v>422</v>
      </c>
      <c r="F261" s="180" t="s">
        <v>423</v>
      </c>
      <c r="G261" s="181" t="s">
        <v>190</v>
      </c>
      <c r="H261" s="182">
        <v>3.917</v>
      </c>
      <c r="I261" s="183"/>
      <c r="J261" s="184">
        <f>ROUND(I261*H261,2)</f>
        <v>0</v>
      </c>
      <c r="K261" s="180" t="s">
        <v>191</v>
      </c>
      <c r="L261" s="39"/>
      <c r="M261" s="185" t="s">
        <v>19</v>
      </c>
      <c r="N261" s="186" t="s">
        <v>48</v>
      </c>
      <c r="O261" s="64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285</v>
      </c>
      <c r="AT261" s="189" t="s">
        <v>187</v>
      </c>
      <c r="AU261" s="189" t="s">
        <v>85</v>
      </c>
      <c r="AY261" s="17" t="s">
        <v>185</v>
      </c>
      <c r="BE261" s="190">
        <f>IF(N261="základní",J261,0)</f>
        <v>0</v>
      </c>
      <c r="BF261" s="190">
        <f>IF(N261="snížená",J261,0)</f>
        <v>0</v>
      </c>
      <c r="BG261" s="190">
        <f>IF(N261="zákl. přenesená",J261,0)</f>
        <v>0</v>
      </c>
      <c r="BH261" s="190">
        <f>IF(N261="sníž. přenesená",J261,0)</f>
        <v>0</v>
      </c>
      <c r="BI261" s="190">
        <f>IF(N261="nulová",J261,0)</f>
        <v>0</v>
      </c>
      <c r="BJ261" s="17" t="s">
        <v>81</v>
      </c>
      <c r="BK261" s="190">
        <f>ROUND(I261*H261,2)</f>
        <v>0</v>
      </c>
      <c r="BL261" s="17" t="s">
        <v>285</v>
      </c>
      <c r="BM261" s="189" t="s">
        <v>424</v>
      </c>
    </row>
    <row r="262" spans="1:47" s="2" customFormat="1" ht="12">
      <c r="A262" s="34"/>
      <c r="B262" s="35"/>
      <c r="C262" s="36"/>
      <c r="D262" s="191" t="s">
        <v>194</v>
      </c>
      <c r="E262" s="36"/>
      <c r="F262" s="192" t="s">
        <v>425</v>
      </c>
      <c r="G262" s="36"/>
      <c r="H262" s="36"/>
      <c r="I262" s="193"/>
      <c r="J262" s="36"/>
      <c r="K262" s="36"/>
      <c r="L262" s="39"/>
      <c r="M262" s="194"/>
      <c r="N262" s="195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194</v>
      </c>
      <c r="AU262" s="17" t="s">
        <v>85</v>
      </c>
    </row>
    <row r="263" spans="2:51" s="13" customFormat="1" ht="12">
      <c r="B263" s="196"/>
      <c r="C263" s="197"/>
      <c r="D263" s="198" t="s">
        <v>196</v>
      </c>
      <c r="E263" s="199" t="s">
        <v>19</v>
      </c>
      <c r="F263" s="200" t="s">
        <v>397</v>
      </c>
      <c r="G263" s="197"/>
      <c r="H263" s="201">
        <v>1.977</v>
      </c>
      <c r="I263" s="202"/>
      <c r="J263" s="197"/>
      <c r="K263" s="197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196</v>
      </c>
      <c r="AU263" s="207" t="s">
        <v>85</v>
      </c>
      <c r="AV263" s="13" t="s">
        <v>85</v>
      </c>
      <c r="AW263" s="13" t="s">
        <v>37</v>
      </c>
      <c r="AX263" s="13" t="s">
        <v>77</v>
      </c>
      <c r="AY263" s="207" t="s">
        <v>185</v>
      </c>
    </row>
    <row r="264" spans="2:51" s="13" customFormat="1" ht="12">
      <c r="B264" s="196"/>
      <c r="C264" s="197"/>
      <c r="D264" s="198" t="s">
        <v>196</v>
      </c>
      <c r="E264" s="199" t="s">
        <v>19</v>
      </c>
      <c r="F264" s="200" t="s">
        <v>315</v>
      </c>
      <c r="G264" s="197"/>
      <c r="H264" s="201">
        <v>1.94</v>
      </c>
      <c r="I264" s="202"/>
      <c r="J264" s="197"/>
      <c r="K264" s="197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196</v>
      </c>
      <c r="AU264" s="207" t="s">
        <v>85</v>
      </c>
      <c r="AV264" s="13" t="s">
        <v>85</v>
      </c>
      <c r="AW264" s="13" t="s">
        <v>37</v>
      </c>
      <c r="AX264" s="13" t="s">
        <v>77</v>
      </c>
      <c r="AY264" s="207" t="s">
        <v>185</v>
      </c>
    </row>
    <row r="265" spans="2:51" s="14" customFormat="1" ht="12">
      <c r="B265" s="208"/>
      <c r="C265" s="209"/>
      <c r="D265" s="198" t="s">
        <v>196</v>
      </c>
      <c r="E265" s="210" t="s">
        <v>19</v>
      </c>
      <c r="F265" s="211" t="s">
        <v>199</v>
      </c>
      <c r="G265" s="209"/>
      <c r="H265" s="212">
        <v>3.917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196</v>
      </c>
      <c r="AU265" s="218" t="s">
        <v>85</v>
      </c>
      <c r="AV265" s="14" t="s">
        <v>192</v>
      </c>
      <c r="AW265" s="14" t="s">
        <v>37</v>
      </c>
      <c r="AX265" s="14" t="s">
        <v>81</v>
      </c>
      <c r="AY265" s="218" t="s">
        <v>185</v>
      </c>
    </row>
    <row r="266" spans="1:65" s="2" customFormat="1" ht="24.15" customHeight="1">
      <c r="A266" s="34"/>
      <c r="B266" s="35"/>
      <c r="C266" s="178" t="s">
        <v>426</v>
      </c>
      <c r="D266" s="178" t="s">
        <v>187</v>
      </c>
      <c r="E266" s="179" t="s">
        <v>427</v>
      </c>
      <c r="F266" s="180" t="s">
        <v>428</v>
      </c>
      <c r="G266" s="181" t="s">
        <v>190</v>
      </c>
      <c r="H266" s="182">
        <v>7.407</v>
      </c>
      <c r="I266" s="183"/>
      <c r="J266" s="184">
        <f>ROUND(I266*H266,2)</f>
        <v>0</v>
      </c>
      <c r="K266" s="180" t="s">
        <v>191</v>
      </c>
      <c r="L266" s="39"/>
      <c r="M266" s="185" t="s">
        <v>19</v>
      </c>
      <c r="N266" s="186" t="s">
        <v>48</v>
      </c>
      <c r="O266" s="64"/>
      <c r="P266" s="187">
        <f>O266*H266</f>
        <v>0</v>
      </c>
      <c r="Q266" s="187">
        <v>0.0001</v>
      </c>
      <c r="R266" s="187">
        <f>Q266*H266</f>
        <v>0.0007407000000000001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285</v>
      </c>
      <c r="AT266" s="189" t="s">
        <v>187</v>
      </c>
      <c r="AU266" s="189" t="s">
        <v>85</v>
      </c>
      <c r="AY266" s="17" t="s">
        <v>185</v>
      </c>
      <c r="BE266" s="190">
        <f>IF(N266="základní",J266,0)</f>
        <v>0</v>
      </c>
      <c r="BF266" s="190">
        <f>IF(N266="snížená",J266,0)</f>
        <v>0</v>
      </c>
      <c r="BG266" s="190">
        <f>IF(N266="zákl. přenesená",J266,0)</f>
        <v>0</v>
      </c>
      <c r="BH266" s="190">
        <f>IF(N266="sníž. přenesená",J266,0)</f>
        <v>0</v>
      </c>
      <c r="BI266" s="190">
        <f>IF(N266="nulová",J266,0)</f>
        <v>0</v>
      </c>
      <c r="BJ266" s="17" t="s">
        <v>81</v>
      </c>
      <c r="BK266" s="190">
        <f>ROUND(I266*H266,2)</f>
        <v>0</v>
      </c>
      <c r="BL266" s="17" t="s">
        <v>285</v>
      </c>
      <c r="BM266" s="189" t="s">
        <v>429</v>
      </c>
    </row>
    <row r="267" spans="1:47" s="2" customFormat="1" ht="12">
      <c r="A267" s="34"/>
      <c r="B267" s="35"/>
      <c r="C267" s="36"/>
      <c r="D267" s="191" t="s">
        <v>194</v>
      </c>
      <c r="E267" s="36"/>
      <c r="F267" s="192" t="s">
        <v>430</v>
      </c>
      <c r="G267" s="36"/>
      <c r="H267" s="36"/>
      <c r="I267" s="193"/>
      <c r="J267" s="36"/>
      <c r="K267" s="36"/>
      <c r="L267" s="39"/>
      <c r="M267" s="194"/>
      <c r="N267" s="195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194</v>
      </c>
      <c r="AU267" s="17" t="s">
        <v>85</v>
      </c>
    </row>
    <row r="268" spans="2:51" s="13" customFormat="1" ht="12">
      <c r="B268" s="196"/>
      <c r="C268" s="197"/>
      <c r="D268" s="198" t="s">
        <v>196</v>
      </c>
      <c r="E268" s="199" t="s">
        <v>19</v>
      </c>
      <c r="F268" s="200" t="s">
        <v>316</v>
      </c>
      <c r="G268" s="197"/>
      <c r="H268" s="201">
        <v>3.49</v>
      </c>
      <c r="I268" s="202"/>
      <c r="J268" s="197"/>
      <c r="K268" s="197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196</v>
      </c>
      <c r="AU268" s="207" t="s">
        <v>85</v>
      </c>
      <c r="AV268" s="13" t="s">
        <v>85</v>
      </c>
      <c r="AW268" s="13" t="s">
        <v>37</v>
      </c>
      <c r="AX268" s="13" t="s">
        <v>77</v>
      </c>
      <c r="AY268" s="207" t="s">
        <v>185</v>
      </c>
    </row>
    <row r="269" spans="2:51" s="13" customFormat="1" ht="12">
      <c r="B269" s="196"/>
      <c r="C269" s="197"/>
      <c r="D269" s="198" t="s">
        <v>196</v>
      </c>
      <c r="E269" s="199" t="s">
        <v>19</v>
      </c>
      <c r="F269" s="200" t="s">
        <v>397</v>
      </c>
      <c r="G269" s="197"/>
      <c r="H269" s="201">
        <v>1.977</v>
      </c>
      <c r="I269" s="202"/>
      <c r="J269" s="197"/>
      <c r="K269" s="197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196</v>
      </c>
      <c r="AU269" s="207" t="s">
        <v>85</v>
      </c>
      <c r="AV269" s="13" t="s">
        <v>85</v>
      </c>
      <c r="AW269" s="13" t="s">
        <v>37</v>
      </c>
      <c r="AX269" s="13" t="s">
        <v>77</v>
      </c>
      <c r="AY269" s="207" t="s">
        <v>185</v>
      </c>
    </row>
    <row r="270" spans="2:51" s="13" customFormat="1" ht="12">
      <c r="B270" s="196"/>
      <c r="C270" s="197"/>
      <c r="D270" s="198" t="s">
        <v>196</v>
      </c>
      <c r="E270" s="199" t="s">
        <v>19</v>
      </c>
      <c r="F270" s="200" t="s">
        <v>315</v>
      </c>
      <c r="G270" s="197"/>
      <c r="H270" s="201">
        <v>1.94</v>
      </c>
      <c r="I270" s="202"/>
      <c r="J270" s="197"/>
      <c r="K270" s="197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196</v>
      </c>
      <c r="AU270" s="207" t="s">
        <v>85</v>
      </c>
      <c r="AV270" s="13" t="s">
        <v>85</v>
      </c>
      <c r="AW270" s="13" t="s">
        <v>37</v>
      </c>
      <c r="AX270" s="13" t="s">
        <v>77</v>
      </c>
      <c r="AY270" s="207" t="s">
        <v>185</v>
      </c>
    </row>
    <row r="271" spans="2:51" s="14" customFormat="1" ht="12">
      <c r="B271" s="208"/>
      <c r="C271" s="209"/>
      <c r="D271" s="198" t="s">
        <v>196</v>
      </c>
      <c r="E271" s="210" t="s">
        <v>19</v>
      </c>
      <c r="F271" s="211" t="s">
        <v>199</v>
      </c>
      <c r="G271" s="209"/>
      <c r="H271" s="212">
        <v>7.407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196</v>
      </c>
      <c r="AU271" s="218" t="s">
        <v>85</v>
      </c>
      <c r="AV271" s="14" t="s">
        <v>192</v>
      </c>
      <c r="AW271" s="14" t="s">
        <v>37</v>
      </c>
      <c r="AX271" s="14" t="s">
        <v>81</v>
      </c>
      <c r="AY271" s="218" t="s">
        <v>185</v>
      </c>
    </row>
    <row r="272" spans="1:65" s="2" customFormat="1" ht="24.15" customHeight="1">
      <c r="A272" s="34"/>
      <c r="B272" s="35"/>
      <c r="C272" s="178" t="s">
        <v>431</v>
      </c>
      <c r="D272" s="178" t="s">
        <v>187</v>
      </c>
      <c r="E272" s="179" t="s">
        <v>432</v>
      </c>
      <c r="F272" s="180" t="s">
        <v>433</v>
      </c>
      <c r="G272" s="181" t="s">
        <v>202</v>
      </c>
      <c r="H272" s="182">
        <v>1</v>
      </c>
      <c r="I272" s="183"/>
      <c r="J272" s="184">
        <f>ROUND(I272*H272,2)</f>
        <v>0</v>
      </c>
      <c r="K272" s="180" t="s">
        <v>191</v>
      </c>
      <c r="L272" s="39"/>
      <c r="M272" s="185" t="s">
        <v>19</v>
      </c>
      <c r="N272" s="186" t="s">
        <v>48</v>
      </c>
      <c r="O272" s="64"/>
      <c r="P272" s="187">
        <f>O272*H272</f>
        <v>0</v>
      </c>
      <c r="Q272" s="187">
        <v>3E-05</v>
      </c>
      <c r="R272" s="187">
        <f>Q272*H272</f>
        <v>3E-05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285</v>
      </c>
      <c r="AT272" s="189" t="s">
        <v>187</v>
      </c>
      <c r="AU272" s="189" t="s">
        <v>85</v>
      </c>
      <c r="AY272" s="17" t="s">
        <v>185</v>
      </c>
      <c r="BE272" s="190">
        <f>IF(N272="základní",J272,0)</f>
        <v>0</v>
      </c>
      <c r="BF272" s="190">
        <f>IF(N272="snížená",J272,0)</f>
        <v>0</v>
      </c>
      <c r="BG272" s="190">
        <f>IF(N272="zákl. přenesená",J272,0)</f>
        <v>0</v>
      </c>
      <c r="BH272" s="190">
        <f>IF(N272="sníž. přenesená",J272,0)</f>
        <v>0</v>
      </c>
      <c r="BI272" s="190">
        <f>IF(N272="nulová",J272,0)</f>
        <v>0</v>
      </c>
      <c r="BJ272" s="17" t="s">
        <v>81</v>
      </c>
      <c r="BK272" s="190">
        <f>ROUND(I272*H272,2)</f>
        <v>0</v>
      </c>
      <c r="BL272" s="17" t="s">
        <v>285</v>
      </c>
      <c r="BM272" s="189" t="s">
        <v>434</v>
      </c>
    </row>
    <row r="273" spans="1:47" s="2" customFormat="1" ht="12">
      <c r="A273" s="34"/>
      <c r="B273" s="35"/>
      <c r="C273" s="36"/>
      <c r="D273" s="191" t="s">
        <v>194</v>
      </c>
      <c r="E273" s="36"/>
      <c r="F273" s="192" t="s">
        <v>435</v>
      </c>
      <c r="G273" s="36"/>
      <c r="H273" s="36"/>
      <c r="I273" s="193"/>
      <c r="J273" s="36"/>
      <c r="K273" s="36"/>
      <c r="L273" s="39"/>
      <c r="M273" s="194"/>
      <c r="N273" s="195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194</v>
      </c>
      <c r="AU273" s="17" t="s">
        <v>85</v>
      </c>
    </row>
    <row r="274" spans="2:51" s="13" customFormat="1" ht="12">
      <c r="B274" s="196"/>
      <c r="C274" s="197"/>
      <c r="D274" s="198" t="s">
        <v>196</v>
      </c>
      <c r="E274" s="199" t="s">
        <v>19</v>
      </c>
      <c r="F274" s="200" t="s">
        <v>436</v>
      </c>
      <c r="G274" s="197"/>
      <c r="H274" s="201">
        <v>1</v>
      </c>
      <c r="I274" s="202"/>
      <c r="J274" s="197"/>
      <c r="K274" s="197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196</v>
      </c>
      <c r="AU274" s="207" t="s">
        <v>85</v>
      </c>
      <c r="AV274" s="13" t="s">
        <v>85</v>
      </c>
      <c r="AW274" s="13" t="s">
        <v>37</v>
      </c>
      <c r="AX274" s="13" t="s">
        <v>77</v>
      </c>
      <c r="AY274" s="207" t="s">
        <v>185</v>
      </c>
    </row>
    <row r="275" spans="2:51" s="14" customFormat="1" ht="12">
      <c r="B275" s="208"/>
      <c r="C275" s="209"/>
      <c r="D275" s="198" t="s">
        <v>196</v>
      </c>
      <c r="E275" s="210" t="s">
        <v>19</v>
      </c>
      <c r="F275" s="211" t="s">
        <v>199</v>
      </c>
      <c r="G275" s="209"/>
      <c r="H275" s="212">
        <v>1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196</v>
      </c>
      <c r="AU275" s="218" t="s">
        <v>85</v>
      </c>
      <c r="AV275" s="14" t="s">
        <v>192</v>
      </c>
      <c r="AW275" s="14" t="s">
        <v>37</v>
      </c>
      <c r="AX275" s="14" t="s">
        <v>81</v>
      </c>
      <c r="AY275" s="218" t="s">
        <v>185</v>
      </c>
    </row>
    <row r="276" spans="1:65" s="2" customFormat="1" ht="16.5" customHeight="1">
      <c r="A276" s="34"/>
      <c r="B276" s="35"/>
      <c r="C276" s="219" t="s">
        <v>437</v>
      </c>
      <c r="D276" s="219" t="s">
        <v>404</v>
      </c>
      <c r="E276" s="220" t="s">
        <v>438</v>
      </c>
      <c r="F276" s="221" t="s">
        <v>439</v>
      </c>
      <c r="G276" s="222" t="s">
        <v>202</v>
      </c>
      <c r="H276" s="223">
        <v>1</v>
      </c>
      <c r="I276" s="224"/>
      <c r="J276" s="225">
        <f>ROUND(I276*H276,2)</f>
        <v>0</v>
      </c>
      <c r="K276" s="221" t="s">
        <v>19</v>
      </c>
      <c r="L276" s="226"/>
      <c r="M276" s="227" t="s">
        <v>19</v>
      </c>
      <c r="N276" s="228" t="s">
        <v>48</v>
      </c>
      <c r="O276" s="64"/>
      <c r="P276" s="187">
        <f>O276*H276</f>
        <v>0</v>
      </c>
      <c r="Q276" s="187">
        <v>0.0047</v>
      </c>
      <c r="R276" s="187">
        <f>Q276*H276</f>
        <v>0.0047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392</v>
      </c>
      <c r="AT276" s="189" t="s">
        <v>404</v>
      </c>
      <c r="AU276" s="189" t="s">
        <v>85</v>
      </c>
      <c r="AY276" s="17" t="s">
        <v>185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7" t="s">
        <v>81</v>
      </c>
      <c r="BK276" s="190">
        <f>ROUND(I276*H276,2)</f>
        <v>0</v>
      </c>
      <c r="BL276" s="17" t="s">
        <v>285</v>
      </c>
      <c r="BM276" s="189" t="s">
        <v>440</v>
      </c>
    </row>
    <row r="277" spans="1:65" s="2" customFormat="1" ht="24.15" customHeight="1">
      <c r="A277" s="34"/>
      <c r="B277" s="35"/>
      <c r="C277" s="178" t="s">
        <v>441</v>
      </c>
      <c r="D277" s="178" t="s">
        <v>187</v>
      </c>
      <c r="E277" s="179" t="s">
        <v>442</v>
      </c>
      <c r="F277" s="180" t="s">
        <v>443</v>
      </c>
      <c r="G277" s="181" t="s">
        <v>202</v>
      </c>
      <c r="H277" s="182">
        <v>3</v>
      </c>
      <c r="I277" s="183"/>
      <c r="J277" s="184">
        <f>ROUND(I277*H277,2)</f>
        <v>0</v>
      </c>
      <c r="K277" s="180" t="s">
        <v>191</v>
      </c>
      <c r="L277" s="39"/>
      <c r="M277" s="185" t="s">
        <v>19</v>
      </c>
      <c r="N277" s="186" t="s">
        <v>48</v>
      </c>
      <c r="O277" s="64"/>
      <c r="P277" s="187">
        <f>O277*H277</f>
        <v>0</v>
      </c>
      <c r="Q277" s="187">
        <v>3E-05</v>
      </c>
      <c r="R277" s="187">
        <f>Q277*H277</f>
        <v>9E-05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285</v>
      </c>
      <c r="AT277" s="189" t="s">
        <v>187</v>
      </c>
      <c r="AU277" s="189" t="s">
        <v>85</v>
      </c>
      <c r="AY277" s="17" t="s">
        <v>185</v>
      </c>
      <c r="BE277" s="190">
        <f>IF(N277="základní",J277,0)</f>
        <v>0</v>
      </c>
      <c r="BF277" s="190">
        <f>IF(N277="snížená",J277,0)</f>
        <v>0</v>
      </c>
      <c r="BG277" s="190">
        <f>IF(N277="zákl. přenesená",J277,0)</f>
        <v>0</v>
      </c>
      <c r="BH277" s="190">
        <f>IF(N277="sníž. přenesená",J277,0)</f>
        <v>0</v>
      </c>
      <c r="BI277" s="190">
        <f>IF(N277="nulová",J277,0)</f>
        <v>0</v>
      </c>
      <c r="BJ277" s="17" t="s">
        <v>81</v>
      </c>
      <c r="BK277" s="190">
        <f>ROUND(I277*H277,2)</f>
        <v>0</v>
      </c>
      <c r="BL277" s="17" t="s">
        <v>285</v>
      </c>
      <c r="BM277" s="189" t="s">
        <v>444</v>
      </c>
    </row>
    <row r="278" spans="1:47" s="2" customFormat="1" ht="12">
      <c r="A278" s="34"/>
      <c r="B278" s="35"/>
      <c r="C278" s="36"/>
      <c r="D278" s="191" t="s">
        <v>194</v>
      </c>
      <c r="E278" s="36"/>
      <c r="F278" s="192" t="s">
        <v>445</v>
      </c>
      <c r="G278" s="36"/>
      <c r="H278" s="36"/>
      <c r="I278" s="193"/>
      <c r="J278" s="36"/>
      <c r="K278" s="36"/>
      <c r="L278" s="39"/>
      <c r="M278" s="194"/>
      <c r="N278" s="195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194</v>
      </c>
      <c r="AU278" s="17" t="s">
        <v>85</v>
      </c>
    </row>
    <row r="279" spans="2:51" s="13" customFormat="1" ht="12">
      <c r="B279" s="196"/>
      <c r="C279" s="197"/>
      <c r="D279" s="198" t="s">
        <v>196</v>
      </c>
      <c r="E279" s="199" t="s">
        <v>19</v>
      </c>
      <c r="F279" s="200" t="s">
        <v>446</v>
      </c>
      <c r="G279" s="197"/>
      <c r="H279" s="201">
        <v>1</v>
      </c>
      <c r="I279" s="202"/>
      <c r="J279" s="197"/>
      <c r="K279" s="197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196</v>
      </c>
      <c r="AU279" s="207" t="s">
        <v>85</v>
      </c>
      <c r="AV279" s="13" t="s">
        <v>85</v>
      </c>
      <c r="AW279" s="13" t="s">
        <v>37</v>
      </c>
      <c r="AX279" s="13" t="s">
        <v>77</v>
      </c>
      <c r="AY279" s="207" t="s">
        <v>185</v>
      </c>
    </row>
    <row r="280" spans="2:51" s="13" customFormat="1" ht="12">
      <c r="B280" s="196"/>
      <c r="C280" s="197"/>
      <c r="D280" s="198" t="s">
        <v>196</v>
      </c>
      <c r="E280" s="199" t="s">
        <v>19</v>
      </c>
      <c r="F280" s="200" t="s">
        <v>447</v>
      </c>
      <c r="G280" s="197"/>
      <c r="H280" s="201">
        <v>1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196</v>
      </c>
      <c r="AU280" s="207" t="s">
        <v>85</v>
      </c>
      <c r="AV280" s="13" t="s">
        <v>85</v>
      </c>
      <c r="AW280" s="13" t="s">
        <v>37</v>
      </c>
      <c r="AX280" s="13" t="s">
        <v>77</v>
      </c>
      <c r="AY280" s="207" t="s">
        <v>185</v>
      </c>
    </row>
    <row r="281" spans="2:51" s="13" customFormat="1" ht="12">
      <c r="B281" s="196"/>
      <c r="C281" s="197"/>
      <c r="D281" s="198" t="s">
        <v>196</v>
      </c>
      <c r="E281" s="199" t="s">
        <v>19</v>
      </c>
      <c r="F281" s="200" t="s">
        <v>436</v>
      </c>
      <c r="G281" s="197"/>
      <c r="H281" s="201">
        <v>1</v>
      </c>
      <c r="I281" s="202"/>
      <c r="J281" s="197"/>
      <c r="K281" s="197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196</v>
      </c>
      <c r="AU281" s="207" t="s">
        <v>85</v>
      </c>
      <c r="AV281" s="13" t="s">
        <v>85</v>
      </c>
      <c r="AW281" s="13" t="s">
        <v>37</v>
      </c>
      <c r="AX281" s="13" t="s">
        <v>77</v>
      </c>
      <c r="AY281" s="207" t="s">
        <v>185</v>
      </c>
    </row>
    <row r="282" spans="2:51" s="14" customFormat="1" ht="12">
      <c r="B282" s="208"/>
      <c r="C282" s="209"/>
      <c r="D282" s="198" t="s">
        <v>196</v>
      </c>
      <c r="E282" s="210" t="s">
        <v>19</v>
      </c>
      <c r="F282" s="211" t="s">
        <v>199</v>
      </c>
      <c r="G282" s="209"/>
      <c r="H282" s="212">
        <v>3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196</v>
      </c>
      <c r="AU282" s="218" t="s">
        <v>85</v>
      </c>
      <c r="AV282" s="14" t="s">
        <v>192</v>
      </c>
      <c r="AW282" s="14" t="s">
        <v>37</v>
      </c>
      <c r="AX282" s="14" t="s">
        <v>81</v>
      </c>
      <c r="AY282" s="218" t="s">
        <v>185</v>
      </c>
    </row>
    <row r="283" spans="1:65" s="2" customFormat="1" ht="16.5" customHeight="1">
      <c r="A283" s="34"/>
      <c r="B283" s="35"/>
      <c r="C283" s="219" t="s">
        <v>448</v>
      </c>
      <c r="D283" s="219" t="s">
        <v>404</v>
      </c>
      <c r="E283" s="220" t="s">
        <v>449</v>
      </c>
      <c r="F283" s="221" t="s">
        <v>450</v>
      </c>
      <c r="G283" s="222" t="s">
        <v>202</v>
      </c>
      <c r="H283" s="223">
        <v>3</v>
      </c>
      <c r="I283" s="224"/>
      <c r="J283" s="225">
        <f>ROUND(I283*H283,2)</f>
        <v>0</v>
      </c>
      <c r="K283" s="221" t="s">
        <v>19</v>
      </c>
      <c r="L283" s="226"/>
      <c r="M283" s="227" t="s">
        <v>19</v>
      </c>
      <c r="N283" s="228" t="s">
        <v>48</v>
      </c>
      <c r="O283" s="64"/>
      <c r="P283" s="187">
        <f>O283*H283</f>
        <v>0</v>
      </c>
      <c r="Q283" s="187">
        <v>0.0009</v>
      </c>
      <c r="R283" s="187">
        <f>Q283*H283</f>
        <v>0.0027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392</v>
      </c>
      <c r="AT283" s="189" t="s">
        <v>404</v>
      </c>
      <c r="AU283" s="189" t="s">
        <v>85</v>
      </c>
      <c r="AY283" s="17" t="s">
        <v>185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7" t="s">
        <v>81</v>
      </c>
      <c r="BK283" s="190">
        <f>ROUND(I283*H283,2)</f>
        <v>0</v>
      </c>
      <c r="BL283" s="17" t="s">
        <v>285</v>
      </c>
      <c r="BM283" s="189" t="s">
        <v>451</v>
      </c>
    </row>
    <row r="284" spans="1:65" s="2" customFormat="1" ht="37.85" customHeight="1">
      <c r="A284" s="34"/>
      <c r="B284" s="35"/>
      <c r="C284" s="178" t="s">
        <v>452</v>
      </c>
      <c r="D284" s="178" t="s">
        <v>187</v>
      </c>
      <c r="E284" s="179" t="s">
        <v>453</v>
      </c>
      <c r="F284" s="180" t="s">
        <v>454</v>
      </c>
      <c r="G284" s="181" t="s">
        <v>322</v>
      </c>
      <c r="H284" s="182">
        <v>0.24</v>
      </c>
      <c r="I284" s="183"/>
      <c r="J284" s="184">
        <f>ROUND(I284*H284,2)</f>
        <v>0</v>
      </c>
      <c r="K284" s="180" t="s">
        <v>191</v>
      </c>
      <c r="L284" s="39"/>
      <c r="M284" s="185" t="s">
        <v>19</v>
      </c>
      <c r="N284" s="186" t="s">
        <v>48</v>
      </c>
      <c r="O284" s="64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285</v>
      </c>
      <c r="AT284" s="189" t="s">
        <v>187</v>
      </c>
      <c r="AU284" s="189" t="s">
        <v>85</v>
      </c>
      <c r="AY284" s="17" t="s">
        <v>185</v>
      </c>
      <c r="BE284" s="190">
        <f>IF(N284="základní",J284,0)</f>
        <v>0</v>
      </c>
      <c r="BF284" s="190">
        <f>IF(N284="snížená",J284,0)</f>
        <v>0</v>
      </c>
      <c r="BG284" s="190">
        <f>IF(N284="zákl. přenesená",J284,0)</f>
        <v>0</v>
      </c>
      <c r="BH284" s="190">
        <f>IF(N284="sníž. přenesená",J284,0)</f>
        <v>0</v>
      </c>
      <c r="BI284" s="190">
        <f>IF(N284="nulová",J284,0)</f>
        <v>0</v>
      </c>
      <c r="BJ284" s="17" t="s">
        <v>81</v>
      </c>
      <c r="BK284" s="190">
        <f>ROUND(I284*H284,2)</f>
        <v>0</v>
      </c>
      <c r="BL284" s="17" t="s">
        <v>285</v>
      </c>
      <c r="BM284" s="189" t="s">
        <v>455</v>
      </c>
    </row>
    <row r="285" spans="1:47" s="2" customFormat="1" ht="12">
      <c r="A285" s="34"/>
      <c r="B285" s="35"/>
      <c r="C285" s="36"/>
      <c r="D285" s="191" t="s">
        <v>194</v>
      </c>
      <c r="E285" s="36"/>
      <c r="F285" s="192" t="s">
        <v>456</v>
      </c>
      <c r="G285" s="36"/>
      <c r="H285" s="36"/>
      <c r="I285" s="193"/>
      <c r="J285" s="36"/>
      <c r="K285" s="36"/>
      <c r="L285" s="39"/>
      <c r="M285" s="194"/>
      <c r="N285" s="195"/>
      <c r="O285" s="64"/>
      <c r="P285" s="64"/>
      <c r="Q285" s="64"/>
      <c r="R285" s="64"/>
      <c r="S285" s="64"/>
      <c r="T285" s="6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194</v>
      </c>
      <c r="AU285" s="17" t="s">
        <v>85</v>
      </c>
    </row>
    <row r="286" spans="1:65" s="2" customFormat="1" ht="33" customHeight="1">
      <c r="A286" s="34"/>
      <c r="B286" s="35"/>
      <c r="C286" s="178" t="s">
        <v>457</v>
      </c>
      <c r="D286" s="178" t="s">
        <v>187</v>
      </c>
      <c r="E286" s="179" t="s">
        <v>458</v>
      </c>
      <c r="F286" s="180" t="s">
        <v>459</v>
      </c>
      <c r="G286" s="181" t="s">
        <v>322</v>
      </c>
      <c r="H286" s="182">
        <v>0.24</v>
      </c>
      <c r="I286" s="183"/>
      <c r="J286" s="184">
        <f>ROUND(I286*H286,2)</f>
        <v>0</v>
      </c>
      <c r="K286" s="180" t="s">
        <v>19</v>
      </c>
      <c r="L286" s="39"/>
      <c r="M286" s="185" t="s">
        <v>19</v>
      </c>
      <c r="N286" s="186" t="s">
        <v>48</v>
      </c>
      <c r="O286" s="64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285</v>
      </c>
      <c r="AT286" s="189" t="s">
        <v>187</v>
      </c>
      <c r="AU286" s="189" t="s">
        <v>85</v>
      </c>
      <c r="AY286" s="17" t="s">
        <v>185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7" t="s">
        <v>81</v>
      </c>
      <c r="BK286" s="190">
        <f>ROUND(I286*H286,2)</f>
        <v>0</v>
      </c>
      <c r="BL286" s="17" t="s">
        <v>285</v>
      </c>
      <c r="BM286" s="189" t="s">
        <v>460</v>
      </c>
    </row>
    <row r="287" spans="2:63" s="12" customFormat="1" ht="22.85" customHeight="1">
      <c r="B287" s="162"/>
      <c r="C287" s="163"/>
      <c r="D287" s="164" t="s">
        <v>76</v>
      </c>
      <c r="E287" s="176" t="s">
        <v>461</v>
      </c>
      <c r="F287" s="176" t="s">
        <v>462</v>
      </c>
      <c r="G287" s="163"/>
      <c r="H287" s="163"/>
      <c r="I287" s="166"/>
      <c r="J287" s="177">
        <f>BK287</f>
        <v>0</v>
      </c>
      <c r="K287" s="163"/>
      <c r="L287" s="168"/>
      <c r="M287" s="169"/>
      <c r="N287" s="170"/>
      <c r="O287" s="170"/>
      <c r="P287" s="171">
        <f>SUM(P288:P300)</f>
        <v>0</v>
      </c>
      <c r="Q287" s="170"/>
      <c r="R287" s="171">
        <f>SUM(R288:R300)</f>
        <v>0</v>
      </c>
      <c r="S287" s="170"/>
      <c r="T287" s="172">
        <f>SUM(T288:T300)</f>
        <v>0.14400000000000002</v>
      </c>
      <c r="AR287" s="173" t="s">
        <v>85</v>
      </c>
      <c r="AT287" s="174" t="s">
        <v>76</v>
      </c>
      <c r="AU287" s="174" t="s">
        <v>81</v>
      </c>
      <c r="AY287" s="173" t="s">
        <v>185</v>
      </c>
      <c r="BK287" s="175">
        <f>SUM(BK288:BK300)</f>
        <v>0</v>
      </c>
    </row>
    <row r="288" spans="1:65" s="2" customFormat="1" ht="16.5" customHeight="1">
      <c r="A288" s="34"/>
      <c r="B288" s="35"/>
      <c r="C288" s="178" t="s">
        <v>463</v>
      </c>
      <c r="D288" s="178" t="s">
        <v>187</v>
      </c>
      <c r="E288" s="179" t="s">
        <v>464</v>
      </c>
      <c r="F288" s="180" t="s">
        <v>465</v>
      </c>
      <c r="G288" s="181" t="s">
        <v>202</v>
      </c>
      <c r="H288" s="182">
        <v>6</v>
      </c>
      <c r="I288" s="183"/>
      <c r="J288" s="184">
        <f>ROUND(I288*H288,2)</f>
        <v>0</v>
      </c>
      <c r="K288" s="180" t="s">
        <v>191</v>
      </c>
      <c r="L288" s="39"/>
      <c r="M288" s="185" t="s">
        <v>19</v>
      </c>
      <c r="N288" s="186" t="s">
        <v>48</v>
      </c>
      <c r="O288" s="64"/>
      <c r="P288" s="187">
        <f>O288*H288</f>
        <v>0</v>
      </c>
      <c r="Q288" s="187">
        <v>0</v>
      </c>
      <c r="R288" s="187">
        <f>Q288*H288</f>
        <v>0</v>
      </c>
      <c r="S288" s="187">
        <v>0.024</v>
      </c>
      <c r="T288" s="188">
        <f>S288*H288</f>
        <v>0.14400000000000002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285</v>
      </c>
      <c r="AT288" s="189" t="s">
        <v>187</v>
      </c>
      <c r="AU288" s="189" t="s">
        <v>85</v>
      </c>
      <c r="AY288" s="17" t="s">
        <v>185</v>
      </c>
      <c r="BE288" s="190">
        <f>IF(N288="základní",J288,0)</f>
        <v>0</v>
      </c>
      <c r="BF288" s="190">
        <f>IF(N288="snížená",J288,0)</f>
        <v>0</v>
      </c>
      <c r="BG288" s="190">
        <f>IF(N288="zákl. přenesená",J288,0)</f>
        <v>0</v>
      </c>
      <c r="BH288" s="190">
        <f>IF(N288="sníž. přenesená",J288,0)</f>
        <v>0</v>
      </c>
      <c r="BI288" s="190">
        <f>IF(N288="nulová",J288,0)</f>
        <v>0</v>
      </c>
      <c r="BJ288" s="17" t="s">
        <v>81</v>
      </c>
      <c r="BK288" s="190">
        <f>ROUND(I288*H288,2)</f>
        <v>0</v>
      </c>
      <c r="BL288" s="17" t="s">
        <v>285</v>
      </c>
      <c r="BM288" s="189" t="s">
        <v>466</v>
      </c>
    </row>
    <row r="289" spans="1:47" s="2" customFormat="1" ht="12">
      <c r="A289" s="34"/>
      <c r="B289" s="35"/>
      <c r="C289" s="36"/>
      <c r="D289" s="191" t="s">
        <v>194</v>
      </c>
      <c r="E289" s="36"/>
      <c r="F289" s="192" t="s">
        <v>467</v>
      </c>
      <c r="G289" s="36"/>
      <c r="H289" s="36"/>
      <c r="I289" s="193"/>
      <c r="J289" s="36"/>
      <c r="K289" s="36"/>
      <c r="L289" s="39"/>
      <c r="M289" s="194"/>
      <c r="N289" s="195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194</v>
      </c>
      <c r="AU289" s="17" t="s">
        <v>85</v>
      </c>
    </row>
    <row r="290" spans="2:51" s="13" customFormat="1" ht="12">
      <c r="B290" s="196"/>
      <c r="C290" s="197"/>
      <c r="D290" s="198" t="s">
        <v>196</v>
      </c>
      <c r="E290" s="199" t="s">
        <v>19</v>
      </c>
      <c r="F290" s="200" t="s">
        <v>209</v>
      </c>
      <c r="G290" s="197"/>
      <c r="H290" s="201">
        <v>6</v>
      </c>
      <c r="I290" s="202"/>
      <c r="J290" s="197"/>
      <c r="K290" s="197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196</v>
      </c>
      <c r="AU290" s="207" t="s">
        <v>85</v>
      </c>
      <c r="AV290" s="13" t="s">
        <v>85</v>
      </c>
      <c r="AW290" s="13" t="s">
        <v>37</v>
      </c>
      <c r="AX290" s="13" t="s">
        <v>77</v>
      </c>
      <c r="AY290" s="207" t="s">
        <v>185</v>
      </c>
    </row>
    <row r="291" spans="2:51" s="14" customFormat="1" ht="12">
      <c r="B291" s="208"/>
      <c r="C291" s="209"/>
      <c r="D291" s="198" t="s">
        <v>196</v>
      </c>
      <c r="E291" s="210" t="s">
        <v>19</v>
      </c>
      <c r="F291" s="211" t="s">
        <v>199</v>
      </c>
      <c r="G291" s="209"/>
      <c r="H291" s="212">
        <v>6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196</v>
      </c>
      <c r="AU291" s="218" t="s">
        <v>85</v>
      </c>
      <c r="AV291" s="14" t="s">
        <v>192</v>
      </c>
      <c r="AW291" s="14" t="s">
        <v>37</v>
      </c>
      <c r="AX291" s="14" t="s">
        <v>81</v>
      </c>
      <c r="AY291" s="218" t="s">
        <v>185</v>
      </c>
    </row>
    <row r="292" spans="1:65" s="2" customFormat="1" ht="37.85" customHeight="1">
      <c r="A292" s="34"/>
      <c r="B292" s="35"/>
      <c r="C292" s="178" t="s">
        <v>468</v>
      </c>
      <c r="D292" s="178" t="s">
        <v>187</v>
      </c>
      <c r="E292" s="179" t="s">
        <v>469</v>
      </c>
      <c r="F292" s="180" t="s">
        <v>470</v>
      </c>
      <c r="G292" s="181" t="s">
        <v>202</v>
      </c>
      <c r="H292" s="182">
        <v>1</v>
      </c>
      <c r="I292" s="183"/>
      <c r="J292" s="184">
        <f>ROUND(I292*H292,2)</f>
        <v>0</v>
      </c>
      <c r="K292" s="180" t="s">
        <v>19</v>
      </c>
      <c r="L292" s="39"/>
      <c r="M292" s="185" t="s">
        <v>19</v>
      </c>
      <c r="N292" s="186" t="s">
        <v>48</v>
      </c>
      <c r="O292" s="64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285</v>
      </c>
      <c r="AT292" s="189" t="s">
        <v>187</v>
      </c>
      <c r="AU292" s="189" t="s">
        <v>85</v>
      </c>
      <c r="AY292" s="17" t="s">
        <v>185</v>
      </c>
      <c r="BE292" s="190">
        <f>IF(N292="základní",J292,0)</f>
        <v>0</v>
      </c>
      <c r="BF292" s="190">
        <f>IF(N292="snížená",J292,0)</f>
        <v>0</v>
      </c>
      <c r="BG292" s="190">
        <f>IF(N292="zákl. přenesená",J292,0)</f>
        <v>0</v>
      </c>
      <c r="BH292" s="190">
        <f>IF(N292="sníž. přenesená",J292,0)</f>
        <v>0</v>
      </c>
      <c r="BI292" s="190">
        <f>IF(N292="nulová",J292,0)</f>
        <v>0</v>
      </c>
      <c r="BJ292" s="17" t="s">
        <v>81</v>
      </c>
      <c r="BK292" s="190">
        <f>ROUND(I292*H292,2)</f>
        <v>0</v>
      </c>
      <c r="BL292" s="17" t="s">
        <v>285</v>
      </c>
      <c r="BM292" s="189" t="s">
        <v>471</v>
      </c>
    </row>
    <row r="293" spans="2:51" s="13" customFormat="1" ht="12">
      <c r="B293" s="196"/>
      <c r="C293" s="197"/>
      <c r="D293" s="198" t="s">
        <v>196</v>
      </c>
      <c r="E293" s="199" t="s">
        <v>19</v>
      </c>
      <c r="F293" s="200" t="s">
        <v>81</v>
      </c>
      <c r="G293" s="197"/>
      <c r="H293" s="201">
        <v>1</v>
      </c>
      <c r="I293" s="202"/>
      <c r="J293" s="197"/>
      <c r="K293" s="197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196</v>
      </c>
      <c r="AU293" s="207" t="s">
        <v>85</v>
      </c>
      <c r="AV293" s="13" t="s">
        <v>85</v>
      </c>
      <c r="AW293" s="13" t="s">
        <v>37</v>
      </c>
      <c r="AX293" s="13" t="s">
        <v>77</v>
      </c>
      <c r="AY293" s="207" t="s">
        <v>185</v>
      </c>
    </row>
    <row r="294" spans="2:51" s="14" customFormat="1" ht="12">
      <c r="B294" s="208"/>
      <c r="C294" s="209"/>
      <c r="D294" s="198" t="s">
        <v>196</v>
      </c>
      <c r="E294" s="210" t="s">
        <v>19</v>
      </c>
      <c r="F294" s="211" t="s">
        <v>199</v>
      </c>
      <c r="G294" s="209"/>
      <c r="H294" s="212">
        <v>1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196</v>
      </c>
      <c r="AU294" s="218" t="s">
        <v>85</v>
      </c>
      <c r="AV294" s="14" t="s">
        <v>192</v>
      </c>
      <c r="AW294" s="14" t="s">
        <v>37</v>
      </c>
      <c r="AX294" s="14" t="s">
        <v>81</v>
      </c>
      <c r="AY294" s="218" t="s">
        <v>185</v>
      </c>
    </row>
    <row r="295" spans="1:65" s="2" customFormat="1" ht="24.15" customHeight="1">
      <c r="A295" s="34"/>
      <c r="B295" s="35"/>
      <c r="C295" s="178" t="s">
        <v>472</v>
      </c>
      <c r="D295" s="178" t="s">
        <v>187</v>
      </c>
      <c r="E295" s="179" t="s">
        <v>473</v>
      </c>
      <c r="F295" s="180" t="s">
        <v>474</v>
      </c>
      <c r="G295" s="181" t="s">
        <v>202</v>
      </c>
      <c r="H295" s="182">
        <v>4</v>
      </c>
      <c r="I295" s="183"/>
      <c r="J295" s="184">
        <f>ROUND(I295*H295,2)</f>
        <v>0</v>
      </c>
      <c r="K295" s="180" t="s">
        <v>19</v>
      </c>
      <c r="L295" s="39"/>
      <c r="M295" s="185" t="s">
        <v>19</v>
      </c>
      <c r="N295" s="186" t="s">
        <v>48</v>
      </c>
      <c r="O295" s="64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285</v>
      </c>
      <c r="AT295" s="189" t="s">
        <v>187</v>
      </c>
      <c r="AU295" s="189" t="s">
        <v>85</v>
      </c>
      <c r="AY295" s="17" t="s">
        <v>185</v>
      </c>
      <c r="BE295" s="190">
        <f>IF(N295="základní",J295,0)</f>
        <v>0</v>
      </c>
      <c r="BF295" s="190">
        <f>IF(N295="snížená",J295,0)</f>
        <v>0</v>
      </c>
      <c r="BG295" s="190">
        <f>IF(N295="zákl. přenesená",J295,0)</f>
        <v>0</v>
      </c>
      <c r="BH295" s="190">
        <f>IF(N295="sníž. přenesená",J295,0)</f>
        <v>0</v>
      </c>
      <c r="BI295" s="190">
        <f>IF(N295="nulová",J295,0)</f>
        <v>0</v>
      </c>
      <c r="BJ295" s="17" t="s">
        <v>81</v>
      </c>
      <c r="BK295" s="190">
        <f>ROUND(I295*H295,2)</f>
        <v>0</v>
      </c>
      <c r="BL295" s="17" t="s">
        <v>285</v>
      </c>
      <c r="BM295" s="189" t="s">
        <v>475</v>
      </c>
    </row>
    <row r="296" spans="2:51" s="13" customFormat="1" ht="12">
      <c r="B296" s="196"/>
      <c r="C296" s="197"/>
      <c r="D296" s="198" t="s">
        <v>196</v>
      </c>
      <c r="E296" s="199" t="s">
        <v>19</v>
      </c>
      <c r="F296" s="200" t="s">
        <v>192</v>
      </c>
      <c r="G296" s="197"/>
      <c r="H296" s="201">
        <v>4</v>
      </c>
      <c r="I296" s="202"/>
      <c r="J296" s="197"/>
      <c r="K296" s="197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196</v>
      </c>
      <c r="AU296" s="207" t="s">
        <v>85</v>
      </c>
      <c r="AV296" s="13" t="s">
        <v>85</v>
      </c>
      <c r="AW296" s="13" t="s">
        <v>37</v>
      </c>
      <c r="AX296" s="13" t="s">
        <v>77</v>
      </c>
      <c r="AY296" s="207" t="s">
        <v>185</v>
      </c>
    </row>
    <row r="297" spans="2:51" s="14" customFormat="1" ht="12">
      <c r="B297" s="208"/>
      <c r="C297" s="209"/>
      <c r="D297" s="198" t="s">
        <v>196</v>
      </c>
      <c r="E297" s="210" t="s">
        <v>19</v>
      </c>
      <c r="F297" s="211" t="s">
        <v>199</v>
      </c>
      <c r="G297" s="209"/>
      <c r="H297" s="212">
        <v>4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196</v>
      </c>
      <c r="AU297" s="218" t="s">
        <v>85</v>
      </c>
      <c r="AV297" s="14" t="s">
        <v>192</v>
      </c>
      <c r="AW297" s="14" t="s">
        <v>37</v>
      </c>
      <c r="AX297" s="14" t="s">
        <v>81</v>
      </c>
      <c r="AY297" s="218" t="s">
        <v>185</v>
      </c>
    </row>
    <row r="298" spans="1:65" s="2" customFormat="1" ht="24.15" customHeight="1">
      <c r="A298" s="34"/>
      <c r="B298" s="35"/>
      <c r="C298" s="178" t="s">
        <v>476</v>
      </c>
      <c r="D298" s="178" t="s">
        <v>187</v>
      </c>
      <c r="E298" s="179" t="s">
        <v>477</v>
      </c>
      <c r="F298" s="180" t="s">
        <v>478</v>
      </c>
      <c r="G298" s="181" t="s">
        <v>479</v>
      </c>
      <c r="H298" s="229"/>
      <c r="I298" s="183"/>
      <c r="J298" s="184">
        <f>ROUND(I298*H298,2)</f>
        <v>0</v>
      </c>
      <c r="K298" s="180" t="s">
        <v>191</v>
      </c>
      <c r="L298" s="39"/>
      <c r="M298" s="185" t="s">
        <v>19</v>
      </c>
      <c r="N298" s="186" t="s">
        <v>48</v>
      </c>
      <c r="O298" s="64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285</v>
      </c>
      <c r="AT298" s="189" t="s">
        <v>187</v>
      </c>
      <c r="AU298" s="189" t="s">
        <v>85</v>
      </c>
      <c r="AY298" s="17" t="s">
        <v>185</v>
      </c>
      <c r="BE298" s="190">
        <f>IF(N298="základní",J298,0)</f>
        <v>0</v>
      </c>
      <c r="BF298" s="190">
        <f>IF(N298="snížená",J298,0)</f>
        <v>0</v>
      </c>
      <c r="BG298" s="190">
        <f>IF(N298="zákl. přenesená",J298,0)</f>
        <v>0</v>
      </c>
      <c r="BH298" s="190">
        <f>IF(N298="sníž. přenesená",J298,0)</f>
        <v>0</v>
      </c>
      <c r="BI298" s="190">
        <f>IF(N298="nulová",J298,0)</f>
        <v>0</v>
      </c>
      <c r="BJ298" s="17" t="s">
        <v>81</v>
      </c>
      <c r="BK298" s="190">
        <f>ROUND(I298*H298,2)</f>
        <v>0</v>
      </c>
      <c r="BL298" s="17" t="s">
        <v>285</v>
      </c>
      <c r="BM298" s="189" t="s">
        <v>480</v>
      </c>
    </row>
    <row r="299" spans="1:47" s="2" customFormat="1" ht="12">
      <c r="A299" s="34"/>
      <c r="B299" s="35"/>
      <c r="C299" s="36"/>
      <c r="D299" s="191" t="s">
        <v>194</v>
      </c>
      <c r="E299" s="36"/>
      <c r="F299" s="192" t="s">
        <v>481</v>
      </c>
      <c r="G299" s="36"/>
      <c r="H299" s="36"/>
      <c r="I299" s="193"/>
      <c r="J299" s="36"/>
      <c r="K299" s="36"/>
      <c r="L299" s="39"/>
      <c r="M299" s="194"/>
      <c r="N299" s="195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194</v>
      </c>
      <c r="AU299" s="17" t="s">
        <v>85</v>
      </c>
    </row>
    <row r="300" spans="1:65" s="2" customFormat="1" ht="33" customHeight="1">
      <c r="A300" s="34"/>
      <c r="B300" s="35"/>
      <c r="C300" s="178" t="s">
        <v>482</v>
      </c>
      <c r="D300" s="178" t="s">
        <v>187</v>
      </c>
      <c r="E300" s="179" t="s">
        <v>483</v>
      </c>
      <c r="F300" s="180" t="s">
        <v>459</v>
      </c>
      <c r="G300" s="181" t="s">
        <v>479</v>
      </c>
      <c r="H300" s="229"/>
      <c r="I300" s="183"/>
      <c r="J300" s="184">
        <f>ROUND(I300*H300,2)</f>
        <v>0</v>
      </c>
      <c r="K300" s="180" t="s">
        <v>19</v>
      </c>
      <c r="L300" s="39"/>
      <c r="M300" s="185" t="s">
        <v>19</v>
      </c>
      <c r="N300" s="186" t="s">
        <v>48</v>
      </c>
      <c r="O300" s="64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285</v>
      </c>
      <c r="AT300" s="189" t="s">
        <v>187</v>
      </c>
      <c r="AU300" s="189" t="s">
        <v>85</v>
      </c>
      <c r="AY300" s="17" t="s">
        <v>185</v>
      </c>
      <c r="BE300" s="190">
        <f>IF(N300="základní",J300,0)</f>
        <v>0</v>
      </c>
      <c r="BF300" s="190">
        <f>IF(N300="snížená",J300,0)</f>
        <v>0</v>
      </c>
      <c r="BG300" s="190">
        <f>IF(N300="zákl. přenesená",J300,0)</f>
        <v>0</v>
      </c>
      <c r="BH300" s="190">
        <f>IF(N300="sníž. přenesená",J300,0)</f>
        <v>0</v>
      </c>
      <c r="BI300" s="190">
        <f>IF(N300="nulová",J300,0)</f>
        <v>0</v>
      </c>
      <c r="BJ300" s="17" t="s">
        <v>81</v>
      </c>
      <c r="BK300" s="190">
        <f>ROUND(I300*H300,2)</f>
        <v>0</v>
      </c>
      <c r="BL300" s="17" t="s">
        <v>285</v>
      </c>
      <c r="BM300" s="189" t="s">
        <v>484</v>
      </c>
    </row>
    <row r="301" spans="2:63" s="12" customFormat="1" ht="22.85" customHeight="1">
      <c r="B301" s="162"/>
      <c r="C301" s="163"/>
      <c r="D301" s="164" t="s">
        <v>76</v>
      </c>
      <c r="E301" s="176" t="s">
        <v>485</v>
      </c>
      <c r="F301" s="176" t="s">
        <v>486</v>
      </c>
      <c r="G301" s="163"/>
      <c r="H301" s="163"/>
      <c r="I301" s="166"/>
      <c r="J301" s="177">
        <f>BK301</f>
        <v>0</v>
      </c>
      <c r="K301" s="163"/>
      <c r="L301" s="168"/>
      <c r="M301" s="169"/>
      <c r="N301" s="170"/>
      <c r="O301" s="170"/>
      <c r="P301" s="171">
        <f>SUM(P302:P369)</f>
        <v>0</v>
      </c>
      <c r="Q301" s="170"/>
      <c r="R301" s="171">
        <f>SUM(R302:R369)</f>
        <v>0.6605781</v>
      </c>
      <c r="S301" s="170"/>
      <c r="T301" s="172">
        <f>SUM(T302:T369)</f>
        <v>0.183207</v>
      </c>
      <c r="AR301" s="173" t="s">
        <v>85</v>
      </c>
      <c r="AT301" s="174" t="s">
        <v>76</v>
      </c>
      <c r="AU301" s="174" t="s">
        <v>81</v>
      </c>
      <c r="AY301" s="173" t="s">
        <v>185</v>
      </c>
      <c r="BK301" s="175">
        <f>SUM(BK302:BK369)</f>
        <v>0</v>
      </c>
    </row>
    <row r="302" spans="1:65" s="2" customFormat="1" ht="16.5" customHeight="1">
      <c r="A302" s="34"/>
      <c r="B302" s="35"/>
      <c r="C302" s="178" t="s">
        <v>487</v>
      </c>
      <c r="D302" s="178" t="s">
        <v>187</v>
      </c>
      <c r="E302" s="179" t="s">
        <v>488</v>
      </c>
      <c r="F302" s="180" t="s">
        <v>489</v>
      </c>
      <c r="G302" s="181" t="s">
        <v>190</v>
      </c>
      <c r="H302" s="182">
        <v>5.19</v>
      </c>
      <c r="I302" s="183"/>
      <c r="J302" s="184">
        <f>ROUND(I302*H302,2)</f>
        <v>0</v>
      </c>
      <c r="K302" s="180" t="s">
        <v>191</v>
      </c>
      <c r="L302" s="39"/>
      <c r="M302" s="185" t="s">
        <v>19</v>
      </c>
      <c r="N302" s="186" t="s">
        <v>48</v>
      </c>
      <c r="O302" s="64"/>
      <c r="P302" s="187">
        <f>O302*H302</f>
        <v>0</v>
      </c>
      <c r="Q302" s="187">
        <v>0</v>
      </c>
      <c r="R302" s="187">
        <f>Q302*H302</f>
        <v>0</v>
      </c>
      <c r="S302" s="187">
        <v>0.0353</v>
      </c>
      <c r="T302" s="188">
        <f>S302*H302</f>
        <v>0.183207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285</v>
      </c>
      <c r="AT302" s="189" t="s">
        <v>187</v>
      </c>
      <c r="AU302" s="189" t="s">
        <v>85</v>
      </c>
      <c r="AY302" s="17" t="s">
        <v>185</v>
      </c>
      <c r="BE302" s="190">
        <f>IF(N302="základní",J302,0)</f>
        <v>0</v>
      </c>
      <c r="BF302" s="190">
        <f>IF(N302="snížená",J302,0)</f>
        <v>0</v>
      </c>
      <c r="BG302" s="190">
        <f>IF(N302="zákl. přenesená",J302,0)</f>
        <v>0</v>
      </c>
      <c r="BH302" s="190">
        <f>IF(N302="sníž. přenesená",J302,0)</f>
        <v>0</v>
      </c>
      <c r="BI302" s="190">
        <f>IF(N302="nulová",J302,0)</f>
        <v>0</v>
      </c>
      <c r="BJ302" s="17" t="s">
        <v>81</v>
      </c>
      <c r="BK302" s="190">
        <f>ROUND(I302*H302,2)</f>
        <v>0</v>
      </c>
      <c r="BL302" s="17" t="s">
        <v>285</v>
      </c>
      <c r="BM302" s="189" t="s">
        <v>490</v>
      </c>
    </row>
    <row r="303" spans="1:47" s="2" customFormat="1" ht="12">
      <c r="A303" s="34"/>
      <c r="B303" s="35"/>
      <c r="C303" s="36"/>
      <c r="D303" s="191" t="s">
        <v>194</v>
      </c>
      <c r="E303" s="36"/>
      <c r="F303" s="192" t="s">
        <v>491</v>
      </c>
      <c r="G303" s="36"/>
      <c r="H303" s="36"/>
      <c r="I303" s="193"/>
      <c r="J303" s="36"/>
      <c r="K303" s="36"/>
      <c r="L303" s="39"/>
      <c r="M303" s="194"/>
      <c r="N303" s="195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194</v>
      </c>
      <c r="AU303" s="17" t="s">
        <v>85</v>
      </c>
    </row>
    <row r="304" spans="2:51" s="13" customFormat="1" ht="12">
      <c r="B304" s="196"/>
      <c r="C304" s="197"/>
      <c r="D304" s="198" t="s">
        <v>196</v>
      </c>
      <c r="E304" s="199" t="s">
        <v>19</v>
      </c>
      <c r="F304" s="200" t="s">
        <v>492</v>
      </c>
      <c r="G304" s="197"/>
      <c r="H304" s="201">
        <v>2.05</v>
      </c>
      <c r="I304" s="202"/>
      <c r="J304" s="197"/>
      <c r="K304" s="197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196</v>
      </c>
      <c r="AU304" s="207" t="s">
        <v>85</v>
      </c>
      <c r="AV304" s="13" t="s">
        <v>85</v>
      </c>
      <c r="AW304" s="13" t="s">
        <v>37</v>
      </c>
      <c r="AX304" s="13" t="s">
        <v>77</v>
      </c>
      <c r="AY304" s="207" t="s">
        <v>185</v>
      </c>
    </row>
    <row r="305" spans="2:51" s="13" customFormat="1" ht="12">
      <c r="B305" s="196"/>
      <c r="C305" s="197"/>
      <c r="D305" s="198" t="s">
        <v>196</v>
      </c>
      <c r="E305" s="199" t="s">
        <v>19</v>
      </c>
      <c r="F305" s="200" t="s">
        <v>493</v>
      </c>
      <c r="G305" s="197"/>
      <c r="H305" s="201">
        <v>2.28</v>
      </c>
      <c r="I305" s="202"/>
      <c r="J305" s="197"/>
      <c r="K305" s="197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196</v>
      </c>
      <c r="AU305" s="207" t="s">
        <v>85</v>
      </c>
      <c r="AV305" s="13" t="s">
        <v>85</v>
      </c>
      <c r="AW305" s="13" t="s">
        <v>37</v>
      </c>
      <c r="AX305" s="13" t="s">
        <v>77</v>
      </c>
      <c r="AY305" s="207" t="s">
        <v>185</v>
      </c>
    </row>
    <row r="306" spans="2:51" s="13" customFormat="1" ht="12">
      <c r="B306" s="196"/>
      <c r="C306" s="197"/>
      <c r="D306" s="198" t="s">
        <v>196</v>
      </c>
      <c r="E306" s="199" t="s">
        <v>19</v>
      </c>
      <c r="F306" s="200" t="s">
        <v>494</v>
      </c>
      <c r="G306" s="197"/>
      <c r="H306" s="201">
        <v>0.86</v>
      </c>
      <c r="I306" s="202"/>
      <c r="J306" s="197"/>
      <c r="K306" s="197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196</v>
      </c>
      <c r="AU306" s="207" t="s">
        <v>85</v>
      </c>
      <c r="AV306" s="13" t="s">
        <v>85</v>
      </c>
      <c r="AW306" s="13" t="s">
        <v>37</v>
      </c>
      <c r="AX306" s="13" t="s">
        <v>77</v>
      </c>
      <c r="AY306" s="207" t="s">
        <v>185</v>
      </c>
    </row>
    <row r="307" spans="2:51" s="14" customFormat="1" ht="12">
      <c r="B307" s="208"/>
      <c r="C307" s="209"/>
      <c r="D307" s="198" t="s">
        <v>196</v>
      </c>
      <c r="E307" s="210" t="s">
        <v>19</v>
      </c>
      <c r="F307" s="211" t="s">
        <v>199</v>
      </c>
      <c r="G307" s="209"/>
      <c r="H307" s="212">
        <v>5.19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196</v>
      </c>
      <c r="AU307" s="218" t="s">
        <v>85</v>
      </c>
      <c r="AV307" s="14" t="s">
        <v>192</v>
      </c>
      <c r="AW307" s="14" t="s">
        <v>37</v>
      </c>
      <c r="AX307" s="14" t="s">
        <v>81</v>
      </c>
      <c r="AY307" s="218" t="s">
        <v>185</v>
      </c>
    </row>
    <row r="308" spans="1:65" s="2" customFormat="1" ht="16.5" customHeight="1">
      <c r="A308" s="34"/>
      <c r="B308" s="35"/>
      <c r="C308" s="178" t="s">
        <v>495</v>
      </c>
      <c r="D308" s="178" t="s">
        <v>187</v>
      </c>
      <c r="E308" s="179" t="s">
        <v>496</v>
      </c>
      <c r="F308" s="180" t="s">
        <v>497</v>
      </c>
      <c r="G308" s="181" t="s">
        <v>190</v>
      </c>
      <c r="H308" s="182">
        <v>17.29</v>
      </c>
      <c r="I308" s="183"/>
      <c r="J308" s="184">
        <f>ROUND(I308*H308,2)</f>
        <v>0</v>
      </c>
      <c r="K308" s="180" t="s">
        <v>19</v>
      </c>
      <c r="L308" s="39"/>
      <c r="M308" s="185" t="s">
        <v>19</v>
      </c>
      <c r="N308" s="186" t="s">
        <v>48</v>
      </c>
      <c r="O308" s="64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285</v>
      </c>
      <c r="AT308" s="189" t="s">
        <v>187</v>
      </c>
      <c r="AU308" s="189" t="s">
        <v>85</v>
      </c>
      <c r="AY308" s="17" t="s">
        <v>185</v>
      </c>
      <c r="BE308" s="190">
        <f>IF(N308="základní",J308,0)</f>
        <v>0</v>
      </c>
      <c r="BF308" s="190">
        <f>IF(N308="snížená",J308,0)</f>
        <v>0</v>
      </c>
      <c r="BG308" s="190">
        <f>IF(N308="zákl. přenesená",J308,0)</f>
        <v>0</v>
      </c>
      <c r="BH308" s="190">
        <f>IF(N308="sníž. přenesená",J308,0)</f>
        <v>0</v>
      </c>
      <c r="BI308" s="190">
        <f>IF(N308="nulová",J308,0)</f>
        <v>0</v>
      </c>
      <c r="BJ308" s="17" t="s">
        <v>81</v>
      </c>
      <c r="BK308" s="190">
        <f>ROUND(I308*H308,2)</f>
        <v>0</v>
      </c>
      <c r="BL308" s="17" t="s">
        <v>285</v>
      </c>
      <c r="BM308" s="189" t="s">
        <v>498</v>
      </c>
    </row>
    <row r="309" spans="2:51" s="13" customFormat="1" ht="12">
      <c r="B309" s="196"/>
      <c r="C309" s="197"/>
      <c r="D309" s="198" t="s">
        <v>196</v>
      </c>
      <c r="E309" s="199" t="s">
        <v>19</v>
      </c>
      <c r="F309" s="200" t="s">
        <v>316</v>
      </c>
      <c r="G309" s="197"/>
      <c r="H309" s="201">
        <v>3.49</v>
      </c>
      <c r="I309" s="202"/>
      <c r="J309" s="197"/>
      <c r="K309" s="197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196</v>
      </c>
      <c r="AU309" s="207" t="s">
        <v>85</v>
      </c>
      <c r="AV309" s="13" t="s">
        <v>85</v>
      </c>
      <c r="AW309" s="13" t="s">
        <v>37</v>
      </c>
      <c r="AX309" s="13" t="s">
        <v>77</v>
      </c>
      <c r="AY309" s="207" t="s">
        <v>185</v>
      </c>
    </row>
    <row r="310" spans="2:51" s="13" customFormat="1" ht="12">
      <c r="B310" s="196"/>
      <c r="C310" s="197"/>
      <c r="D310" s="198" t="s">
        <v>196</v>
      </c>
      <c r="E310" s="199" t="s">
        <v>19</v>
      </c>
      <c r="F310" s="200" t="s">
        <v>499</v>
      </c>
      <c r="G310" s="197"/>
      <c r="H310" s="201">
        <v>7.92</v>
      </c>
      <c r="I310" s="202"/>
      <c r="J310" s="197"/>
      <c r="K310" s="197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196</v>
      </c>
      <c r="AU310" s="207" t="s">
        <v>85</v>
      </c>
      <c r="AV310" s="13" t="s">
        <v>85</v>
      </c>
      <c r="AW310" s="13" t="s">
        <v>37</v>
      </c>
      <c r="AX310" s="13" t="s">
        <v>77</v>
      </c>
      <c r="AY310" s="207" t="s">
        <v>185</v>
      </c>
    </row>
    <row r="311" spans="2:51" s="13" customFormat="1" ht="12">
      <c r="B311" s="196"/>
      <c r="C311" s="197"/>
      <c r="D311" s="198" t="s">
        <v>196</v>
      </c>
      <c r="E311" s="199" t="s">
        <v>19</v>
      </c>
      <c r="F311" s="200" t="s">
        <v>500</v>
      </c>
      <c r="G311" s="197"/>
      <c r="H311" s="201">
        <v>3.94</v>
      </c>
      <c r="I311" s="202"/>
      <c r="J311" s="197"/>
      <c r="K311" s="197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196</v>
      </c>
      <c r="AU311" s="207" t="s">
        <v>85</v>
      </c>
      <c r="AV311" s="13" t="s">
        <v>85</v>
      </c>
      <c r="AW311" s="13" t="s">
        <v>37</v>
      </c>
      <c r="AX311" s="13" t="s">
        <v>77</v>
      </c>
      <c r="AY311" s="207" t="s">
        <v>185</v>
      </c>
    </row>
    <row r="312" spans="2:51" s="13" customFormat="1" ht="12">
      <c r="B312" s="196"/>
      <c r="C312" s="197"/>
      <c r="D312" s="198" t="s">
        <v>196</v>
      </c>
      <c r="E312" s="199" t="s">
        <v>19</v>
      </c>
      <c r="F312" s="200" t="s">
        <v>315</v>
      </c>
      <c r="G312" s="197"/>
      <c r="H312" s="201">
        <v>1.94</v>
      </c>
      <c r="I312" s="202"/>
      <c r="J312" s="197"/>
      <c r="K312" s="197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196</v>
      </c>
      <c r="AU312" s="207" t="s">
        <v>85</v>
      </c>
      <c r="AV312" s="13" t="s">
        <v>85</v>
      </c>
      <c r="AW312" s="13" t="s">
        <v>37</v>
      </c>
      <c r="AX312" s="13" t="s">
        <v>77</v>
      </c>
      <c r="AY312" s="207" t="s">
        <v>185</v>
      </c>
    </row>
    <row r="313" spans="2:51" s="14" customFormat="1" ht="12">
      <c r="B313" s="208"/>
      <c r="C313" s="209"/>
      <c r="D313" s="198" t="s">
        <v>196</v>
      </c>
      <c r="E313" s="210" t="s">
        <v>19</v>
      </c>
      <c r="F313" s="211" t="s">
        <v>199</v>
      </c>
      <c r="G313" s="209"/>
      <c r="H313" s="212">
        <v>17.29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196</v>
      </c>
      <c r="AU313" s="218" t="s">
        <v>85</v>
      </c>
      <c r="AV313" s="14" t="s">
        <v>192</v>
      </c>
      <c r="AW313" s="14" t="s">
        <v>37</v>
      </c>
      <c r="AX313" s="14" t="s">
        <v>81</v>
      </c>
      <c r="AY313" s="218" t="s">
        <v>185</v>
      </c>
    </row>
    <row r="314" spans="1:65" s="2" customFormat="1" ht="16.5" customHeight="1">
      <c r="A314" s="34"/>
      <c r="B314" s="35"/>
      <c r="C314" s="178" t="s">
        <v>501</v>
      </c>
      <c r="D314" s="178" t="s">
        <v>187</v>
      </c>
      <c r="E314" s="179" t="s">
        <v>502</v>
      </c>
      <c r="F314" s="180" t="s">
        <v>503</v>
      </c>
      <c r="G314" s="181" t="s">
        <v>190</v>
      </c>
      <c r="H314" s="182">
        <v>17.92</v>
      </c>
      <c r="I314" s="183"/>
      <c r="J314" s="184">
        <f>ROUND(I314*H314,2)</f>
        <v>0</v>
      </c>
      <c r="K314" s="180" t="s">
        <v>191</v>
      </c>
      <c r="L314" s="39"/>
      <c r="M314" s="185" t="s">
        <v>19</v>
      </c>
      <c r="N314" s="186" t="s">
        <v>48</v>
      </c>
      <c r="O314" s="64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285</v>
      </c>
      <c r="AT314" s="189" t="s">
        <v>187</v>
      </c>
      <c r="AU314" s="189" t="s">
        <v>85</v>
      </c>
      <c r="AY314" s="17" t="s">
        <v>185</v>
      </c>
      <c r="BE314" s="190">
        <f>IF(N314="základní",J314,0)</f>
        <v>0</v>
      </c>
      <c r="BF314" s="190">
        <f>IF(N314="snížená",J314,0)</f>
        <v>0</v>
      </c>
      <c r="BG314" s="190">
        <f>IF(N314="zákl. přenesená",J314,0)</f>
        <v>0</v>
      </c>
      <c r="BH314" s="190">
        <f>IF(N314="sníž. přenesená",J314,0)</f>
        <v>0</v>
      </c>
      <c r="BI314" s="190">
        <f>IF(N314="nulová",J314,0)</f>
        <v>0</v>
      </c>
      <c r="BJ314" s="17" t="s">
        <v>81</v>
      </c>
      <c r="BK314" s="190">
        <f>ROUND(I314*H314,2)</f>
        <v>0</v>
      </c>
      <c r="BL314" s="17" t="s">
        <v>285</v>
      </c>
      <c r="BM314" s="189" t="s">
        <v>504</v>
      </c>
    </row>
    <row r="315" spans="1:47" s="2" customFormat="1" ht="12">
      <c r="A315" s="34"/>
      <c r="B315" s="35"/>
      <c r="C315" s="36"/>
      <c r="D315" s="191" t="s">
        <v>194</v>
      </c>
      <c r="E315" s="36"/>
      <c r="F315" s="192" t="s">
        <v>505</v>
      </c>
      <c r="G315" s="36"/>
      <c r="H315" s="36"/>
      <c r="I315" s="193"/>
      <c r="J315" s="36"/>
      <c r="K315" s="36"/>
      <c r="L315" s="39"/>
      <c r="M315" s="194"/>
      <c r="N315" s="195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194</v>
      </c>
      <c r="AU315" s="17" t="s">
        <v>85</v>
      </c>
    </row>
    <row r="316" spans="1:65" s="2" customFormat="1" ht="24.15" customHeight="1">
      <c r="A316" s="34"/>
      <c r="B316" s="35"/>
      <c r="C316" s="178" t="s">
        <v>506</v>
      </c>
      <c r="D316" s="178" t="s">
        <v>187</v>
      </c>
      <c r="E316" s="179" t="s">
        <v>507</v>
      </c>
      <c r="F316" s="180" t="s">
        <v>508</v>
      </c>
      <c r="G316" s="181" t="s">
        <v>190</v>
      </c>
      <c r="H316" s="182">
        <v>17.92</v>
      </c>
      <c r="I316" s="183"/>
      <c r="J316" s="184">
        <f>ROUND(I316*H316,2)</f>
        <v>0</v>
      </c>
      <c r="K316" s="180" t="s">
        <v>19</v>
      </c>
      <c r="L316" s="39"/>
      <c r="M316" s="185" t="s">
        <v>19</v>
      </c>
      <c r="N316" s="186" t="s">
        <v>48</v>
      </c>
      <c r="O316" s="64"/>
      <c r="P316" s="187">
        <f>O316*H316</f>
        <v>0</v>
      </c>
      <c r="Q316" s="187">
        <v>0.00758</v>
      </c>
      <c r="R316" s="187">
        <f>Q316*H316</f>
        <v>0.1358336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285</v>
      </c>
      <c r="AT316" s="189" t="s">
        <v>187</v>
      </c>
      <c r="AU316" s="189" t="s">
        <v>85</v>
      </c>
      <c r="AY316" s="17" t="s">
        <v>185</v>
      </c>
      <c r="BE316" s="190">
        <f>IF(N316="základní",J316,0)</f>
        <v>0</v>
      </c>
      <c r="BF316" s="190">
        <f>IF(N316="snížená",J316,0)</f>
        <v>0</v>
      </c>
      <c r="BG316" s="190">
        <f>IF(N316="zákl. přenesená",J316,0)</f>
        <v>0</v>
      </c>
      <c r="BH316" s="190">
        <f>IF(N316="sníž. přenesená",J316,0)</f>
        <v>0</v>
      </c>
      <c r="BI316" s="190">
        <f>IF(N316="nulová",J316,0)</f>
        <v>0</v>
      </c>
      <c r="BJ316" s="17" t="s">
        <v>81</v>
      </c>
      <c r="BK316" s="190">
        <f>ROUND(I316*H316,2)</f>
        <v>0</v>
      </c>
      <c r="BL316" s="17" t="s">
        <v>285</v>
      </c>
      <c r="BM316" s="189" t="s">
        <v>509</v>
      </c>
    </row>
    <row r="317" spans="1:65" s="2" customFormat="1" ht="16.5" customHeight="1">
      <c r="A317" s="34"/>
      <c r="B317" s="35"/>
      <c r="C317" s="178" t="s">
        <v>510</v>
      </c>
      <c r="D317" s="178" t="s">
        <v>187</v>
      </c>
      <c r="E317" s="179" t="s">
        <v>511</v>
      </c>
      <c r="F317" s="180" t="s">
        <v>512</v>
      </c>
      <c r="G317" s="181" t="s">
        <v>190</v>
      </c>
      <c r="H317" s="182">
        <v>17.92</v>
      </c>
      <c r="I317" s="183"/>
      <c r="J317" s="184">
        <f>ROUND(I317*H317,2)</f>
        <v>0</v>
      </c>
      <c r="K317" s="180" t="s">
        <v>191</v>
      </c>
      <c r="L317" s="39"/>
      <c r="M317" s="185" t="s">
        <v>19</v>
      </c>
      <c r="N317" s="186" t="s">
        <v>48</v>
      </c>
      <c r="O317" s="64"/>
      <c r="P317" s="187">
        <f>O317*H317</f>
        <v>0</v>
      </c>
      <c r="Q317" s="187">
        <v>0.0003</v>
      </c>
      <c r="R317" s="187">
        <f>Q317*H317</f>
        <v>0.005376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285</v>
      </c>
      <c r="AT317" s="189" t="s">
        <v>187</v>
      </c>
      <c r="AU317" s="189" t="s">
        <v>85</v>
      </c>
      <c r="AY317" s="17" t="s">
        <v>185</v>
      </c>
      <c r="BE317" s="190">
        <f>IF(N317="základní",J317,0)</f>
        <v>0</v>
      </c>
      <c r="BF317" s="190">
        <f>IF(N317="snížená",J317,0)</f>
        <v>0</v>
      </c>
      <c r="BG317" s="190">
        <f>IF(N317="zákl. přenesená",J317,0)</f>
        <v>0</v>
      </c>
      <c r="BH317" s="190">
        <f>IF(N317="sníž. přenesená",J317,0)</f>
        <v>0</v>
      </c>
      <c r="BI317" s="190">
        <f>IF(N317="nulová",J317,0)</f>
        <v>0</v>
      </c>
      <c r="BJ317" s="17" t="s">
        <v>81</v>
      </c>
      <c r="BK317" s="190">
        <f>ROUND(I317*H317,2)</f>
        <v>0</v>
      </c>
      <c r="BL317" s="17" t="s">
        <v>285</v>
      </c>
      <c r="BM317" s="189" t="s">
        <v>513</v>
      </c>
    </row>
    <row r="318" spans="1:47" s="2" customFormat="1" ht="12">
      <c r="A318" s="34"/>
      <c r="B318" s="35"/>
      <c r="C318" s="36"/>
      <c r="D318" s="191" t="s">
        <v>194</v>
      </c>
      <c r="E318" s="36"/>
      <c r="F318" s="192" t="s">
        <v>514</v>
      </c>
      <c r="G318" s="36"/>
      <c r="H318" s="36"/>
      <c r="I318" s="193"/>
      <c r="J318" s="36"/>
      <c r="K318" s="36"/>
      <c r="L318" s="39"/>
      <c r="M318" s="194"/>
      <c r="N318" s="195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194</v>
      </c>
      <c r="AU318" s="17" t="s">
        <v>85</v>
      </c>
    </row>
    <row r="319" spans="1:65" s="2" customFormat="1" ht="16.5" customHeight="1">
      <c r="A319" s="34"/>
      <c r="B319" s="35"/>
      <c r="C319" s="178" t="s">
        <v>515</v>
      </c>
      <c r="D319" s="178" t="s">
        <v>187</v>
      </c>
      <c r="E319" s="179" t="s">
        <v>516</v>
      </c>
      <c r="F319" s="180" t="s">
        <v>517</v>
      </c>
      <c r="G319" s="181" t="s">
        <v>190</v>
      </c>
      <c r="H319" s="182">
        <v>5.43</v>
      </c>
      <c r="I319" s="183"/>
      <c r="J319" s="184">
        <f>ROUND(I319*H319,2)</f>
        <v>0</v>
      </c>
      <c r="K319" s="180" t="s">
        <v>191</v>
      </c>
      <c r="L319" s="39"/>
      <c r="M319" s="185" t="s">
        <v>19</v>
      </c>
      <c r="N319" s="186" t="s">
        <v>48</v>
      </c>
      <c r="O319" s="64"/>
      <c r="P319" s="187">
        <f>O319*H319</f>
        <v>0</v>
      </c>
      <c r="Q319" s="187">
        <v>0.0015</v>
      </c>
      <c r="R319" s="187">
        <f>Q319*H319</f>
        <v>0.008145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285</v>
      </c>
      <c r="AT319" s="189" t="s">
        <v>187</v>
      </c>
      <c r="AU319" s="189" t="s">
        <v>85</v>
      </c>
      <c r="AY319" s="17" t="s">
        <v>185</v>
      </c>
      <c r="BE319" s="190">
        <f>IF(N319="základní",J319,0)</f>
        <v>0</v>
      </c>
      <c r="BF319" s="190">
        <f>IF(N319="snížená",J319,0)</f>
        <v>0</v>
      </c>
      <c r="BG319" s="190">
        <f>IF(N319="zákl. přenesená",J319,0)</f>
        <v>0</v>
      </c>
      <c r="BH319" s="190">
        <f>IF(N319="sníž. přenesená",J319,0)</f>
        <v>0</v>
      </c>
      <c r="BI319" s="190">
        <f>IF(N319="nulová",J319,0)</f>
        <v>0</v>
      </c>
      <c r="BJ319" s="17" t="s">
        <v>81</v>
      </c>
      <c r="BK319" s="190">
        <f>ROUND(I319*H319,2)</f>
        <v>0</v>
      </c>
      <c r="BL319" s="17" t="s">
        <v>285</v>
      </c>
      <c r="BM319" s="189" t="s">
        <v>518</v>
      </c>
    </row>
    <row r="320" spans="1:47" s="2" customFormat="1" ht="12">
      <c r="A320" s="34"/>
      <c r="B320" s="35"/>
      <c r="C320" s="36"/>
      <c r="D320" s="191" t="s">
        <v>194</v>
      </c>
      <c r="E320" s="36"/>
      <c r="F320" s="192" t="s">
        <v>519</v>
      </c>
      <c r="G320" s="36"/>
      <c r="H320" s="36"/>
      <c r="I320" s="193"/>
      <c r="J320" s="36"/>
      <c r="K320" s="36"/>
      <c r="L320" s="39"/>
      <c r="M320" s="194"/>
      <c r="N320" s="195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194</v>
      </c>
      <c r="AU320" s="17" t="s">
        <v>85</v>
      </c>
    </row>
    <row r="321" spans="2:51" s="13" customFormat="1" ht="12">
      <c r="B321" s="196"/>
      <c r="C321" s="197"/>
      <c r="D321" s="198" t="s">
        <v>196</v>
      </c>
      <c r="E321" s="199" t="s">
        <v>19</v>
      </c>
      <c r="F321" s="200" t="s">
        <v>316</v>
      </c>
      <c r="G321" s="197"/>
      <c r="H321" s="201">
        <v>3.49</v>
      </c>
      <c r="I321" s="202"/>
      <c r="J321" s="197"/>
      <c r="K321" s="197"/>
      <c r="L321" s="203"/>
      <c r="M321" s="204"/>
      <c r="N321" s="205"/>
      <c r="O321" s="205"/>
      <c r="P321" s="205"/>
      <c r="Q321" s="205"/>
      <c r="R321" s="205"/>
      <c r="S321" s="205"/>
      <c r="T321" s="206"/>
      <c r="AT321" s="207" t="s">
        <v>196</v>
      </c>
      <c r="AU321" s="207" t="s">
        <v>85</v>
      </c>
      <c r="AV321" s="13" t="s">
        <v>85</v>
      </c>
      <c r="AW321" s="13" t="s">
        <v>37</v>
      </c>
      <c r="AX321" s="13" t="s">
        <v>77</v>
      </c>
      <c r="AY321" s="207" t="s">
        <v>185</v>
      </c>
    </row>
    <row r="322" spans="2:51" s="13" customFormat="1" ht="12">
      <c r="B322" s="196"/>
      <c r="C322" s="197"/>
      <c r="D322" s="198" t="s">
        <v>196</v>
      </c>
      <c r="E322" s="199" t="s">
        <v>19</v>
      </c>
      <c r="F322" s="200" t="s">
        <v>315</v>
      </c>
      <c r="G322" s="197"/>
      <c r="H322" s="201">
        <v>1.94</v>
      </c>
      <c r="I322" s="202"/>
      <c r="J322" s="197"/>
      <c r="K322" s="197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196</v>
      </c>
      <c r="AU322" s="207" t="s">
        <v>85</v>
      </c>
      <c r="AV322" s="13" t="s">
        <v>85</v>
      </c>
      <c r="AW322" s="13" t="s">
        <v>37</v>
      </c>
      <c r="AX322" s="13" t="s">
        <v>77</v>
      </c>
      <c r="AY322" s="207" t="s">
        <v>185</v>
      </c>
    </row>
    <row r="323" spans="2:51" s="14" customFormat="1" ht="12">
      <c r="B323" s="208"/>
      <c r="C323" s="209"/>
      <c r="D323" s="198" t="s">
        <v>196</v>
      </c>
      <c r="E323" s="210" t="s">
        <v>19</v>
      </c>
      <c r="F323" s="211" t="s">
        <v>199</v>
      </c>
      <c r="G323" s="209"/>
      <c r="H323" s="212">
        <v>5.43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196</v>
      </c>
      <c r="AU323" s="218" t="s">
        <v>85</v>
      </c>
      <c r="AV323" s="14" t="s">
        <v>192</v>
      </c>
      <c r="AW323" s="14" t="s">
        <v>37</v>
      </c>
      <c r="AX323" s="14" t="s">
        <v>81</v>
      </c>
      <c r="AY323" s="218" t="s">
        <v>185</v>
      </c>
    </row>
    <row r="324" spans="1:65" s="2" customFormat="1" ht="16.5" customHeight="1">
      <c r="A324" s="34"/>
      <c r="B324" s="35"/>
      <c r="C324" s="178" t="s">
        <v>520</v>
      </c>
      <c r="D324" s="178" t="s">
        <v>187</v>
      </c>
      <c r="E324" s="179" t="s">
        <v>521</v>
      </c>
      <c r="F324" s="180" t="s">
        <v>522</v>
      </c>
      <c r="G324" s="181" t="s">
        <v>407</v>
      </c>
      <c r="H324" s="182">
        <v>12.16</v>
      </c>
      <c r="I324" s="183"/>
      <c r="J324" s="184">
        <f>ROUND(I324*H324,2)</f>
        <v>0</v>
      </c>
      <c r="K324" s="180" t="s">
        <v>191</v>
      </c>
      <c r="L324" s="39"/>
      <c r="M324" s="185" t="s">
        <v>19</v>
      </c>
      <c r="N324" s="186" t="s">
        <v>48</v>
      </c>
      <c r="O324" s="64"/>
      <c r="P324" s="187">
        <f>O324*H324</f>
        <v>0</v>
      </c>
      <c r="Q324" s="187">
        <v>0.00032</v>
      </c>
      <c r="R324" s="187">
        <f>Q324*H324</f>
        <v>0.0038912000000000005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285</v>
      </c>
      <c r="AT324" s="189" t="s">
        <v>187</v>
      </c>
      <c r="AU324" s="189" t="s">
        <v>85</v>
      </c>
      <c r="AY324" s="17" t="s">
        <v>185</v>
      </c>
      <c r="BE324" s="190">
        <f>IF(N324="základní",J324,0)</f>
        <v>0</v>
      </c>
      <c r="BF324" s="190">
        <f>IF(N324="snížená",J324,0)</f>
        <v>0</v>
      </c>
      <c r="BG324" s="190">
        <f>IF(N324="zákl. přenesená",J324,0)</f>
        <v>0</v>
      </c>
      <c r="BH324" s="190">
        <f>IF(N324="sníž. přenesená",J324,0)</f>
        <v>0</v>
      </c>
      <c r="BI324" s="190">
        <f>IF(N324="nulová",J324,0)</f>
        <v>0</v>
      </c>
      <c r="BJ324" s="17" t="s">
        <v>81</v>
      </c>
      <c r="BK324" s="190">
        <f>ROUND(I324*H324,2)</f>
        <v>0</v>
      </c>
      <c r="BL324" s="17" t="s">
        <v>285</v>
      </c>
      <c r="BM324" s="189" t="s">
        <v>523</v>
      </c>
    </row>
    <row r="325" spans="1:47" s="2" customFormat="1" ht="12">
      <c r="A325" s="34"/>
      <c r="B325" s="35"/>
      <c r="C325" s="36"/>
      <c r="D325" s="191" t="s">
        <v>194</v>
      </c>
      <c r="E325" s="36"/>
      <c r="F325" s="192" t="s">
        <v>524</v>
      </c>
      <c r="G325" s="36"/>
      <c r="H325" s="36"/>
      <c r="I325" s="193"/>
      <c r="J325" s="36"/>
      <c r="K325" s="36"/>
      <c r="L325" s="39"/>
      <c r="M325" s="194"/>
      <c r="N325" s="195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194</v>
      </c>
      <c r="AU325" s="17" t="s">
        <v>85</v>
      </c>
    </row>
    <row r="326" spans="2:51" s="13" customFormat="1" ht="12">
      <c r="B326" s="196"/>
      <c r="C326" s="197"/>
      <c r="D326" s="198" t="s">
        <v>196</v>
      </c>
      <c r="E326" s="199" t="s">
        <v>19</v>
      </c>
      <c r="F326" s="200" t="s">
        <v>525</v>
      </c>
      <c r="G326" s="197"/>
      <c r="H326" s="201">
        <v>7.27</v>
      </c>
      <c r="I326" s="202"/>
      <c r="J326" s="197"/>
      <c r="K326" s="197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196</v>
      </c>
      <c r="AU326" s="207" t="s">
        <v>85</v>
      </c>
      <c r="AV326" s="13" t="s">
        <v>85</v>
      </c>
      <c r="AW326" s="13" t="s">
        <v>37</v>
      </c>
      <c r="AX326" s="13" t="s">
        <v>77</v>
      </c>
      <c r="AY326" s="207" t="s">
        <v>185</v>
      </c>
    </row>
    <row r="327" spans="2:51" s="13" customFormat="1" ht="12">
      <c r="B327" s="196"/>
      <c r="C327" s="197"/>
      <c r="D327" s="198" t="s">
        <v>196</v>
      </c>
      <c r="E327" s="199" t="s">
        <v>19</v>
      </c>
      <c r="F327" s="200" t="s">
        <v>526</v>
      </c>
      <c r="G327" s="197"/>
      <c r="H327" s="201">
        <v>4.89</v>
      </c>
      <c r="I327" s="202"/>
      <c r="J327" s="197"/>
      <c r="K327" s="197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196</v>
      </c>
      <c r="AU327" s="207" t="s">
        <v>85</v>
      </c>
      <c r="AV327" s="13" t="s">
        <v>85</v>
      </c>
      <c r="AW327" s="13" t="s">
        <v>37</v>
      </c>
      <c r="AX327" s="13" t="s">
        <v>77</v>
      </c>
      <c r="AY327" s="207" t="s">
        <v>185</v>
      </c>
    </row>
    <row r="328" spans="2:51" s="14" customFormat="1" ht="12">
      <c r="B328" s="208"/>
      <c r="C328" s="209"/>
      <c r="D328" s="198" t="s">
        <v>196</v>
      </c>
      <c r="E328" s="210" t="s">
        <v>19</v>
      </c>
      <c r="F328" s="211" t="s">
        <v>199</v>
      </c>
      <c r="G328" s="209"/>
      <c r="H328" s="212">
        <v>12.16</v>
      </c>
      <c r="I328" s="213"/>
      <c r="J328" s="209"/>
      <c r="K328" s="209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196</v>
      </c>
      <c r="AU328" s="218" t="s">
        <v>85</v>
      </c>
      <c r="AV328" s="14" t="s">
        <v>192</v>
      </c>
      <c r="AW328" s="14" t="s">
        <v>37</v>
      </c>
      <c r="AX328" s="14" t="s">
        <v>81</v>
      </c>
      <c r="AY328" s="218" t="s">
        <v>185</v>
      </c>
    </row>
    <row r="329" spans="1:65" s="2" customFormat="1" ht="16.5" customHeight="1">
      <c r="A329" s="34"/>
      <c r="B329" s="35"/>
      <c r="C329" s="178" t="s">
        <v>527</v>
      </c>
      <c r="D329" s="178" t="s">
        <v>187</v>
      </c>
      <c r="E329" s="179" t="s">
        <v>528</v>
      </c>
      <c r="F329" s="180" t="s">
        <v>529</v>
      </c>
      <c r="G329" s="181" t="s">
        <v>202</v>
      </c>
      <c r="H329" s="182">
        <v>9</v>
      </c>
      <c r="I329" s="183"/>
      <c r="J329" s="184">
        <f>ROUND(I329*H329,2)</f>
        <v>0</v>
      </c>
      <c r="K329" s="180" t="s">
        <v>191</v>
      </c>
      <c r="L329" s="39"/>
      <c r="M329" s="185" t="s">
        <v>19</v>
      </c>
      <c r="N329" s="186" t="s">
        <v>48</v>
      </c>
      <c r="O329" s="64"/>
      <c r="P329" s="187">
        <f>O329*H329</f>
        <v>0</v>
      </c>
      <c r="Q329" s="187">
        <v>0.00021</v>
      </c>
      <c r="R329" s="187">
        <f>Q329*H329</f>
        <v>0.0018900000000000002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285</v>
      </c>
      <c r="AT329" s="189" t="s">
        <v>187</v>
      </c>
      <c r="AU329" s="189" t="s">
        <v>85</v>
      </c>
      <c r="AY329" s="17" t="s">
        <v>185</v>
      </c>
      <c r="BE329" s="190">
        <f>IF(N329="základní",J329,0)</f>
        <v>0</v>
      </c>
      <c r="BF329" s="190">
        <f>IF(N329="snížená",J329,0)</f>
        <v>0</v>
      </c>
      <c r="BG329" s="190">
        <f>IF(N329="zákl. přenesená",J329,0)</f>
        <v>0</v>
      </c>
      <c r="BH329" s="190">
        <f>IF(N329="sníž. přenesená",J329,0)</f>
        <v>0</v>
      </c>
      <c r="BI329" s="190">
        <f>IF(N329="nulová",J329,0)</f>
        <v>0</v>
      </c>
      <c r="BJ329" s="17" t="s">
        <v>81</v>
      </c>
      <c r="BK329" s="190">
        <f>ROUND(I329*H329,2)</f>
        <v>0</v>
      </c>
      <c r="BL329" s="17" t="s">
        <v>285</v>
      </c>
      <c r="BM329" s="189" t="s">
        <v>530</v>
      </c>
    </row>
    <row r="330" spans="1:47" s="2" customFormat="1" ht="12">
      <c r="A330" s="34"/>
      <c r="B330" s="35"/>
      <c r="C330" s="36"/>
      <c r="D330" s="191" t="s">
        <v>194</v>
      </c>
      <c r="E330" s="36"/>
      <c r="F330" s="192" t="s">
        <v>531</v>
      </c>
      <c r="G330" s="36"/>
      <c r="H330" s="36"/>
      <c r="I330" s="193"/>
      <c r="J330" s="36"/>
      <c r="K330" s="36"/>
      <c r="L330" s="39"/>
      <c r="M330" s="194"/>
      <c r="N330" s="195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194</v>
      </c>
      <c r="AU330" s="17" t="s">
        <v>85</v>
      </c>
    </row>
    <row r="331" spans="2:51" s="13" customFormat="1" ht="12">
      <c r="B331" s="196"/>
      <c r="C331" s="197"/>
      <c r="D331" s="198" t="s">
        <v>196</v>
      </c>
      <c r="E331" s="199" t="s">
        <v>19</v>
      </c>
      <c r="F331" s="200" t="s">
        <v>532</v>
      </c>
      <c r="G331" s="197"/>
      <c r="H331" s="201">
        <v>5</v>
      </c>
      <c r="I331" s="202"/>
      <c r="J331" s="197"/>
      <c r="K331" s="197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196</v>
      </c>
      <c r="AU331" s="207" t="s">
        <v>85</v>
      </c>
      <c r="AV331" s="13" t="s">
        <v>85</v>
      </c>
      <c r="AW331" s="13" t="s">
        <v>37</v>
      </c>
      <c r="AX331" s="13" t="s">
        <v>77</v>
      </c>
      <c r="AY331" s="207" t="s">
        <v>185</v>
      </c>
    </row>
    <row r="332" spans="2:51" s="13" customFormat="1" ht="12">
      <c r="B332" s="196"/>
      <c r="C332" s="197"/>
      <c r="D332" s="198" t="s">
        <v>196</v>
      </c>
      <c r="E332" s="199" t="s">
        <v>19</v>
      </c>
      <c r="F332" s="200" t="s">
        <v>533</v>
      </c>
      <c r="G332" s="197"/>
      <c r="H332" s="201">
        <v>4</v>
      </c>
      <c r="I332" s="202"/>
      <c r="J332" s="197"/>
      <c r="K332" s="197"/>
      <c r="L332" s="203"/>
      <c r="M332" s="204"/>
      <c r="N332" s="205"/>
      <c r="O332" s="205"/>
      <c r="P332" s="205"/>
      <c r="Q332" s="205"/>
      <c r="R332" s="205"/>
      <c r="S332" s="205"/>
      <c r="T332" s="206"/>
      <c r="AT332" s="207" t="s">
        <v>196</v>
      </c>
      <c r="AU332" s="207" t="s">
        <v>85</v>
      </c>
      <c r="AV332" s="13" t="s">
        <v>85</v>
      </c>
      <c r="AW332" s="13" t="s">
        <v>37</v>
      </c>
      <c r="AX332" s="13" t="s">
        <v>77</v>
      </c>
      <c r="AY332" s="207" t="s">
        <v>185</v>
      </c>
    </row>
    <row r="333" spans="2:51" s="14" customFormat="1" ht="12">
      <c r="B333" s="208"/>
      <c r="C333" s="209"/>
      <c r="D333" s="198" t="s">
        <v>196</v>
      </c>
      <c r="E333" s="210" t="s">
        <v>19</v>
      </c>
      <c r="F333" s="211" t="s">
        <v>199</v>
      </c>
      <c r="G333" s="209"/>
      <c r="H333" s="212">
        <v>9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196</v>
      </c>
      <c r="AU333" s="218" t="s">
        <v>85</v>
      </c>
      <c r="AV333" s="14" t="s">
        <v>192</v>
      </c>
      <c r="AW333" s="14" t="s">
        <v>37</v>
      </c>
      <c r="AX333" s="14" t="s">
        <v>81</v>
      </c>
      <c r="AY333" s="218" t="s">
        <v>185</v>
      </c>
    </row>
    <row r="334" spans="1:65" s="2" customFormat="1" ht="16.5" customHeight="1">
      <c r="A334" s="34"/>
      <c r="B334" s="35"/>
      <c r="C334" s="178" t="s">
        <v>534</v>
      </c>
      <c r="D334" s="178" t="s">
        <v>187</v>
      </c>
      <c r="E334" s="179" t="s">
        <v>535</v>
      </c>
      <c r="F334" s="180" t="s">
        <v>536</v>
      </c>
      <c r="G334" s="181" t="s">
        <v>202</v>
      </c>
      <c r="H334" s="182">
        <v>1</v>
      </c>
      <c r="I334" s="183"/>
      <c r="J334" s="184">
        <f>ROUND(I334*H334,2)</f>
        <v>0</v>
      </c>
      <c r="K334" s="180" t="s">
        <v>191</v>
      </c>
      <c r="L334" s="39"/>
      <c r="M334" s="185" t="s">
        <v>19</v>
      </c>
      <c r="N334" s="186" t="s">
        <v>48</v>
      </c>
      <c r="O334" s="64"/>
      <c r="P334" s="187">
        <f>O334*H334</f>
        <v>0</v>
      </c>
      <c r="Q334" s="187">
        <v>0.0002</v>
      </c>
      <c r="R334" s="187">
        <f>Q334*H334</f>
        <v>0.0002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285</v>
      </c>
      <c r="AT334" s="189" t="s">
        <v>187</v>
      </c>
      <c r="AU334" s="189" t="s">
        <v>85</v>
      </c>
      <c r="AY334" s="17" t="s">
        <v>185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17" t="s">
        <v>81</v>
      </c>
      <c r="BK334" s="190">
        <f>ROUND(I334*H334,2)</f>
        <v>0</v>
      </c>
      <c r="BL334" s="17" t="s">
        <v>285</v>
      </c>
      <c r="BM334" s="189" t="s">
        <v>537</v>
      </c>
    </row>
    <row r="335" spans="1:47" s="2" customFormat="1" ht="12">
      <c r="A335" s="34"/>
      <c r="B335" s="35"/>
      <c r="C335" s="36"/>
      <c r="D335" s="191" t="s">
        <v>194</v>
      </c>
      <c r="E335" s="36"/>
      <c r="F335" s="192" t="s">
        <v>538</v>
      </c>
      <c r="G335" s="36"/>
      <c r="H335" s="36"/>
      <c r="I335" s="193"/>
      <c r="J335" s="36"/>
      <c r="K335" s="36"/>
      <c r="L335" s="39"/>
      <c r="M335" s="194"/>
      <c r="N335" s="195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194</v>
      </c>
      <c r="AU335" s="17" t="s">
        <v>85</v>
      </c>
    </row>
    <row r="336" spans="2:51" s="13" customFormat="1" ht="12">
      <c r="B336" s="196"/>
      <c r="C336" s="197"/>
      <c r="D336" s="198" t="s">
        <v>196</v>
      </c>
      <c r="E336" s="199" t="s">
        <v>19</v>
      </c>
      <c r="F336" s="200" t="s">
        <v>446</v>
      </c>
      <c r="G336" s="197"/>
      <c r="H336" s="201">
        <v>1</v>
      </c>
      <c r="I336" s="202"/>
      <c r="J336" s="197"/>
      <c r="K336" s="197"/>
      <c r="L336" s="203"/>
      <c r="M336" s="204"/>
      <c r="N336" s="205"/>
      <c r="O336" s="205"/>
      <c r="P336" s="205"/>
      <c r="Q336" s="205"/>
      <c r="R336" s="205"/>
      <c r="S336" s="205"/>
      <c r="T336" s="206"/>
      <c r="AT336" s="207" t="s">
        <v>196</v>
      </c>
      <c r="AU336" s="207" t="s">
        <v>85</v>
      </c>
      <c r="AV336" s="13" t="s">
        <v>85</v>
      </c>
      <c r="AW336" s="13" t="s">
        <v>37</v>
      </c>
      <c r="AX336" s="13" t="s">
        <v>77</v>
      </c>
      <c r="AY336" s="207" t="s">
        <v>185</v>
      </c>
    </row>
    <row r="337" spans="2:51" s="14" customFormat="1" ht="12">
      <c r="B337" s="208"/>
      <c r="C337" s="209"/>
      <c r="D337" s="198" t="s">
        <v>196</v>
      </c>
      <c r="E337" s="210" t="s">
        <v>19</v>
      </c>
      <c r="F337" s="211" t="s">
        <v>199</v>
      </c>
      <c r="G337" s="209"/>
      <c r="H337" s="212">
        <v>1</v>
      </c>
      <c r="I337" s="213"/>
      <c r="J337" s="209"/>
      <c r="K337" s="209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196</v>
      </c>
      <c r="AU337" s="218" t="s">
        <v>85</v>
      </c>
      <c r="AV337" s="14" t="s">
        <v>192</v>
      </c>
      <c r="AW337" s="14" t="s">
        <v>37</v>
      </c>
      <c r="AX337" s="14" t="s">
        <v>81</v>
      </c>
      <c r="AY337" s="218" t="s">
        <v>185</v>
      </c>
    </row>
    <row r="338" spans="1:65" s="2" customFormat="1" ht="24.15" customHeight="1">
      <c r="A338" s="34"/>
      <c r="B338" s="35"/>
      <c r="C338" s="178" t="s">
        <v>539</v>
      </c>
      <c r="D338" s="178" t="s">
        <v>187</v>
      </c>
      <c r="E338" s="179" t="s">
        <v>540</v>
      </c>
      <c r="F338" s="180" t="s">
        <v>541</v>
      </c>
      <c r="G338" s="181" t="s">
        <v>190</v>
      </c>
      <c r="H338" s="182">
        <v>17.92</v>
      </c>
      <c r="I338" s="183"/>
      <c r="J338" s="184">
        <f>ROUND(I338*H338,2)</f>
        <v>0</v>
      </c>
      <c r="K338" s="180" t="s">
        <v>191</v>
      </c>
      <c r="L338" s="39"/>
      <c r="M338" s="185" t="s">
        <v>19</v>
      </c>
      <c r="N338" s="186" t="s">
        <v>48</v>
      </c>
      <c r="O338" s="64"/>
      <c r="P338" s="187">
        <f>O338*H338</f>
        <v>0</v>
      </c>
      <c r="Q338" s="187">
        <v>0.0063</v>
      </c>
      <c r="R338" s="187">
        <f>Q338*H338</f>
        <v>0.11289600000000001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285</v>
      </c>
      <c r="AT338" s="189" t="s">
        <v>187</v>
      </c>
      <c r="AU338" s="189" t="s">
        <v>85</v>
      </c>
      <c r="AY338" s="17" t="s">
        <v>185</v>
      </c>
      <c r="BE338" s="190">
        <f>IF(N338="základní",J338,0)</f>
        <v>0</v>
      </c>
      <c r="BF338" s="190">
        <f>IF(N338="snížená",J338,0)</f>
        <v>0</v>
      </c>
      <c r="BG338" s="190">
        <f>IF(N338="zákl. přenesená",J338,0)</f>
        <v>0</v>
      </c>
      <c r="BH338" s="190">
        <f>IF(N338="sníž. přenesená",J338,0)</f>
        <v>0</v>
      </c>
      <c r="BI338" s="190">
        <f>IF(N338="nulová",J338,0)</f>
        <v>0</v>
      </c>
      <c r="BJ338" s="17" t="s">
        <v>81</v>
      </c>
      <c r="BK338" s="190">
        <f>ROUND(I338*H338,2)</f>
        <v>0</v>
      </c>
      <c r="BL338" s="17" t="s">
        <v>285</v>
      </c>
      <c r="BM338" s="189" t="s">
        <v>542</v>
      </c>
    </row>
    <row r="339" spans="1:47" s="2" customFormat="1" ht="12">
      <c r="A339" s="34"/>
      <c r="B339" s="35"/>
      <c r="C339" s="36"/>
      <c r="D339" s="191" t="s">
        <v>194</v>
      </c>
      <c r="E339" s="36"/>
      <c r="F339" s="192" t="s">
        <v>543</v>
      </c>
      <c r="G339" s="36"/>
      <c r="H339" s="36"/>
      <c r="I339" s="193"/>
      <c r="J339" s="36"/>
      <c r="K339" s="36"/>
      <c r="L339" s="39"/>
      <c r="M339" s="194"/>
      <c r="N339" s="195"/>
      <c r="O339" s="64"/>
      <c r="P339" s="64"/>
      <c r="Q339" s="64"/>
      <c r="R339" s="64"/>
      <c r="S339" s="64"/>
      <c r="T339" s="65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194</v>
      </c>
      <c r="AU339" s="17" t="s">
        <v>85</v>
      </c>
    </row>
    <row r="340" spans="1:65" s="2" customFormat="1" ht="16.5" customHeight="1">
      <c r="A340" s="34"/>
      <c r="B340" s="35"/>
      <c r="C340" s="219" t="s">
        <v>544</v>
      </c>
      <c r="D340" s="219" t="s">
        <v>404</v>
      </c>
      <c r="E340" s="220" t="s">
        <v>545</v>
      </c>
      <c r="F340" s="221" t="s">
        <v>546</v>
      </c>
      <c r="G340" s="222" t="s">
        <v>190</v>
      </c>
      <c r="H340" s="223">
        <v>20.608</v>
      </c>
      <c r="I340" s="224"/>
      <c r="J340" s="225">
        <f>ROUND(I340*H340,2)</f>
        <v>0</v>
      </c>
      <c r="K340" s="221" t="s">
        <v>191</v>
      </c>
      <c r="L340" s="226"/>
      <c r="M340" s="227" t="s">
        <v>19</v>
      </c>
      <c r="N340" s="228" t="s">
        <v>48</v>
      </c>
      <c r="O340" s="64"/>
      <c r="P340" s="187">
        <f>O340*H340</f>
        <v>0</v>
      </c>
      <c r="Q340" s="187">
        <v>0.0177</v>
      </c>
      <c r="R340" s="187">
        <f>Q340*H340</f>
        <v>0.3647616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392</v>
      </c>
      <c r="AT340" s="189" t="s">
        <v>404</v>
      </c>
      <c r="AU340" s="189" t="s">
        <v>85</v>
      </c>
      <c r="AY340" s="17" t="s">
        <v>185</v>
      </c>
      <c r="BE340" s="190">
        <f>IF(N340="základní",J340,0)</f>
        <v>0</v>
      </c>
      <c r="BF340" s="190">
        <f>IF(N340="snížená",J340,0)</f>
        <v>0</v>
      </c>
      <c r="BG340" s="190">
        <f>IF(N340="zákl. přenesená",J340,0)</f>
        <v>0</v>
      </c>
      <c r="BH340" s="190">
        <f>IF(N340="sníž. přenesená",J340,0)</f>
        <v>0</v>
      </c>
      <c r="BI340" s="190">
        <f>IF(N340="nulová",J340,0)</f>
        <v>0</v>
      </c>
      <c r="BJ340" s="17" t="s">
        <v>81</v>
      </c>
      <c r="BK340" s="190">
        <f>ROUND(I340*H340,2)</f>
        <v>0</v>
      </c>
      <c r="BL340" s="17" t="s">
        <v>285</v>
      </c>
      <c r="BM340" s="189" t="s">
        <v>547</v>
      </c>
    </row>
    <row r="341" spans="2:51" s="13" customFormat="1" ht="12">
      <c r="B341" s="196"/>
      <c r="C341" s="197"/>
      <c r="D341" s="198" t="s">
        <v>196</v>
      </c>
      <c r="E341" s="199" t="s">
        <v>19</v>
      </c>
      <c r="F341" s="200" t="s">
        <v>548</v>
      </c>
      <c r="G341" s="197"/>
      <c r="H341" s="201">
        <v>20.608</v>
      </c>
      <c r="I341" s="202"/>
      <c r="J341" s="197"/>
      <c r="K341" s="197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196</v>
      </c>
      <c r="AU341" s="207" t="s">
        <v>85</v>
      </c>
      <c r="AV341" s="13" t="s">
        <v>85</v>
      </c>
      <c r="AW341" s="13" t="s">
        <v>37</v>
      </c>
      <c r="AX341" s="13" t="s">
        <v>77</v>
      </c>
      <c r="AY341" s="207" t="s">
        <v>185</v>
      </c>
    </row>
    <row r="342" spans="2:51" s="14" customFormat="1" ht="12">
      <c r="B342" s="208"/>
      <c r="C342" s="209"/>
      <c r="D342" s="198" t="s">
        <v>196</v>
      </c>
      <c r="E342" s="210" t="s">
        <v>19</v>
      </c>
      <c r="F342" s="211" t="s">
        <v>199</v>
      </c>
      <c r="G342" s="209"/>
      <c r="H342" s="212">
        <v>20.608</v>
      </c>
      <c r="I342" s="213"/>
      <c r="J342" s="209"/>
      <c r="K342" s="209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196</v>
      </c>
      <c r="AU342" s="218" t="s">
        <v>85</v>
      </c>
      <c r="AV342" s="14" t="s">
        <v>192</v>
      </c>
      <c r="AW342" s="14" t="s">
        <v>37</v>
      </c>
      <c r="AX342" s="14" t="s">
        <v>81</v>
      </c>
      <c r="AY342" s="218" t="s">
        <v>185</v>
      </c>
    </row>
    <row r="343" spans="1:65" s="2" customFormat="1" ht="24.15" customHeight="1">
      <c r="A343" s="34"/>
      <c r="B343" s="35"/>
      <c r="C343" s="178" t="s">
        <v>211</v>
      </c>
      <c r="D343" s="178" t="s">
        <v>187</v>
      </c>
      <c r="E343" s="179" t="s">
        <v>549</v>
      </c>
      <c r="F343" s="180" t="s">
        <v>550</v>
      </c>
      <c r="G343" s="181" t="s">
        <v>190</v>
      </c>
      <c r="H343" s="182">
        <v>9.37</v>
      </c>
      <c r="I343" s="183"/>
      <c r="J343" s="184">
        <f>ROUND(I343*H343,2)</f>
        <v>0</v>
      </c>
      <c r="K343" s="180" t="s">
        <v>191</v>
      </c>
      <c r="L343" s="39"/>
      <c r="M343" s="185" t="s">
        <v>19</v>
      </c>
      <c r="N343" s="186" t="s">
        <v>48</v>
      </c>
      <c r="O343" s="64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285</v>
      </c>
      <c r="AT343" s="189" t="s">
        <v>187</v>
      </c>
      <c r="AU343" s="189" t="s">
        <v>85</v>
      </c>
      <c r="AY343" s="17" t="s">
        <v>185</v>
      </c>
      <c r="BE343" s="190">
        <f>IF(N343="základní",J343,0)</f>
        <v>0</v>
      </c>
      <c r="BF343" s="190">
        <f>IF(N343="snížená",J343,0)</f>
        <v>0</v>
      </c>
      <c r="BG343" s="190">
        <f>IF(N343="zákl. přenesená",J343,0)</f>
        <v>0</v>
      </c>
      <c r="BH343" s="190">
        <f>IF(N343="sníž. přenesená",J343,0)</f>
        <v>0</v>
      </c>
      <c r="BI343" s="190">
        <f>IF(N343="nulová",J343,0)</f>
        <v>0</v>
      </c>
      <c r="BJ343" s="17" t="s">
        <v>81</v>
      </c>
      <c r="BK343" s="190">
        <f>ROUND(I343*H343,2)</f>
        <v>0</v>
      </c>
      <c r="BL343" s="17" t="s">
        <v>285</v>
      </c>
      <c r="BM343" s="189" t="s">
        <v>551</v>
      </c>
    </row>
    <row r="344" spans="1:47" s="2" customFormat="1" ht="12">
      <c r="A344" s="34"/>
      <c r="B344" s="35"/>
      <c r="C344" s="36"/>
      <c r="D344" s="191" t="s">
        <v>194</v>
      </c>
      <c r="E344" s="36"/>
      <c r="F344" s="192" t="s">
        <v>552</v>
      </c>
      <c r="G344" s="36"/>
      <c r="H344" s="36"/>
      <c r="I344" s="193"/>
      <c r="J344" s="36"/>
      <c r="K344" s="36"/>
      <c r="L344" s="39"/>
      <c r="M344" s="194"/>
      <c r="N344" s="195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194</v>
      </c>
      <c r="AU344" s="17" t="s">
        <v>85</v>
      </c>
    </row>
    <row r="345" spans="2:51" s="13" customFormat="1" ht="12">
      <c r="B345" s="196"/>
      <c r="C345" s="197"/>
      <c r="D345" s="198" t="s">
        <v>196</v>
      </c>
      <c r="E345" s="199" t="s">
        <v>19</v>
      </c>
      <c r="F345" s="200" t="s">
        <v>316</v>
      </c>
      <c r="G345" s="197"/>
      <c r="H345" s="201">
        <v>3.49</v>
      </c>
      <c r="I345" s="202"/>
      <c r="J345" s="197"/>
      <c r="K345" s="197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196</v>
      </c>
      <c r="AU345" s="207" t="s">
        <v>85</v>
      </c>
      <c r="AV345" s="13" t="s">
        <v>85</v>
      </c>
      <c r="AW345" s="13" t="s">
        <v>37</v>
      </c>
      <c r="AX345" s="13" t="s">
        <v>77</v>
      </c>
      <c r="AY345" s="207" t="s">
        <v>185</v>
      </c>
    </row>
    <row r="346" spans="2:51" s="13" customFormat="1" ht="12">
      <c r="B346" s="196"/>
      <c r="C346" s="197"/>
      <c r="D346" s="198" t="s">
        <v>196</v>
      </c>
      <c r="E346" s="199" t="s">
        <v>19</v>
      </c>
      <c r="F346" s="200" t="s">
        <v>500</v>
      </c>
      <c r="G346" s="197"/>
      <c r="H346" s="201">
        <v>3.94</v>
      </c>
      <c r="I346" s="202"/>
      <c r="J346" s="197"/>
      <c r="K346" s="197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196</v>
      </c>
      <c r="AU346" s="207" t="s">
        <v>85</v>
      </c>
      <c r="AV346" s="13" t="s">
        <v>85</v>
      </c>
      <c r="AW346" s="13" t="s">
        <v>37</v>
      </c>
      <c r="AX346" s="13" t="s">
        <v>77</v>
      </c>
      <c r="AY346" s="207" t="s">
        <v>185</v>
      </c>
    </row>
    <row r="347" spans="2:51" s="13" customFormat="1" ht="12">
      <c r="B347" s="196"/>
      <c r="C347" s="197"/>
      <c r="D347" s="198" t="s">
        <v>196</v>
      </c>
      <c r="E347" s="199" t="s">
        <v>19</v>
      </c>
      <c r="F347" s="200" t="s">
        <v>315</v>
      </c>
      <c r="G347" s="197"/>
      <c r="H347" s="201">
        <v>1.94</v>
      </c>
      <c r="I347" s="202"/>
      <c r="J347" s="197"/>
      <c r="K347" s="197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196</v>
      </c>
      <c r="AU347" s="207" t="s">
        <v>85</v>
      </c>
      <c r="AV347" s="13" t="s">
        <v>85</v>
      </c>
      <c r="AW347" s="13" t="s">
        <v>37</v>
      </c>
      <c r="AX347" s="13" t="s">
        <v>77</v>
      </c>
      <c r="AY347" s="207" t="s">
        <v>185</v>
      </c>
    </row>
    <row r="348" spans="2:51" s="14" customFormat="1" ht="12">
      <c r="B348" s="208"/>
      <c r="C348" s="209"/>
      <c r="D348" s="198" t="s">
        <v>196</v>
      </c>
      <c r="E348" s="210" t="s">
        <v>19</v>
      </c>
      <c r="F348" s="211" t="s">
        <v>199</v>
      </c>
      <c r="G348" s="209"/>
      <c r="H348" s="212">
        <v>9.37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196</v>
      </c>
      <c r="AU348" s="218" t="s">
        <v>85</v>
      </c>
      <c r="AV348" s="14" t="s">
        <v>192</v>
      </c>
      <c r="AW348" s="14" t="s">
        <v>37</v>
      </c>
      <c r="AX348" s="14" t="s">
        <v>81</v>
      </c>
      <c r="AY348" s="218" t="s">
        <v>185</v>
      </c>
    </row>
    <row r="349" spans="1:65" s="2" customFormat="1" ht="21.75" customHeight="1">
      <c r="A349" s="34"/>
      <c r="B349" s="35"/>
      <c r="C349" s="178" t="s">
        <v>553</v>
      </c>
      <c r="D349" s="178" t="s">
        <v>187</v>
      </c>
      <c r="E349" s="179" t="s">
        <v>554</v>
      </c>
      <c r="F349" s="180" t="s">
        <v>555</v>
      </c>
      <c r="G349" s="181" t="s">
        <v>407</v>
      </c>
      <c r="H349" s="182">
        <v>12.04</v>
      </c>
      <c r="I349" s="183"/>
      <c r="J349" s="184">
        <f>ROUND(I349*H349,2)</f>
        <v>0</v>
      </c>
      <c r="K349" s="180" t="s">
        <v>191</v>
      </c>
      <c r="L349" s="39"/>
      <c r="M349" s="185" t="s">
        <v>19</v>
      </c>
      <c r="N349" s="186" t="s">
        <v>48</v>
      </c>
      <c r="O349" s="64"/>
      <c r="P349" s="187">
        <f>O349*H349</f>
        <v>0</v>
      </c>
      <c r="Q349" s="187">
        <v>0.00043</v>
      </c>
      <c r="R349" s="187">
        <f>Q349*H349</f>
        <v>0.0051772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285</v>
      </c>
      <c r="AT349" s="189" t="s">
        <v>187</v>
      </c>
      <c r="AU349" s="189" t="s">
        <v>85</v>
      </c>
      <c r="AY349" s="17" t="s">
        <v>185</v>
      </c>
      <c r="BE349" s="190">
        <f>IF(N349="základní",J349,0)</f>
        <v>0</v>
      </c>
      <c r="BF349" s="190">
        <f>IF(N349="snížená",J349,0)</f>
        <v>0</v>
      </c>
      <c r="BG349" s="190">
        <f>IF(N349="zákl. přenesená",J349,0)</f>
        <v>0</v>
      </c>
      <c r="BH349" s="190">
        <f>IF(N349="sníž. přenesená",J349,0)</f>
        <v>0</v>
      </c>
      <c r="BI349" s="190">
        <f>IF(N349="nulová",J349,0)</f>
        <v>0</v>
      </c>
      <c r="BJ349" s="17" t="s">
        <v>81</v>
      </c>
      <c r="BK349" s="190">
        <f>ROUND(I349*H349,2)</f>
        <v>0</v>
      </c>
      <c r="BL349" s="17" t="s">
        <v>285</v>
      </c>
      <c r="BM349" s="189" t="s">
        <v>556</v>
      </c>
    </row>
    <row r="350" spans="1:47" s="2" customFormat="1" ht="12">
      <c r="A350" s="34"/>
      <c r="B350" s="35"/>
      <c r="C350" s="36"/>
      <c r="D350" s="191" t="s">
        <v>194</v>
      </c>
      <c r="E350" s="36"/>
      <c r="F350" s="192" t="s">
        <v>557</v>
      </c>
      <c r="G350" s="36"/>
      <c r="H350" s="36"/>
      <c r="I350" s="193"/>
      <c r="J350" s="36"/>
      <c r="K350" s="36"/>
      <c r="L350" s="39"/>
      <c r="M350" s="194"/>
      <c r="N350" s="195"/>
      <c r="O350" s="64"/>
      <c r="P350" s="64"/>
      <c r="Q350" s="64"/>
      <c r="R350" s="64"/>
      <c r="S350" s="64"/>
      <c r="T350" s="65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194</v>
      </c>
      <c r="AU350" s="17" t="s">
        <v>85</v>
      </c>
    </row>
    <row r="351" spans="2:51" s="13" customFormat="1" ht="12">
      <c r="B351" s="196"/>
      <c r="C351" s="197"/>
      <c r="D351" s="198" t="s">
        <v>196</v>
      </c>
      <c r="E351" s="199" t="s">
        <v>19</v>
      </c>
      <c r="F351" s="200" t="s">
        <v>558</v>
      </c>
      <c r="G351" s="197"/>
      <c r="H351" s="201">
        <v>12.04</v>
      </c>
      <c r="I351" s="202"/>
      <c r="J351" s="197"/>
      <c r="K351" s="197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196</v>
      </c>
      <c r="AU351" s="207" t="s">
        <v>85</v>
      </c>
      <c r="AV351" s="13" t="s">
        <v>85</v>
      </c>
      <c r="AW351" s="13" t="s">
        <v>37</v>
      </c>
      <c r="AX351" s="13" t="s">
        <v>77</v>
      </c>
      <c r="AY351" s="207" t="s">
        <v>185</v>
      </c>
    </row>
    <row r="352" spans="2:51" s="14" customFormat="1" ht="12">
      <c r="B352" s="208"/>
      <c r="C352" s="209"/>
      <c r="D352" s="198" t="s">
        <v>196</v>
      </c>
      <c r="E352" s="210" t="s">
        <v>19</v>
      </c>
      <c r="F352" s="211" t="s">
        <v>199</v>
      </c>
      <c r="G352" s="209"/>
      <c r="H352" s="212">
        <v>12.04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196</v>
      </c>
      <c r="AU352" s="218" t="s">
        <v>85</v>
      </c>
      <c r="AV352" s="14" t="s">
        <v>192</v>
      </c>
      <c r="AW352" s="14" t="s">
        <v>37</v>
      </c>
      <c r="AX352" s="14" t="s">
        <v>81</v>
      </c>
      <c r="AY352" s="218" t="s">
        <v>185</v>
      </c>
    </row>
    <row r="353" spans="1:65" s="2" customFormat="1" ht="16.5" customHeight="1">
      <c r="A353" s="34"/>
      <c r="B353" s="35"/>
      <c r="C353" s="219" t="s">
        <v>559</v>
      </c>
      <c r="D353" s="219" t="s">
        <v>404</v>
      </c>
      <c r="E353" s="220" t="s">
        <v>560</v>
      </c>
      <c r="F353" s="221" t="s">
        <v>561</v>
      </c>
      <c r="G353" s="222" t="s">
        <v>202</v>
      </c>
      <c r="H353" s="223">
        <v>46.153</v>
      </c>
      <c r="I353" s="224"/>
      <c r="J353" s="225">
        <f>ROUND(I353*H353,2)</f>
        <v>0</v>
      </c>
      <c r="K353" s="221" t="s">
        <v>191</v>
      </c>
      <c r="L353" s="226"/>
      <c r="M353" s="227" t="s">
        <v>19</v>
      </c>
      <c r="N353" s="228" t="s">
        <v>48</v>
      </c>
      <c r="O353" s="64"/>
      <c r="P353" s="187">
        <f>O353*H353</f>
        <v>0</v>
      </c>
      <c r="Q353" s="187">
        <v>0.00045</v>
      </c>
      <c r="R353" s="187">
        <f>Q353*H353</f>
        <v>0.02076885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392</v>
      </c>
      <c r="AT353" s="189" t="s">
        <v>404</v>
      </c>
      <c r="AU353" s="189" t="s">
        <v>85</v>
      </c>
      <c r="AY353" s="17" t="s">
        <v>185</v>
      </c>
      <c r="BE353" s="190">
        <f>IF(N353="základní",J353,0)</f>
        <v>0</v>
      </c>
      <c r="BF353" s="190">
        <f>IF(N353="snížená",J353,0)</f>
        <v>0</v>
      </c>
      <c r="BG353" s="190">
        <f>IF(N353="zákl. přenesená",J353,0)</f>
        <v>0</v>
      </c>
      <c r="BH353" s="190">
        <f>IF(N353="sníž. přenesená",J353,0)</f>
        <v>0</v>
      </c>
      <c r="BI353" s="190">
        <f>IF(N353="nulová",J353,0)</f>
        <v>0</v>
      </c>
      <c r="BJ353" s="17" t="s">
        <v>81</v>
      </c>
      <c r="BK353" s="190">
        <f>ROUND(I353*H353,2)</f>
        <v>0</v>
      </c>
      <c r="BL353" s="17" t="s">
        <v>285</v>
      </c>
      <c r="BM353" s="189" t="s">
        <v>562</v>
      </c>
    </row>
    <row r="354" spans="2:51" s="13" customFormat="1" ht="12">
      <c r="B354" s="196"/>
      <c r="C354" s="197"/>
      <c r="D354" s="198" t="s">
        <v>196</v>
      </c>
      <c r="E354" s="199" t="s">
        <v>19</v>
      </c>
      <c r="F354" s="200" t="s">
        <v>563</v>
      </c>
      <c r="G354" s="197"/>
      <c r="H354" s="201">
        <v>46.153</v>
      </c>
      <c r="I354" s="202"/>
      <c r="J354" s="197"/>
      <c r="K354" s="197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196</v>
      </c>
      <c r="AU354" s="207" t="s">
        <v>85</v>
      </c>
      <c r="AV354" s="13" t="s">
        <v>85</v>
      </c>
      <c r="AW354" s="13" t="s">
        <v>37</v>
      </c>
      <c r="AX354" s="13" t="s">
        <v>77</v>
      </c>
      <c r="AY354" s="207" t="s">
        <v>185</v>
      </c>
    </row>
    <row r="355" spans="2:51" s="14" customFormat="1" ht="12">
      <c r="B355" s="208"/>
      <c r="C355" s="209"/>
      <c r="D355" s="198" t="s">
        <v>196</v>
      </c>
      <c r="E355" s="210" t="s">
        <v>19</v>
      </c>
      <c r="F355" s="211" t="s">
        <v>199</v>
      </c>
      <c r="G355" s="209"/>
      <c r="H355" s="212">
        <v>46.153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196</v>
      </c>
      <c r="AU355" s="218" t="s">
        <v>85</v>
      </c>
      <c r="AV355" s="14" t="s">
        <v>192</v>
      </c>
      <c r="AW355" s="14" t="s">
        <v>37</v>
      </c>
      <c r="AX355" s="14" t="s">
        <v>81</v>
      </c>
      <c r="AY355" s="218" t="s">
        <v>185</v>
      </c>
    </row>
    <row r="356" spans="1:65" s="2" customFormat="1" ht="16.5" customHeight="1">
      <c r="A356" s="34"/>
      <c r="B356" s="35"/>
      <c r="C356" s="178" t="s">
        <v>564</v>
      </c>
      <c r="D356" s="178" t="s">
        <v>187</v>
      </c>
      <c r="E356" s="179" t="s">
        <v>565</v>
      </c>
      <c r="F356" s="180" t="s">
        <v>566</v>
      </c>
      <c r="G356" s="181" t="s">
        <v>407</v>
      </c>
      <c r="H356" s="182">
        <v>24.2</v>
      </c>
      <c r="I356" s="183"/>
      <c r="J356" s="184">
        <f>ROUND(I356*H356,2)</f>
        <v>0</v>
      </c>
      <c r="K356" s="180" t="s">
        <v>191</v>
      </c>
      <c r="L356" s="39"/>
      <c r="M356" s="185" t="s">
        <v>19</v>
      </c>
      <c r="N356" s="186" t="s">
        <v>48</v>
      </c>
      <c r="O356" s="64"/>
      <c r="P356" s="187">
        <f>O356*H356</f>
        <v>0</v>
      </c>
      <c r="Q356" s="187">
        <v>3E-05</v>
      </c>
      <c r="R356" s="187">
        <f>Q356*H356</f>
        <v>0.000726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285</v>
      </c>
      <c r="AT356" s="189" t="s">
        <v>187</v>
      </c>
      <c r="AU356" s="189" t="s">
        <v>85</v>
      </c>
      <c r="AY356" s="17" t="s">
        <v>185</v>
      </c>
      <c r="BE356" s="190">
        <f>IF(N356="základní",J356,0)</f>
        <v>0</v>
      </c>
      <c r="BF356" s="190">
        <f>IF(N356="snížená",J356,0)</f>
        <v>0</v>
      </c>
      <c r="BG356" s="190">
        <f>IF(N356="zákl. přenesená",J356,0)</f>
        <v>0</v>
      </c>
      <c r="BH356" s="190">
        <f>IF(N356="sníž. přenesená",J356,0)</f>
        <v>0</v>
      </c>
      <c r="BI356" s="190">
        <f>IF(N356="nulová",J356,0)</f>
        <v>0</v>
      </c>
      <c r="BJ356" s="17" t="s">
        <v>81</v>
      </c>
      <c r="BK356" s="190">
        <f>ROUND(I356*H356,2)</f>
        <v>0</v>
      </c>
      <c r="BL356" s="17" t="s">
        <v>285</v>
      </c>
      <c r="BM356" s="189" t="s">
        <v>567</v>
      </c>
    </row>
    <row r="357" spans="1:47" s="2" customFormat="1" ht="12">
      <c r="A357" s="34"/>
      <c r="B357" s="35"/>
      <c r="C357" s="36"/>
      <c r="D357" s="191" t="s">
        <v>194</v>
      </c>
      <c r="E357" s="36"/>
      <c r="F357" s="192" t="s">
        <v>568</v>
      </c>
      <c r="G357" s="36"/>
      <c r="H357" s="36"/>
      <c r="I357" s="193"/>
      <c r="J357" s="36"/>
      <c r="K357" s="36"/>
      <c r="L357" s="39"/>
      <c r="M357" s="194"/>
      <c r="N357" s="195"/>
      <c r="O357" s="64"/>
      <c r="P357" s="64"/>
      <c r="Q357" s="64"/>
      <c r="R357" s="64"/>
      <c r="S357" s="64"/>
      <c r="T357" s="65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194</v>
      </c>
      <c r="AU357" s="17" t="s">
        <v>85</v>
      </c>
    </row>
    <row r="358" spans="2:51" s="13" customFormat="1" ht="12">
      <c r="B358" s="196"/>
      <c r="C358" s="197"/>
      <c r="D358" s="198" t="s">
        <v>196</v>
      </c>
      <c r="E358" s="199" t="s">
        <v>19</v>
      </c>
      <c r="F358" s="200" t="s">
        <v>525</v>
      </c>
      <c r="G358" s="197"/>
      <c r="H358" s="201">
        <v>7.27</v>
      </c>
      <c r="I358" s="202"/>
      <c r="J358" s="197"/>
      <c r="K358" s="197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196</v>
      </c>
      <c r="AU358" s="207" t="s">
        <v>85</v>
      </c>
      <c r="AV358" s="13" t="s">
        <v>85</v>
      </c>
      <c r="AW358" s="13" t="s">
        <v>37</v>
      </c>
      <c r="AX358" s="13" t="s">
        <v>77</v>
      </c>
      <c r="AY358" s="207" t="s">
        <v>185</v>
      </c>
    </row>
    <row r="359" spans="2:51" s="13" customFormat="1" ht="12">
      <c r="B359" s="196"/>
      <c r="C359" s="197"/>
      <c r="D359" s="198" t="s">
        <v>196</v>
      </c>
      <c r="E359" s="199" t="s">
        <v>19</v>
      </c>
      <c r="F359" s="200" t="s">
        <v>558</v>
      </c>
      <c r="G359" s="197"/>
      <c r="H359" s="201">
        <v>12.04</v>
      </c>
      <c r="I359" s="202"/>
      <c r="J359" s="197"/>
      <c r="K359" s="197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196</v>
      </c>
      <c r="AU359" s="207" t="s">
        <v>85</v>
      </c>
      <c r="AV359" s="13" t="s">
        <v>85</v>
      </c>
      <c r="AW359" s="13" t="s">
        <v>37</v>
      </c>
      <c r="AX359" s="13" t="s">
        <v>77</v>
      </c>
      <c r="AY359" s="207" t="s">
        <v>185</v>
      </c>
    </row>
    <row r="360" spans="2:51" s="13" customFormat="1" ht="12">
      <c r="B360" s="196"/>
      <c r="C360" s="197"/>
      <c r="D360" s="198" t="s">
        <v>196</v>
      </c>
      <c r="E360" s="199" t="s">
        <v>19</v>
      </c>
      <c r="F360" s="200" t="s">
        <v>526</v>
      </c>
      <c r="G360" s="197"/>
      <c r="H360" s="201">
        <v>4.89</v>
      </c>
      <c r="I360" s="202"/>
      <c r="J360" s="197"/>
      <c r="K360" s="197"/>
      <c r="L360" s="203"/>
      <c r="M360" s="204"/>
      <c r="N360" s="205"/>
      <c r="O360" s="205"/>
      <c r="P360" s="205"/>
      <c r="Q360" s="205"/>
      <c r="R360" s="205"/>
      <c r="S360" s="205"/>
      <c r="T360" s="206"/>
      <c r="AT360" s="207" t="s">
        <v>196</v>
      </c>
      <c r="AU360" s="207" t="s">
        <v>85</v>
      </c>
      <c r="AV360" s="13" t="s">
        <v>85</v>
      </c>
      <c r="AW360" s="13" t="s">
        <v>37</v>
      </c>
      <c r="AX360" s="13" t="s">
        <v>77</v>
      </c>
      <c r="AY360" s="207" t="s">
        <v>185</v>
      </c>
    </row>
    <row r="361" spans="2:51" s="14" customFormat="1" ht="12">
      <c r="B361" s="208"/>
      <c r="C361" s="209"/>
      <c r="D361" s="198" t="s">
        <v>196</v>
      </c>
      <c r="E361" s="210" t="s">
        <v>19</v>
      </c>
      <c r="F361" s="211" t="s">
        <v>199</v>
      </c>
      <c r="G361" s="209"/>
      <c r="H361" s="212">
        <v>24.2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196</v>
      </c>
      <c r="AU361" s="218" t="s">
        <v>85</v>
      </c>
      <c r="AV361" s="14" t="s">
        <v>192</v>
      </c>
      <c r="AW361" s="14" t="s">
        <v>37</v>
      </c>
      <c r="AX361" s="14" t="s">
        <v>81</v>
      </c>
      <c r="AY361" s="218" t="s">
        <v>185</v>
      </c>
    </row>
    <row r="362" spans="1:65" s="2" customFormat="1" ht="16.5" customHeight="1">
      <c r="A362" s="34"/>
      <c r="B362" s="35"/>
      <c r="C362" s="178" t="s">
        <v>569</v>
      </c>
      <c r="D362" s="178" t="s">
        <v>187</v>
      </c>
      <c r="E362" s="179" t="s">
        <v>570</v>
      </c>
      <c r="F362" s="180" t="s">
        <v>571</v>
      </c>
      <c r="G362" s="181" t="s">
        <v>190</v>
      </c>
      <c r="H362" s="182">
        <v>18.253</v>
      </c>
      <c r="I362" s="183"/>
      <c r="J362" s="184">
        <f>ROUND(I362*H362,2)</f>
        <v>0</v>
      </c>
      <c r="K362" s="180" t="s">
        <v>191</v>
      </c>
      <c r="L362" s="39"/>
      <c r="M362" s="185" t="s">
        <v>19</v>
      </c>
      <c r="N362" s="186" t="s">
        <v>48</v>
      </c>
      <c r="O362" s="64"/>
      <c r="P362" s="187">
        <f>O362*H362</f>
        <v>0</v>
      </c>
      <c r="Q362" s="187">
        <v>5E-05</v>
      </c>
      <c r="R362" s="187">
        <f>Q362*H362</f>
        <v>0.0009126500000000001</v>
      </c>
      <c r="S362" s="187">
        <v>0</v>
      </c>
      <c r="T362" s="18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9" t="s">
        <v>285</v>
      </c>
      <c r="AT362" s="189" t="s">
        <v>187</v>
      </c>
      <c r="AU362" s="189" t="s">
        <v>85</v>
      </c>
      <c r="AY362" s="17" t="s">
        <v>185</v>
      </c>
      <c r="BE362" s="190">
        <f>IF(N362="základní",J362,0)</f>
        <v>0</v>
      </c>
      <c r="BF362" s="190">
        <f>IF(N362="snížená",J362,0)</f>
        <v>0</v>
      </c>
      <c r="BG362" s="190">
        <f>IF(N362="zákl. přenesená",J362,0)</f>
        <v>0</v>
      </c>
      <c r="BH362" s="190">
        <f>IF(N362="sníž. přenesená",J362,0)</f>
        <v>0</v>
      </c>
      <c r="BI362" s="190">
        <f>IF(N362="nulová",J362,0)</f>
        <v>0</v>
      </c>
      <c r="BJ362" s="17" t="s">
        <v>81</v>
      </c>
      <c r="BK362" s="190">
        <f>ROUND(I362*H362,2)</f>
        <v>0</v>
      </c>
      <c r="BL362" s="17" t="s">
        <v>285</v>
      </c>
      <c r="BM362" s="189" t="s">
        <v>572</v>
      </c>
    </row>
    <row r="363" spans="1:47" s="2" customFormat="1" ht="12">
      <c r="A363" s="34"/>
      <c r="B363" s="35"/>
      <c r="C363" s="36"/>
      <c r="D363" s="191" t="s">
        <v>194</v>
      </c>
      <c r="E363" s="36"/>
      <c r="F363" s="192" t="s">
        <v>573</v>
      </c>
      <c r="G363" s="36"/>
      <c r="H363" s="36"/>
      <c r="I363" s="193"/>
      <c r="J363" s="36"/>
      <c r="K363" s="36"/>
      <c r="L363" s="39"/>
      <c r="M363" s="194"/>
      <c r="N363" s="195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194</v>
      </c>
      <c r="AU363" s="17" t="s">
        <v>85</v>
      </c>
    </row>
    <row r="364" spans="2:51" s="13" customFormat="1" ht="12">
      <c r="B364" s="196"/>
      <c r="C364" s="197"/>
      <c r="D364" s="198" t="s">
        <v>196</v>
      </c>
      <c r="E364" s="199" t="s">
        <v>19</v>
      </c>
      <c r="F364" s="200" t="s">
        <v>574</v>
      </c>
      <c r="G364" s="197"/>
      <c r="H364" s="201">
        <v>17.29</v>
      </c>
      <c r="I364" s="202"/>
      <c r="J364" s="197"/>
      <c r="K364" s="197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196</v>
      </c>
      <c r="AU364" s="207" t="s">
        <v>85</v>
      </c>
      <c r="AV364" s="13" t="s">
        <v>85</v>
      </c>
      <c r="AW364" s="13" t="s">
        <v>37</v>
      </c>
      <c r="AX364" s="13" t="s">
        <v>77</v>
      </c>
      <c r="AY364" s="207" t="s">
        <v>185</v>
      </c>
    </row>
    <row r="365" spans="2:51" s="13" customFormat="1" ht="12">
      <c r="B365" s="196"/>
      <c r="C365" s="197"/>
      <c r="D365" s="198" t="s">
        <v>196</v>
      </c>
      <c r="E365" s="199" t="s">
        <v>19</v>
      </c>
      <c r="F365" s="200" t="s">
        <v>575</v>
      </c>
      <c r="G365" s="197"/>
      <c r="H365" s="201">
        <v>0.963</v>
      </c>
      <c r="I365" s="202"/>
      <c r="J365" s="197"/>
      <c r="K365" s="197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196</v>
      </c>
      <c r="AU365" s="207" t="s">
        <v>85</v>
      </c>
      <c r="AV365" s="13" t="s">
        <v>85</v>
      </c>
      <c r="AW365" s="13" t="s">
        <v>37</v>
      </c>
      <c r="AX365" s="13" t="s">
        <v>77</v>
      </c>
      <c r="AY365" s="207" t="s">
        <v>185</v>
      </c>
    </row>
    <row r="366" spans="2:51" s="14" customFormat="1" ht="12">
      <c r="B366" s="208"/>
      <c r="C366" s="209"/>
      <c r="D366" s="198" t="s">
        <v>196</v>
      </c>
      <c r="E366" s="210" t="s">
        <v>19</v>
      </c>
      <c r="F366" s="211" t="s">
        <v>199</v>
      </c>
      <c r="G366" s="209"/>
      <c r="H366" s="212">
        <v>18.253</v>
      </c>
      <c r="I366" s="213"/>
      <c r="J366" s="209"/>
      <c r="K366" s="209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196</v>
      </c>
      <c r="AU366" s="218" t="s">
        <v>85</v>
      </c>
      <c r="AV366" s="14" t="s">
        <v>192</v>
      </c>
      <c r="AW366" s="14" t="s">
        <v>37</v>
      </c>
      <c r="AX366" s="14" t="s">
        <v>81</v>
      </c>
      <c r="AY366" s="218" t="s">
        <v>185</v>
      </c>
    </row>
    <row r="367" spans="1:65" s="2" customFormat="1" ht="24.15" customHeight="1">
      <c r="A367" s="34"/>
      <c r="B367" s="35"/>
      <c r="C367" s="178" t="s">
        <v>576</v>
      </c>
      <c r="D367" s="178" t="s">
        <v>187</v>
      </c>
      <c r="E367" s="179" t="s">
        <v>577</v>
      </c>
      <c r="F367" s="180" t="s">
        <v>578</v>
      </c>
      <c r="G367" s="181" t="s">
        <v>322</v>
      </c>
      <c r="H367" s="182">
        <v>0.661</v>
      </c>
      <c r="I367" s="183"/>
      <c r="J367" s="184">
        <f>ROUND(I367*H367,2)</f>
        <v>0</v>
      </c>
      <c r="K367" s="180" t="s">
        <v>191</v>
      </c>
      <c r="L367" s="39"/>
      <c r="M367" s="185" t="s">
        <v>19</v>
      </c>
      <c r="N367" s="186" t="s">
        <v>48</v>
      </c>
      <c r="O367" s="64"/>
      <c r="P367" s="187">
        <f>O367*H367</f>
        <v>0</v>
      </c>
      <c r="Q367" s="187">
        <v>0</v>
      </c>
      <c r="R367" s="187">
        <f>Q367*H367</f>
        <v>0</v>
      </c>
      <c r="S367" s="187">
        <v>0</v>
      </c>
      <c r="T367" s="18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9" t="s">
        <v>285</v>
      </c>
      <c r="AT367" s="189" t="s">
        <v>187</v>
      </c>
      <c r="AU367" s="189" t="s">
        <v>85</v>
      </c>
      <c r="AY367" s="17" t="s">
        <v>185</v>
      </c>
      <c r="BE367" s="190">
        <f>IF(N367="základní",J367,0)</f>
        <v>0</v>
      </c>
      <c r="BF367" s="190">
        <f>IF(N367="snížená",J367,0)</f>
        <v>0</v>
      </c>
      <c r="BG367" s="190">
        <f>IF(N367="zákl. přenesená",J367,0)</f>
        <v>0</v>
      </c>
      <c r="BH367" s="190">
        <f>IF(N367="sníž. přenesená",J367,0)</f>
        <v>0</v>
      </c>
      <c r="BI367" s="190">
        <f>IF(N367="nulová",J367,0)</f>
        <v>0</v>
      </c>
      <c r="BJ367" s="17" t="s">
        <v>81</v>
      </c>
      <c r="BK367" s="190">
        <f>ROUND(I367*H367,2)</f>
        <v>0</v>
      </c>
      <c r="BL367" s="17" t="s">
        <v>285</v>
      </c>
      <c r="BM367" s="189" t="s">
        <v>579</v>
      </c>
    </row>
    <row r="368" spans="1:47" s="2" customFormat="1" ht="12">
      <c r="A368" s="34"/>
      <c r="B368" s="35"/>
      <c r="C368" s="36"/>
      <c r="D368" s="191" t="s">
        <v>194</v>
      </c>
      <c r="E368" s="36"/>
      <c r="F368" s="192" t="s">
        <v>580</v>
      </c>
      <c r="G368" s="36"/>
      <c r="H368" s="36"/>
      <c r="I368" s="193"/>
      <c r="J368" s="36"/>
      <c r="K368" s="36"/>
      <c r="L368" s="39"/>
      <c r="M368" s="194"/>
      <c r="N368" s="195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194</v>
      </c>
      <c r="AU368" s="17" t="s">
        <v>85</v>
      </c>
    </row>
    <row r="369" spans="1:65" s="2" customFormat="1" ht="24.15" customHeight="1">
      <c r="A369" s="34"/>
      <c r="B369" s="35"/>
      <c r="C369" s="178" t="s">
        <v>581</v>
      </c>
      <c r="D369" s="178" t="s">
        <v>187</v>
      </c>
      <c r="E369" s="179" t="s">
        <v>582</v>
      </c>
      <c r="F369" s="180" t="s">
        <v>583</v>
      </c>
      <c r="G369" s="181" t="s">
        <v>322</v>
      </c>
      <c r="H369" s="182">
        <v>0.661</v>
      </c>
      <c r="I369" s="183"/>
      <c r="J369" s="184">
        <f>ROUND(I369*H369,2)</f>
        <v>0</v>
      </c>
      <c r="K369" s="180" t="s">
        <v>19</v>
      </c>
      <c r="L369" s="39"/>
      <c r="M369" s="185" t="s">
        <v>19</v>
      </c>
      <c r="N369" s="186" t="s">
        <v>48</v>
      </c>
      <c r="O369" s="64"/>
      <c r="P369" s="187">
        <f>O369*H369</f>
        <v>0</v>
      </c>
      <c r="Q369" s="187">
        <v>0</v>
      </c>
      <c r="R369" s="187">
        <f>Q369*H369</f>
        <v>0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285</v>
      </c>
      <c r="AT369" s="189" t="s">
        <v>187</v>
      </c>
      <c r="AU369" s="189" t="s">
        <v>85</v>
      </c>
      <c r="AY369" s="17" t="s">
        <v>185</v>
      </c>
      <c r="BE369" s="190">
        <f>IF(N369="základní",J369,0)</f>
        <v>0</v>
      </c>
      <c r="BF369" s="190">
        <f>IF(N369="snížená",J369,0)</f>
        <v>0</v>
      </c>
      <c r="BG369" s="190">
        <f>IF(N369="zákl. přenesená",J369,0)</f>
        <v>0</v>
      </c>
      <c r="BH369" s="190">
        <f>IF(N369="sníž. přenesená",J369,0)</f>
        <v>0</v>
      </c>
      <c r="BI369" s="190">
        <f>IF(N369="nulová",J369,0)</f>
        <v>0</v>
      </c>
      <c r="BJ369" s="17" t="s">
        <v>81</v>
      </c>
      <c r="BK369" s="190">
        <f>ROUND(I369*H369,2)</f>
        <v>0</v>
      </c>
      <c r="BL369" s="17" t="s">
        <v>285</v>
      </c>
      <c r="BM369" s="189" t="s">
        <v>584</v>
      </c>
    </row>
    <row r="370" spans="2:63" s="12" customFormat="1" ht="22.85" customHeight="1">
      <c r="B370" s="162"/>
      <c r="C370" s="163"/>
      <c r="D370" s="164" t="s">
        <v>76</v>
      </c>
      <c r="E370" s="176" t="s">
        <v>585</v>
      </c>
      <c r="F370" s="176" t="s">
        <v>586</v>
      </c>
      <c r="G370" s="163"/>
      <c r="H370" s="163"/>
      <c r="I370" s="166"/>
      <c r="J370" s="177">
        <f>BK370</f>
        <v>0</v>
      </c>
      <c r="K370" s="163"/>
      <c r="L370" s="168"/>
      <c r="M370" s="169"/>
      <c r="N370" s="170"/>
      <c r="O370" s="170"/>
      <c r="P370" s="171">
        <f>SUM(P371:P402)</f>
        <v>0</v>
      </c>
      <c r="Q370" s="170"/>
      <c r="R370" s="171">
        <f>SUM(R371:R402)</f>
        <v>0.43882040000000005</v>
      </c>
      <c r="S370" s="170"/>
      <c r="T370" s="172">
        <f>SUM(T371:T402)</f>
        <v>0</v>
      </c>
      <c r="AR370" s="173" t="s">
        <v>85</v>
      </c>
      <c r="AT370" s="174" t="s">
        <v>76</v>
      </c>
      <c r="AU370" s="174" t="s">
        <v>81</v>
      </c>
      <c r="AY370" s="173" t="s">
        <v>185</v>
      </c>
      <c r="BK370" s="175">
        <f>SUM(BK371:BK402)</f>
        <v>0</v>
      </c>
    </row>
    <row r="371" spans="1:65" s="2" customFormat="1" ht="16.5" customHeight="1">
      <c r="A371" s="34"/>
      <c r="B371" s="35"/>
      <c r="C371" s="178" t="s">
        <v>587</v>
      </c>
      <c r="D371" s="178" t="s">
        <v>187</v>
      </c>
      <c r="E371" s="179" t="s">
        <v>588</v>
      </c>
      <c r="F371" s="180" t="s">
        <v>589</v>
      </c>
      <c r="G371" s="181" t="s">
        <v>190</v>
      </c>
      <c r="H371" s="182">
        <v>26.84</v>
      </c>
      <c r="I371" s="183"/>
      <c r="J371" s="184">
        <f>ROUND(I371*H371,2)</f>
        <v>0</v>
      </c>
      <c r="K371" s="180" t="s">
        <v>191</v>
      </c>
      <c r="L371" s="39"/>
      <c r="M371" s="185" t="s">
        <v>19</v>
      </c>
      <c r="N371" s="186" t="s">
        <v>48</v>
      </c>
      <c r="O371" s="64"/>
      <c r="P371" s="187">
        <f>O371*H371</f>
        <v>0</v>
      </c>
      <c r="Q371" s="187">
        <v>0</v>
      </c>
      <c r="R371" s="187">
        <f>Q371*H371</f>
        <v>0</v>
      </c>
      <c r="S371" s="187">
        <v>0</v>
      </c>
      <c r="T371" s="18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9" t="s">
        <v>285</v>
      </c>
      <c r="AT371" s="189" t="s">
        <v>187</v>
      </c>
      <c r="AU371" s="189" t="s">
        <v>85</v>
      </c>
      <c r="AY371" s="17" t="s">
        <v>185</v>
      </c>
      <c r="BE371" s="190">
        <f>IF(N371="základní",J371,0)</f>
        <v>0</v>
      </c>
      <c r="BF371" s="190">
        <f>IF(N371="snížená",J371,0)</f>
        <v>0</v>
      </c>
      <c r="BG371" s="190">
        <f>IF(N371="zákl. přenesená",J371,0)</f>
        <v>0</v>
      </c>
      <c r="BH371" s="190">
        <f>IF(N371="sníž. přenesená",J371,0)</f>
        <v>0</v>
      </c>
      <c r="BI371" s="190">
        <f>IF(N371="nulová",J371,0)</f>
        <v>0</v>
      </c>
      <c r="BJ371" s="17" t="s">
        <v>81</v>
      </c>
      <c r="BK371" s="190">
        <f>ROUND(I371*H371,2)</f>
        <v>0</v>
      </c>
      <c r="BL371" s="17" t="s">
        <v>285</v>
      </c>
      <c r="BM371" s="189" t="s">
        <v>590</v>
      </c>
    </row>
    <row r="372" spans="1:47" s="2" customFormat="1" ht="12">
      <c r="A372" s="34"/>
      <c r="B372" s="35"/>
      <c r="C372" s="36"/>
      <c r="D372" s="191" t="s">
        <v>194</v>
      </c>
      <c r="E372" s="36"/>
      <c r="F372" s="192" t="s">
        <v>591</v>
      </c>
      <c r="G372" s="36"/>
      <c r="H372" s="36"/>
      <c r="I372" s="193"/>
      <c r="J372" s="36"/>
      <c r="K372" s="36"/>
      <c r="L372" s="39"/>
      <c r="M372" s="194"/>
      <c r="N372" s="195"/>
      <c r="O372" s="64"/>
      <c r="P372" s="64"/>
      <c r="Q372" s="64"/>
      <c r="R372" s="64"/>
      <c r="S372" s="64"/>
      <c r="T372" s="65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194</v>
      </c>
      <c r="AU372" s="17" t="s">
        <v>85</v>
      </c>
    </row>
    <row r="373" spans="2:51" s="13" customFormat="1" ht="12">
      <c r="B373" s="196"/>
      <c r="C373" s="197"/>
      <c r="D373" s="198" t="s">
        <v>196</v>
      </c>
      <c r="E373" s="199" t="s">
        <v>19</v>
      </c>
      <c r="F373" s="200" t="s">
        <v>246</v>
      </c>
      <c r="G373" s="197"/>
      <c r="H373" s="201">
        <v>13.42</v>
      </c>
      <c r="I373" s="202"/>
      <c r="J373" s="197"/>
      <c r="K373" s="197"/>
      <c r="L373" s="203"/>
      <c r="M373" s="204"/>
      <c r="N373" s="205"/>
      <c r="O373" s="205"/>
      <c r="P373" s="205"/>
      <c r="Q373" s="205"/>
      <c r="R373" s="205"/>
      <c r="S373" s="205"/>
      <c r="T373" s="206"/>
      <c r="AT373" s="207" t="s">
        <v>196</v>
      </c>
      <c r="AU373" s="207" t="s">
        <v>85</v>
      </c>
      <c r="AV373" s="13" t="s">
        <v>85</v>
      </c>
      <c r="AW373" s="13" t="s">
        <v>37</v>
      </c>
      <c r="AX373" s="13" t="s">
        <v>77</v>
      </c>
      <c r="AY373" s="207" t="s">
        <v>185</v>
      </c>
    </row>
    <row r="374" spans="2:51" s="13" customFormat="1" ht="12">
      <c r="B374" s="196"/>
      <c r="C374" s="197"/>
      <c r="D374" s="198" t="s">
        <v>196</v>
      </c>
      <c r="E374" s="199" t="s">
        <v>19</v>
      </c>
      <c r="F374" s="200" t="s">
        <v>246</v>
      </c>
      <c r="G374" s="197"/>
      <c r="H374" s="201">
        <v>13.42</v>
      </c>
      <c r="I374" s="202"/>
      <c r="J374" s="197"/>
      <c r="K374" s="197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196</v>
      </c>
      <c r="AU374" s="207" t="s">
        <v>85</v>
      </c>
      <c r="AV374" s="13" t="s">
        <v>85</v>
      </c>
      <c r="AW374" s="13" t="s">
        <v>37</v>
      </c>
      <c r="AX374" s="13" t="s">
        <v>77</v>
      </c>
      <c r="AY374" s="207" t="s">
        <v>185</v>
      </c>
    </row>
    <row r="375" spans="2:51" s="14" customFormat="1" ht="12">
      <c r="B375" s="208"/>
      <c r="C375" s="209"/>
      <c r="D375" s="198" t="s">
        <v>196</v>
      </c>
      <c r="E375" s="210" t="s">
        <v>19</v>
      </c>
      <c r="F375" s="211" t="s">
        <v>199</v>
      </c>
      <c r="G375" s="209"/>
      <c r="H375" s="212">
        <v>26.84</v>
      </c>
      <c r="I375" s="213"/>
      <c r="J375" s="209"/>
      <c r="K375" s="209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196</v>
      </c>
      <c r="AU375" s="218" t="s">
        <v>85</v>
      </c>
      <c r="AV375" s="14" t="s">
        <v>192</v>
      </c>
      <c r="AW375" s="14" t="s">
        <v>37</v>
      </c>
      <c r="AX375" s="14" t="s">
        <v>81</v>
      </c>
      <c r="AY375" s="218" t="s">
        <v>185</v>
      </c>
    </row>
    <row r="376" spans="1:65" s="2" customFormat="1" ht="16.5" customHeight="1">
      <c r="A376" s="34"/>
      <c r="B376" s="35"/>
      <c r="C376" s="178" t="s">
        <v>592</v>
      </c>
      <c r="D376" s="178" t="s">
        <v>187</v>
      </c>
      <c r="E376" s="179" t="s">
        <v>593</v>
      </c>
      <c r="F376" s="180" t="s">
        <v>594</v>
      </c>
      <c r="G376" s="181" t="s">
        <v>190</v>
      </c>
      <c r="H376" s="182">
        <v>26.84</v>
      </c>
      <c r="I376" s="183"/>
      <c r="J376" s="184">
        <f>ROUND(I376*H376,2)</f>
        <v>0</v>
      </c>
      <c r="K376" s="180" t="s">
        <v>191</v>
      </c>
      <c r="L376" s="39"/>
      <c r="M376" s="185" t="s">
        <v>19</v>
      </c>
      <c r="N376" s="186" t="s">
        <v>48</v>
      </c>
      <c r="O376" s="64"/>
      <c r="P376" s="187">
        <f>O376*H376</f>
        <v>0</v>
      </c>
      <c r="Q376" s="187">
        <v>0</v>
      </c>
      <c r="R376" s="187">
        <f>Q376*H376</f>
        <v>0</v>
      </c>
      <c r="S376" s="187">
        <v>0</v>
      </c>
      <c r="T376" s="18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9" t="s">
        <v>285</v>
      </c>
      <c r="AT376" s="189" t="s">
        <v>187</v>
      </c>
      <c r="AU376" s="189" t="s">
        <v>85</v>
      </c>
      <c r="AY376" s="17" t="s">
        <v>185</v>
      </c>
      <c r="BE376" s="190">
        <f>IF(N376="základní",J376,0)</f>
        <v>0</v>
      </c>
      <c r="BF376" s="190">
        <f>IF(N376="snížená",J376,0)</f>
        <v>0</v>
      </c>
      <c r="BG376" s="190">
        <f>IF(N376="zákl. přenesená",J376,0)</f>
        <v>0</v>
      </c>
      <c r="BH376" s="190">
        <f>IF(N376="sníž. přenesená",J376,0)</f>
        <v>0</v>
      </c>
      <c r="BI376" s="190">
        <f>IF(N376="nulová",J376,0)</f>
        <v>0</v>
      </c>
      <c r="BJ376" s="17" t="s">
        <v>81</v>
      </c>
      <c r="BK376" s="190">
        <f>ROUND(I376*H376,2)</f>
        <v>0</v>
      </c>
      <c r="BL376" s="17" t="s">
        <v>285</v>
      </c>
      <c r="BM376" s="189" t="s">
        <v>595</v>
      </c>
    </row>
    <row r="377" spans="1:47" s="2" customFormat="1" ht="12">
      <c r="A377" s="34"/>
      <c r="B377" s="35"/>
      <c r="C377" s="36"/>
      <c r="D377" s="191" t="s">
        <v>194</v>
      </c>
      <c r="E377" s="36"/>
      <c r="F377" s="192" t="s">
        <v>596</v>
      </c>
      <c r="G377" s="36"/>
      <c r="H377" s="36"/>
      <c r="I377" s="193"/>
      <c r="J377" s="36"/>
      <c r="K377" s="36"/>
      <c r="L377" s="39"/>
      <c r="M377" s="194"/>
      <c r="N377" s="195"/>
      <c r="O377" s="64"/>
      <c r="P377" s="64"/>
      <c r="Q377" s="64"/>
      <c r="R377" s="64"/>
      <c r="S377" s="64"/>
      <c r="T377" s="65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194</v>
      </c>
      <c r="AU377" s="17" t="s">
        <v>85</v>
      </c>
    </row>
    <row r="378" spans="1:65" s="2" customFormat="1" ht="24.15" customHeight="1">
      <c r="A378" s="34"/>
      <c r="B378" s="35"/>
      <c r="C378" s="178" t="s">
        <v>597</v>
      </c>
      <c r="D378" s="178" t="s">
        <v>187</v>
      </c>
      <c r="E378" s="179" t="s">
        <v>598</v>
      </c>
      <c r="F378" s="180" t="s">
        <v>599</v>
      </c>
      <c r="G378" s="181" t="s">
        <v>190</v>
      </c>
      <c r="H378" s="182">
        <v>26.84</v>
      </c>
      <c r="I378" s="183"/>
      <c r="J378" s="184">
        <f>ROUND(I378*H378,2)</f>
        <v>0</v>
      </c>
      <c r="K378" s="180" t="s">
        <v>191</v>
      </c>
      <c r="L378" s="39"/>
      <c r="M378" s="185" t="s">
        <v>19</v>
      </c>
      <c r="N378" s="186" t="s">
        <v>48</v>
      </c>
      <c r="O378" s="64"/>
      <c r="P378" s="187">
        <f>O378*H378</f>
        <v>0</v>
      </c>
      <c r="Q378" s="187">
        <v>0.00758</v>
      </c>
      <c r="R378" s="187">
        <f>Q378*H378</f>
        <v>0.2034472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285</v>
      </c>
      <c r="AT378" s="189" t="s">
        <v>187</v>
      </c>
      <c r="AU378" s="189" t="s">
        <v>85</v>
      </c>
      <c r="AY378" s="17" t="s">
        <v>185</v>
      </c>
      <c r="BE378" s="190">
        <f>IF(N378="základní",J378,0)</f>
        <v>0</v>
      </c>
      <c r="BF378" s="190">
        <f>IF(N378="snížená",J378,0)</f>
        <v>0</v>
      </c>
      <c r="BG378" s="190">
        <f>IF(N378="zákl. přenesená",J378,0)</f>
        <v>0</v>
      </c>
      <c r="BH378" s="190">
        <f>IF(N378="sníž. přenesená",J378,0)</f>
        <v>0</v>
      </c>
      <c r="BI378" s="190">
        <f>IF(N378="nulová",J378,0)</f>
        <v>0</v>
      </c>
      <c r="BJ378" s="17" t="s">
        <v>81</v>
      </c>
      <c r="BK378" s="190">
        <f>ROUND(I378*H378,2)</f>
        <v>0</v>
      </c>
      <c r="BL378" s="17" t="s">
        <v>285</v>
      </c>
      <c r="BM378" s="189" t="s">
        <v>600</v>
      </c>
    </row>
    <row r="379" spans="1:47" s="2" customFormat="1" ht="12">
      <c r="A379" s="34"/>
      <c r="B379" s="35"/>
      <c r="C379" s="36"/>
      <c r="D379" s="191" t="s">
        <v>194</v>
      </c>
      <c r="E379" s="36"/>
      <c r="F379" s="192" t="s">
        <v>601</v>
      </c>
      <c r="G379" s="36"/>
      <c r="H379" s="36"/>
      <c r="I379" s="193"/>
      <c r="J379" s="36"/>
      <c r="K379" s="36"/>
      <c r="L379" s="39"/>
      <c r="M379" s="194"/>
      <c r="N379" s="195"/>
      <c r="O379" s="64"/>
      <c r="P379" s="64"/>
      <c r="Q379" s="64"/>
      <c r="R379" s="64"/>
      <c r="S379" s="64"/>
      <c r="T379" s="6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194</v>
      </c>
      <c r="AU379" s="17" t="s">
        <v>85</v>
      </c>
    </row>
    <row r="380" spans="1:65" s="2" customFormat="1" ht="16.5" customHeight="1">
      <c r="A380" s="34"/>
      <c r="B380" s="35"/>
      <c r="C380" s="178" t="s">
        <v>602</v>
      </c>
      <c r="D380" s="178" t="s">
        <v>187</v>
      </c>
      <c r="E380" s="179" t="s">
        <v>603</v>
      </c>
      <c r="F380" s="180" t="s">
        <v>604</v>
      </c>
      <c r="G380" s="181" t="s">
        <v>190</v>
      </c>
      <c r="H380" s="182">
        <v>26.84</v>
      </c>
      <c r="I380" s="183"/>
      <c r="J380" s="184">
        <f>ROUND(I380*H380,2)</f>
        <v>0</v>
      </c>
      <c r="K380" s="180" t="s">
        <v>191</v>
      </c>
      <c r="L380" s="39"/>
      <c r="M380" s="185" t="s">
        <v>19</v>
      </c>
      <c r="N380" s="186" t="s">
        <v>48</v>
      </c>
      <c r="O380" s="64"/>
      <c r="P380" s="187">
        <f>O380*H380</f>
        <v>0</v>
      </c>
      <c r="Q380" s="187">
        <v>0.0002</v>
      </c>
      <c r="R380" s="187">
        <f>Q380*H380</f>
        <v>0.005368</v>
      </c>
      <c r="S380" s="187">
        <v>0</v>
      </c>
      <c r="T380" s="18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9" t="s">
        <v>285</v>
      </c>
      <c r="AT380" s="189" t="s">
        <v>187</v>
      </c>
      <c r="AU380" s="189" t="s">
        <v>85</v>
      </c>
      <c r="AY380" s="17" t="s">
        <v>185</v>
      </c>
      <c r="BE380" s="190">
        <f>IF(N380="základní",J380,0)</f>
        <v>0</v>
      </c>
      <c r="BF380" s="190">
        <f>IF(N380="snížená",J380,0)</f>
        <v>0</v>
      </c>
      <c r="BG380" s="190">
        <f>IF(N380="zákl. přenesená",J380,0)</f>
        <v>0</v>
      </c>
      <c r="BH380" s="190">
        <f>IF(N380="sníž. přenesená",J380,0)</f>
        <v>0</v>
      </c>
      <c r="BI380" s="190">
        <f>IF(N380="nulová",J380,0)</f>
        <v>0</v>
      </c>
      <c r="BJ380" s="17" t="s">
        <v>81</v>
      </c>
      <c r="BK380" s="190">
        <f>ROUND(I380*H380,2)</f>
        <v>0</v>
      </c>
      <c r="BL380" s="17" t="s">
        <v>285</v>
      </c>
      <c r="BM380" s="189" t="s">
        <v>605</v>
      </c>
    </row>
    <row r="381" spans="1:47" s="2" customFormat="1" ht="12">
      <c r="A381" s="34"/>
      <c r="B381" s="35"/>
      <c r="C381" s="36"/>
      <c r="D381" s="191" t="s">
        <v>194</v>
      </c>
      <c r="E381" s="36"/>
      <c r="F381" s="192" t="s">
        <v>606</v>
      </c>
      <c r="G381" s="36"/>
      <c r="H381" s="36"/>
      <c r="I381" s="193"/>
      <c r="J381" s="36"/>
      <c r="K381" s="36"/>
      <c r="L381" s="39"/>
      <c r="M381" s="194"/>
      <c r="N381" s="195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194</v>
      </c>
      <c r="AU381" s="17" t="s">
        <v>85</v>
      </c>
    </row>
    <row r="382" spans="1:65" s="2" customFormat="1" ht="16.5" customHeight="1">
      <c r="A382" s="34"/>
      <c r="B382" s="35"/>
      <c r="C382" s="178" t="s">
        <v>607</v>
      </c>
      <c r="D382" s="178" t="s">
        <v>187</v>
      </c>
      <c r="E382" s="179" t="s">
        <v>608</v>
      </c>
      <c r="F382" s="180" t="s">
        <v>609</v>
      </c>
      <c r="G382" s="181" t="s">
        <v>190</v>
      </c>
      <c r="H382" s="182">
        <v>26.84</v>
      </c>
      <c r="I382" s="183"/>
      <c r="J382" s="184">
        <f>ROUND(I382*H382,2)</f>
        <v>0</v>
      </c>
      <c r="K382" s="180" t="s">
        <v>191</v>
      </c>
      <c r="L382" s="39"/>
      <c r="M382" s="185" t="s">
        <v>19</v>
      </c>
      <c r="N382" s="186" t="s">
        <v>48</v>
      </c>
      <c r="O382" s="64"/>
      <c r="P382" s="187">
        <f>O382*H382</f>
        <v>0</v>
      </c>
      <c r="Q382" s="187">
        <v>0</v>
      </c>
      <c r="R382" s="187">
        <f>Q382*H382</f>
        <v>0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285</v>
      </c>
      <c r="AT382" s="189" t="s">
        <v>187</v>
      </c>
      <c r="AU382" s="189" t="s">
        <v>85</v>
      </c>
      <c r="AY382" s="17" t="s">
        <v>185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17" t="s">
        <v>81</v>
      </c>
      <c r="BK382" s="190">
        <f>ROUND(I382*H382,2)</f>
        <v>0</v>
      </c>
      <c r="BL382" s="17" t="s">
        <v>285</v>
      </c>
      <c r="BM382" s="189" t="s">
        <v>610</v>
      </c>
    </row>
    <row r="383" spans="1:47" s="2" customFormat="1" ht="12">
      <c r="A383" s="34"/>
      <c r="B383" s="35"/>
      <c r="C383" s="36"/>
      <c r="D383" s="191" t="s">
        <v>194</v>
      </c>
      <c r="E383" s="36"/>
      <c r="F383" s="192" t="s">
        <v>611</v>
      </c>
      <c r="G383" s="36"/>
      <c r="H383" s="36"/>
      <c r="I383" s="193"/>
      <c r="J383" s="36"/>
      <c r="K383" s="36"/>
      <c r="L383" s="39"/>
      <c r="M383" s="194"/>
      <c r="N383" s="195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194</v>
      </c>
      <c r="AU383" s="17" t="s">
        <v>85</v>
      </c>
    </row>
    <row r="384" spans="1:65" s="2" customFormat="1" ht="16.5" customHeight="1">
      <c r="A384" s="34"/>
      <c r="B384" s="35"/>
      <c r="C384" s="219" t="s">
        <v>612</v>
      </c>
      <c r="D384" s="219" t="s">
        <v>404</v>
      </c>
      <c r="E384" s="220" t="s">
        <v>613</v>
      </c>
      <c r="F384" s="221" t="s">
        <v>614</v>
      </c>
      <c r="G384" s="222" t="s">
        <v>190</v>
      </c>
      <c r="H384" s="223">
        <v>29.524</v>
      </c>
      <c r="I384" s="224"/>
      <c r="J384" s="225">
        <f>ROUND(I384*H384,2)</f>
        <v>0</v>
      </c>
      <c r="K384" s="221" t="s">
        <v>19</v>
      </c>
      <c r="L384" s="226"/>
      <c r="M384" s="227" t="s">
        <v>19</v>
      </c>
      <c r="N384" s="228" t="s">
        <v>48</v>
      </c>
      <c r="O384" s="64"/>
      <c r="P384" s="187">
        <f>O384*H384</f>
        <v>0</v>
      </c>
      <c r="Q384" s="187">
        <v>0.0004</v>
      </c>
      <c r="R384" s="187">
        <f>Q384*H384</f>
        <v>0.011809600000000002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392</v>
      </c>
      <c r="AT384" s="189" t="s">
        <v>404</v>
      </c>
      <c r="AU384" s="189" t="s">
        <v>85</v>
      </c>
      <c r="AY384" s="17" t="s">
        <v>185</v>
      </c>
      <c r="BE384" s="190">
        <f>IF(N384="základní",J384,0)</f>
        <v>0</v>
      </c>
      <c r="BF384" s="190">
        <f>IF(N384="snížená",J384,0)</f>
        <v>0</v>
      </c>
      <c r="BG384" s="190">
        <f>IF(N384="zákl. přenesená",J384,0)</f>
        <v>0</v>
      </c>
      <c r="BH384" s="190">
        <f>IF(N384="sníž. přenesená",J384,0)</f>
        <v>0</v>
      </c>
      <c r="BI384" s="190">
        <f>IF(N384="nulová",J384,0)</f>
        <v>0</v>
      </c>
      <c r="BJ384" s="17" t="s">
        <v>81</v>
      </c>
      <c r="BK384" s="190">
        <f>ROUND(I384*H384,2)</f>
        <v>0</v>
      </c>
      <c r="BL384" s="17" t="s">
        <v>285</v>
      </c>
      <c r="BM384" s="189" t="s">
        <v>615</v>
      </c>
    </row>
    <row r="385" spans="2:51" s="13" customFormat="1" ht="12">
      <c r="B385" s="196"/>
      <c r="C385" s="197"/>
      <c r="D385" s="198" t="s">
        <v>196</v>
      </c>
      <c r="E385" s="199" t="s">
        <v>19</v>
      </c>
      <c r="F385" s="200" t="s">
        <v>616</v>
      </c>
      <c r="G385" s="197"/>
      <c r="H385" s="201">
        <v>29.524</v>
      </c>
      <c r="I385" s="202"/>
      <c r="J385" s="197"/>
      <c r="K385" s="197"/>
      <c r="L385" s="203"/>
      <c r="M385" s="204"/>
      <c r="N385" s="205"/>
      <c r="O385" s="205"/>
      <c r="P385" s="205"/>
      <c r="Q385" s="205"/>
      <c r="R385" s="205"/>
      <c r="S385" s="205"/>
      <c r="T385" s="206"/>
      <c r="AT385" s="207" t="s">
        <v>196</v>
      </c>
      <c r="AU385" s="207" t="s">
        <v>85</v>
      </c>
      <c r="AV385" s="13" t="s">
        <v>85</v>
      </c>
      <c r="AW385" s="13" t="s">
        <v>37</v>
      </c>
      <c r="AX385" s="13" t="s">
        <v>77</v>
      </c>
      <c r="AY385" s="207" t="s">
        <v>185</v>
      </c>
    </row>
    <row r="386" spans="2:51" s="14" customFormat="1" ht="12">
      <c r="B386" s="208"/>
      <c r="C386" s="209"/>
      <c r="D386" s="198" t="s">
        <v>196</v>
      </c>
      <c r="E386" s="210" t="s">
        <v>19</v>
      </c>
      <c r="F386" s="211" t="s">
        <v>199</v>
      </c>
      <c r="G386" s="209"/>
      <c r="H386" s="212">
        <v>29.524</v>
      </c>
      <c r="I386" s="213"/>
      <c r="J386" s="209"/>
      <c r="K386" s="209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196</v>
      </c>
      <c r="AU386" s="218" t="s">
        <v>85</v>
      </c>
      <c r="AV386" s="14" t="s">
        <v>192</v>
      </c>
      <c r="AW386" s="14" t="s">
        <v>37</v>
      </c>
      <c r="AX386" s="14" t="s">
        <v>81</v>
      </c>
      <c r="AY386" s="218" t="s">
        <v>185</v>
      </c>
    </row>
    <row r="387" spans="1:65" s="2" customFormat="1" ht="24.15" customHeight="1">
      <c r="A387" s="34"/>
      <c r="B387" s="35"/>
      <c r="C387" s="178" t="s">
        <v>617</v>
      </c>
      <c r="D387" s="178" t="s">
        <v>187</v>
      </c>
      <c r="E387" s="179" t="s">
        <v>618</v>
      </c>
      <c r="F387" s="180" t="s">
        <v>619</v>
      </c>
      <c r="G387" s="181" t="s">
        <v>190</v>
      </c>
      <c r="H387" s="182">
        <v>26.84</v>
      </c>
      <c r="I387" s="183"/>
      <c r="J387" s="184">
        <f>ROUND(I387*H387,2)</f>
        <v>0</v>
      </c>
      <c r="K387" s="180" t="s">
        <v>191</v>
      </c>
      <c r="L387" s="39"/>
      <c r="M387" s="185" t="s">
        <v>19</v>
      </c>
      <c r="N387" s="186" t="s">
        <v>48</v>
      </c>
      <c r="O387" s="64"/>
      <c r="P387" s="187">
        <f>O387*H387</f>
        <v>0</v>
      </c>
      <c r="Q387" s="187">
        <v>0</v>
      </c>
      <c r="R387" s="187">
        <f>Q387*H387</f>
        <v>0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285</v>
      </c>
      <c r="AT387" s="189" t="s">
        <v>187</v>
      </c>
      <c r="AU387" s="189" t="s">
        <v>85</v>
      </c>
      <c r="AY387" s="17" t="s">
        <v>185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17" t="s">
        <v>81</v>
      </c>
      <c r="BK387" s="190">
        <f>ROUND(I387*H387,2)</f>
        <v>0</v>
      </c>
      <c r="BL387" s="17" t="s">
        <v>285</v>
      </c>
      <c r="BM387" s="189" t="s">
        <v>620</v>
      </c>
    </row>
    <row r="388" spans="1:47" s="2" customFormat="1" ht="12">
      <c r="A388" s="34"/>
      <c r="B388" s="35"/>
      <c r="C388" s="36"/>
      <c r="D388" s="191" t="s">
        <v>194</v>
      </c>
      <c r="E388" s="36"/>
      <c r="F388" s="192" t="s">
        <v>621</v>
      </c>
      <c r="G388" s="36"/>
      <c r="H388" s="36"/>
      <c r="I388" s="193"/>
      <c r="J388" s="36"/>
      <c r="K388" s="36"/>
      <c r="L388" s="39"/>
      <c r="M388" s="194"/>
      <c r="N388" s="195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194</v>
      </c>
      <c r="AU388" s="17" t="s">
        <v>85</v>
      </c>
    </row>
    <row r="389" spans="1:65" s="2" customFormat="1" ht="24.15" customHeight="1">
      <c r="A389" s="34"/>
      <c r="B389" s="35"/>
      <c r="C389" s="219" t="s">
        <v>622</v>
      </c>
      <c r="D389" s="219" t="s">
        <v>404</v>
      </c>
      <c r="E389" s="220" t="s">
        <v>623</v>
      </c>
      <c r="F389" s="221" t="s">
        <v>624</v>
      </c>
      <c r="G389" s="222" t="s">
        <v>190</v>
      </c>
      <c r="H389" s="223">
        <v>29.524</v>
      </c>
      <c r="I389" s="224"/>
      <c r="J389" s="225">
        <f>ROUND(I389*H389,2)</f>
        <v>0</v>
      </c>
      <c r="K389" s="221" t="s">
        <v>191</v>
      </c>
      <c r="L389" s="226"/>
      <c r="M389" s="227" t="s">
        <v>19</v>
      </c>
      <c r="N389" s="228" t="s">
        <v>48</v>
      </c>
      <c r="O389" s="64"/>
      <c r="P389" s="187">
        <f>O389*H389</f>
        <v>0</v>
      </c>
      <c r="Q389" s="187">
        <v>0.007</v>
      </c>
      <c r="R389" s="187">
        <f>Q389*H389</f>
        <v>0.20666800000000002</v>
      </c>
      <c r="S389" s="187">
        <v>0</v>
      </c>
      <c r="T389" s="18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9" t="s">
        <v>392</v>
      </c>
      <c r="AT389" s="189" t="s">
        <v>404</v>
      </c>
      <c r="AU389" s="189" t="s">
        <v>85</v>
      </c>
      <c r="AY389" s="17" t="s">
        <v>185</v>
      </c>
      <c r="BE389" s="190">
        <f>IF(N389="základní",J389,0)</f>
        <v>0</v>
      </c>
      <c r="BF389" s="190">
        <f>IF(N389="snížená",J389,0)</f>
        <v>0</v>
      </c>
      <c r="BG389" s="190">
        <f>IF(N389="zákl. přenesená",J389,0)</f>
        <v>0</v>
      </c>
      <c r="BH389" s="190">
        <f>IF(N389="sníž. přenesená",J389,0)</f>
        <v>0</v>
      </c>
      <c r="BI389" s="190">
        <f>IF(N389="nulová",J389,0)</f>
        <v>0</v>
      </c>
      <c r="BJ389" s="17" t="s">
        <v>81</v>
      </c>
      <c r="BK389" s="190">
        <f>ROUND(I389*H389,2)</f>
        <v>0</v>
      </c>
      <c r="BL389" s="17" t="s">
        <v>285</v>
      </c>
      <c r="BM389" s="189" t="s">
        <v>625</v>
      </c>
    </row>
    <row r="390" spans="2:51" s="13" customFormat="1" ht="12">
      <c r="B390" s="196"/>
      <c r="C390" s="197"/>
      <c r="D390" s="198" t="s">
        <v>196</v>
      </c>
      <c r="E390" s="199" t="s">
        <v>19</v>
      </c>
      <c r="F390" s="200" t="s">
        <v>616</v>
      </c>
      <c r="G390" s="197"/>
      <c r="H390" s="201">
        <v>29.524</v>
      </c>
      <c r="I390" s="202"/>
      <c r="J390" s="197"/>
      <c r="K390" s="197"/>
      <c r="L390" s="203"/>
      <c r="M390" s="204"/>
      <c r="N390" s="205"/>
      <c r="O390" s="205"/>
      <c r="P390" s="205"/>
      <c r="Q390" s="205"/>
      <c r="R390" s="205"/>
      <c r="S390" s="205"/>
      <c r="T390" s="206"/>
      <c r="AT390" s="207" t="s">
        <v>196</v>
      </c>
      <c r="AU390" s="207" t="s">
        <v>85</v>
      </c>
      <c r="AV390" s="13" t="s">
        <v>85</v>
      </c>
      <c r="AW390" s="13" t="s">
        <v>37</v>
      </c>
      <c r="AX390" s="13" t="s">
        <v>77</v>
      </c>
      <c r="AY390" s="207" t="s">
        <v>185</v>
      </c>
    </row>
    <row r="391" spans="2:51" s="14" customFormat="1" ht="12">
      <c r="B391" s="208"/>
      <c r="C391" s="209"/>
      <c r="D391" s="198" t="s">
        <v>196</v>
      </c>
      <c r="E391" s="210" t="s">
        <v>19</v>
      </c>
      <c r="F391" s="211" t="s">
        <v>199</v>
      </c>
      <c r="G391" s="209"/>
      <c r="H391" s="212">
        <v>29.524</v>
      </c>
      <c r="I391" s="213"/>
      <c r="J391" s="209"/>
      <c r="K391" s="209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196</v>
      </c>
      <c r="AU391" s="218" t="s">
        <v>85</v>
      </c>
      <c r="AV391" s="14" t="s">
        <v>192</v>
      </c>
      <c r="AW391" s="14" t="s">
        <v>37</v>
      </c>
      <c r="AX391" s="14" t="s">
        <v>81</v>
      </c>
      <c r="AY391" s="218" t="s">
        <v>185</v>
      </c>
    </row>
    <row r="392" spans="1:65" s="2" customFormat="1" ht="16.5" customHeight="1">
      <c r="A392" s="34"/>
      <c r="B392" s="35"/>
      <c r="C392" s="178" t="s">
        <v>626</v>
      </c>
      <c r="D392" s="178" t="s">
        <v>187</v>
      </c>
      <c r="E392" s="179" t="s">
        <v>627</v>
      </c>
      <c r="F392" s="180" t="s">
        <v>628</v>
      </c>
      <c r="G392" s="181" t="s">
        <v>407</v>
      </c>
      <c r="H392" s="182">
        <v>28.64</v>
      </c>
      <c r="I392" s="183"/>
      <c r="J392" s="184">
        <f>ROUND(I392*H392,2)</f>
        <v>0</v>
      </c>
      <c r="K392" s="180" t="s">
        <v>191</v>
      </c>
      <c r="L392" s="39"/>
      <c r="M392" s="185" t="s">
        <v>19</v>
      </c>
      <c r="N392" s="186" t="s">
        <v>48</v>
      </c>
      <c r="O392" s="64"/>
      <c r="P392" s="187">
        <f>O392*H392</f>
        <v>0</v>
      </c>
      <c r="Q392" s="187">
        <v>0</v>
      </c>
      <c r="R392" s="187">
        <f>Q392*H392</f>
        <v>0</v>
      </c>
      <c r="S392" s="187">
        <v>0</v>
      </c>
      <c r="T392" s="18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9" t="s">
        <v>285</v>
      </c>
      <c r="AT392" s="189" t="s">
        <v>187</v>
      </c>
      <c r="AU392" s="189" t="s">
        <v>85</v>
      </c>
      <c r="AY392" s="17" t="s">
        <v>185</v>
      </c>
      <c r="BE392" s="190">
        <f>IF(N392="základní",J392,0)</f>
        <v>0</v>
      </c>
      <c r="BF392" s="190">
        <f>IF(N392="snížená",J392,0)</f>
        <v>0</v>
      </c>
      <c r="BG392" s="190">
        <f>IF(N392="zákl. přenesená",J392,0)</f>
        <v>0</v>
      </c>
      <c r="BH392" s="190">
        <f>IF(N392="sníž. přenesená",J392,0)</f>
        <v>0</v>
      </c>
      <c r="BI392" s="190">
        <f>IF(N392="nulová",J392,0)</f>
        <v>0</v>
      </c>
      <c r="BJ392" s="17" t="s">
        <v>81</v>
      </c>
      <c r="BK392" s="190">
        <f>ROUND(I392*H392,2)</f>
        <v>0</v>
      </c>
      <c r="BL392" s="17" t="s">
        <v>285</v>
      </c>
      <c r="BM392" s="189" t="s">
        <v>629</v>
      </c>
    </row>
    <row r="393" spans="1:47" s="2" customFormat="1" ht="12">
      <c r="A393" s="34"/>
      <c r="B393" s="35"/>
      <c r="C393" s="36"/>
      <c r="D393" s="191" t="s">
        <v>194</v>
      </c>
      <c r="E393" s="36"/>
      <c r="F393" s="192" t="s">
        <v>630</v>
      </c>
      <c r="G393" s="36"/>
      <c r="H393" s="36"/>
      <c r="I393" s="193"/>
      <c r="J393" s="36"/>
      <c r="K393" s="36"/>
      <c r="L393" s="39"/>
      <c r="M393" s="194"/>
      <c r="N393" s="195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194</v>
      </c>
      <c r="AU393" s="17" t="s">
        <v>85</v>
      </c>
    </row>
    <row r="394" spans="2:51" s="13" customFormat="1" ht="12">
      <c r="B394" s="196"/>
      <c r="C394" s="197"/>
      <c r="D394" s="198" t="s">
        <v>196</v>
      </c>
      <c r="E394" s="199" t="s">
        <v>19</v>
      </c>
      <c r="F394" s="200" t="s">
        <v>631</v>
      </c>
      <c r="G394" s="197"/>
      <c r="H394" s="201">
        <v>14.32</v>
      </c>
      <c r="I394" s="202"/>
      <c r="J394" s="197"/>
      <c r="K394" s="197"/>
      <c r="L394" s="203"/>
      <c r="M394" s="204"/>
      <c r="N394" s="205"/>
      <c r="O394" s="205"/>
      <c r="P394" s="205"/>
      <c r="Q394" s="205"/>
      <c r="R394" s="205"/>
      <c r="S394" s="205"/>
      <c r="T394" s="206"/>
      <c r="AT394" s="207" t="s">
        <v>196</v>
      </c>
      <c r="AU394" s="207" t="s">
        <v>85</v>
      </c>
      <c r="AV394" s="13" t="s">
        <v>85</v>
      </c>
      <c r="AW394" s="13" t="s">
        <v>37</v>
      </c>
      <c r="AX394" s="13" t="s">
        <v>77</v>
      </c>
      <c r="AY394" s="207" t="s">
        <v>185</v>
      </c>
    </row>
    <row r="395" spans="2:51" s="13" customFormat="1" ht="12">
      <c r="B395" s="196"/>
      <c r="C395" s="197"/>
      <c r="D395" s="198" t="s">
        <v>196</v>
      </c>
      <c r="E395" s="199" t="s">
        <v>19</v>
      </c>
      <c r="F395" s="200" t="s">
        <v>631</v>
      </c>
      <c r="G395" s="197"/>
      <c r="H395" s="201">
        <v>14.32</v>
      </c>
      <c r="I395" s="202"/>
      <c r="J395" s="197"/>
      <c r="K395" s="197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196</v>
      </c>
      <c r="AU395" s="207" t="s">
        <v>85</v>
      </c>
      <c r="AV395" s="13" t="s">
        <v>85</v>
      </c>
      <c r="AW395" s="13" t="s">
        <v>37</v>
      </c>
      <c r="AX395" s="13" t="s">
        <v>77</v>
      </c>
      <c r="AY395" s="207" t="s">
        <v>185</v>
      </c>
    </row>
    <row r="396" spans="2:51" s="14" customFormat="1" ht="12">
      <c r="B396" s="208"/>
      <c r="C396" s="209"/>
      <c r="D396" s="198" t="s">
        <v>196</v>
      </c>
      <c r="E396" s="210" t="s">
        <v>19</v>
      </c>
      <c r="F396" s="211" t="s">
        <v>199</v>
      </c>
      <c r="G396" s="209"/>
      <c r="H396" s="212">
        <v>28.64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196</v>
      </c>
      <c r="AU396" s="218" t="s">
        <v>85</v>
      </c>
      <c r="AV396" s="14" t="s">
        <v>192</v>
      </c>
      <c r="AW396" s="14" t="s">
        <v>37</v>
      </c>
      <c r="AX396" s="14" t="s">
        <v>81</v>
      </c>
      <c r="AY396" s="218" t="s">
        <v>185</v>
      </c>
    </row>
    <row r="397" spans="1:65" s="2" customFormat="1" ht="16.5" customHeight="1">
      <c r="A397" s="34"/>
      <c r="B397" s="35"/>
      <c r="C397" s="219" t="s">
        <v>632</v>
      </c>
      <c r="D397" s="219" t="s">
        <v>404</v>
      </c>
      <c r="E397" s="220" t="s">
        <v>633</v>
      </c>
      <c r="F397" s="221" t="s">
        <v>634</v>
      </c>
      <c r="G397" s="222" t="s">
        <v>407</v>
      </c>
      <c r="H397" s="223">
        <v>32.936</v>
      </c>
      <c r="I397" s="224"/>
      <c r="J397" s="225">
        <f>ROUND(I397*H397,2)</f>
        <v>0</v>
      </c>
      <c r="K397" s="221" t="s">
        <v>191</v>
      </c>
      <c r="L397" s="226"/>
      <c r="M397" s="227" t="s">
        <v>19</v>
      </c>
      <c r="N397" s="228" t="s">
        <v>48</v>
      </c>
      <c r="O397" s="64"/>
      <c r="P397" s="187">
        <f>O397*H397</f>
        <v>0</v>
      </c>
      <c r="Q397" s="187">
        <v>0.00035</v>
      </c>
      <c r="R397" s="187">
        <f>Q397*H397</f>
        <v>0.0115276</v>
      </c>
      <c r="S397" s="187">
        <v>0</v>
      </c>
      <c r="T397" s="18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9" t="s">
        <v>392</v>
      </c>
      <c r="AT397" s="189" t="s">
        <v>404</v>
      </c>
      <c r="AU397" s="189" t="s">
        <v>85</v>
      </c>
      <c r="AY397" s="17" t="s">
        <v>185</v>
      </c>
      <c r="BE397" s="190">
        <f>IF(N397="základní",J397,0)</f>
        <v>0</v>
      </c>
      <c r="BF397" s="190">
        <f>IF(N397="snížená",J397,0)</f>
        <v>0</v>
      </c>
      <c r="BG397" s="190">
        <f>IF(N397="zákl. přenesená",J397,0)</f>
        <v>0</v>
      </c>
      <c r="BH397" s="190">
        <f>IF(N397="sníž. přenesená",J397,0)</f>
        <v>0</v>
      </c>
      <c r="BI397" s="190">
        <f>IF(N397="nulová",J397,0)</f>
        <v>0</v>
      </c>
      <c r="BJ397" s="17" t="s">
        <v>81</v>
      </c>
      <c r="BK397" s="190">
        <f>ROUND(I397*H397,2)</f>
        <v>0</v>
      </c>
      <c r="BL397" s="17" t="s">
        <v>285</v>
      </c>
      <c r="BM397" s="189" t="s">
        <v>635</v>
      </c>
    </row>
    <row r="398" spans="2:51" s="13" customFormat="1" ht="12">
      <c r="B398" s="196"/>
      <c r="C398" s="197"/>
      <c r="D398" s="198" t="s">
        <v>196</v>
      </c>
      <c r="E398" s="199" t="s">
        <v>19</v>
      </c>
      <c r="F398" s="200" t="s">
        <v>636</v>
      </c>
      <c r="G398" s="197"/>
      <c r="H398" s="201">
        <v>32.936</v>
      </c>
      <c r="I398" s="202"/>
      <c r="J398" s="197"/>
      <c r="K398" s="197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196</v>
      </c>
      <c r="AU398" s="207" t="s">
        <v>85</v>
      </c>
      <c r="AV398" s="13" t="s">
        <v>85</v>
      </c>
      <c r="AW398" s="13" t="s">
        <v>37</v>
      </c>
      <c r="AX398" s="13" t="s">
        <v>77</v>
      </c>
      <c r="AY398" s="207" t="s">
        <v>185</v>
      </c>
    </row>
    <row r="399" spans="2:51" s="14" customFormat="1" ht="12">
      <c r="B399" s="208"/>
      <c r="C399" s="209"/>
      <c r="D399" s="198" t="s">
        <v>196</v>
      </c>
      <c r="E399" s="210" t="s">
        <v>19</v>
      </c>
      <c r="F399" s="211" t="s">
        <v>199</v>
      </c>
      <c r="G399" s="209"/>
      <c r="H399" s="212">
        <v>32.936</v>
      </c>
      <c r="I399" s="213"/>
      <c r="J399" s="209"/>
      <c r="K399" s="209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196</v>
      </c>
      <c r="AU399" s="218" t="s">
        <v>85</v>
      </c>
      <c r="AV399" s="14" t="s">
        <v>192</v>
      </c>
      <c r="AW399" s="14" t="s">
        <v>37</v>
      </c>
      <c r="AX399" s="14" t="s">
        <v>81</v>
      </c>
      <c r="AY399" s="218" t="s">
        <v>185</v>
      </c>
    </row>
    <row r="400" spans="1:65" s="2" customFormat="1" ht="24.15" customHeight="1">
      <c r="A400" s="34"/>
      <c r="B400" s="35"/>
      <c r="C400" s="178" t="s">
        <v>637</v>
      </c>
      <c r="D400" s="178" t="s">
        <v>187</v>
      </c>
      <c r="E400" s="179" t="s">
        <v>638</v>
      </c>
      <c r="F400" s="180" t="s">
        <v>639</v>
      </c>
      <c r="G400" s="181" t="s">
        <v>322</v>
      </c>
      <c r="H400" s="182">
        <v>0.439</v>
      </c>
      <c r="I400" s="183"/>
      <c r="J400" s="184">
        <f>ROUND(I400*H400,2)</f>
        <v>0</v>
      </c>
      <c r="K400" s="180" t="s">
        <v>191</v>
      </c>
      <c r="L400" s="39"/>
      <c r="M400" s="185" t="s">
        <v>19</v>
      </c>
      <c r="N400" s="186" t="s">
        <v>48</v>
      </c>
      <c r="O400" s="64"/>
      <c r="P400" s="187">
        <f>O400*H400</f>
        <v>0</v>
      </c>
      <c r="Q400" s="187">
        <v>0</v>
      </c>
      <c r="R400" s="187">
        <f>Q400*H400</f>
        <v>0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285</v>
      </c>
      <c r="AT400" s="189" t="s">
        <v>187</v>
      </c>
      <c r="AU400" s="189" t="s">
        <v>85</v>
      </c>
      <c r="AY400" s="17" t="s">
        <v>185</v>
      </c>
      <c r="BE400" s="190">
        <f>IF(N400="základní",J400,0)</f>
        <v>0</v>
      </c>
      <c r="BF400" s="190">
        <f>IF(N400="snížená",J400,0)</f>
        <v>0</v>
      </c>
      <c r="BG400" s="190">
        <f>IF(N400="zákl. přenesená",J400,0)</f>
        <v>0</v>
      </c>
      <c r="BH400" s="190">
        <f>IF(N400="sníž. přenesená",J400,0)</f>
        <v>0</v>
      </c>
      <c r="BI400" s="190">
        <f>IF(N400="nulová",J400,0)</f>
        <v>0</v>
      </c>
      <c r="BJ400" s="17" t="s">
        <v>81</v>
      </c>
      <c r="BK400" s="190">
        <f>ROUND(I400*H400,2)</f>
        <v>0</v>
      </c>
      <c r="BL400" s="17" t="s">
        <v>285</v>
      </c>
      <c r="BM400" s="189" t="s">
        <v>640</v>
      </c>
    </row>
    <row r="401" spans="1:47" s="2" customFormat="1" ht="12">
      <c r="A401" s="34"/>
      <c r="B401" s="35"/>
      <c r="C401" s="36"/>
      <c r="D401" s="191" t="s">
        <v>194</v>
      </c>
      <c r="E401" s="36"/>
      <c r="F401" s="192" t="s">
        <v>641</v>
      </c>
      <c r="G401" s="36"/>
      <c r="H401" s="36"/>
      <c r="I401" s="193"/>
      <c r="J401" s="36"/>
      <c r="K401" s="36"/>
      <c r="L401" s="39"/>
      <c r="M401" s="194"/>
      <c r="N401" s="195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194</v>
      </c>
      <c r="AU401" s="17" t="s">
        <v>85</v>
      </c>
    </row>
    <row r="402" spans="1:65" s="2" customFormat="1" ht="24.15" customHeight="1">
      <c r="A402" s="34"/>
      <c r="B402" s="35"/>
      <c r="C402" s="178" t="s">
        <v>642</v>
      </c>
      <c r="D402" s="178" t="s">
        <v>187</v>
      </c>
      <c r="E402" s="179" t="s">
        <v>643</v>
      </c>
      <c r="F402" s="180" t="s">
        <v>644</v>
      </c>
      <c r="G402" s="181" t="s">
        <v>322</v>
      </c>
      <c r="H402" s="182">
        <v>0.439</v>
      </c>
      <c r="I402" s="183"/>
      <c r="J402" s="184">
        <f>ROUND(I402*H402,2)</f>
        <v>0</v>
      </c>
      <c r="K402" s="180" t="s">
        <v>19</v>
      </c>
      <c r="L402" s="39"/>
      <c r="M402" s="185" t="s">
        <v>19</v>
      </c>
      <c r="N402" s="186" t="s">
        <v>48</v>
      </c>
      <c r="O402" s="64"/>
      <c r="P402" s="187">
        <f>O402*H402</f>
        <v>0</v>
      </c>
      <c r="Q402" s="187">
        <v>0</v>
      </c>
      <c r="R402" s="187">
        <f>Q402*H402</f>
        <v>0</v>
      </c>
      <c r="S402" s="187">
        <v>0</v>
      </c>
      <c r="T402" s="18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9" t="s">
        <v>285</v>
      </c>
      <c r="AT402" s="189" t="s">
        <v>187</v>
      </c>
      <c r="AU402" s="189" t="s">
        <v>85</v>
      </c>
      <c r="AY402" s="17" t="s">
        <v>185</v>
      </c>
      <c r="BE402" s="190">
        <f>IF(N402="základní",J402,0)</f>
        <v>0</v>
      </c>
      <c r="BF402" s="190">
        <f>IF(N402="snížená",J402,0)</f>
        <v>0</v>
      </c>
      <c r="BG402" s="190">
        <f>IF(N402="zákl. přenesená",J402,0)</f>
        <v>0</v>
      </c>
      <c r="BH402" s="190">
        <f>IF(N402="sníž. přenesená",J402,0)</f>
        <v>0</v>
      </c>
      <c r="BI402" s="190">
        <f>IF(N402="nulová",J402,0)</f>
        <v>0</v>
      </c>
      <c r="BJ402" s="17" t="s">
        <v>81</v>
      </c>
      <c r="BK402" s="190">
        <f>ROUND(I402*H402,2)</f>
        <v>0</v>
      </c>
      <c r="BL402" s="17" t="s">
        <v>285</v>
      </c>
      <c r="BM402" s="189" t="s">
        <v>645</v>
      </c>
    </row>
    <row r="403" spans="2:63" s="12" customFormat="1" ht="22.85" customHeight="1">
      <c r="B403" s="162"/>
      <c r="C403" s="163"/>
      <c r="D403" s="164" t="s">
        <v>76</v>
      </c>
      <c r="E403" s="176" t="s">
        <v>646</v>
      </c>
      <c r="F403" s="176" t="s">
        <v>647</v>
      </c>
      <c r="G403" s="163"/>
      <c r="H403" s="163"/>
      <c r="I403" s="166"/>
      <c r="J403" s="177">
        <f>BK403</f>
        <v>0</v>
      </c>
      <c r="K403" s="163"/>
      <c r="L403" s="168"/>
      <c r="M403" s="169"/>
      <c r="N403" s="170"/>
      <c r="O403" s="170"/>
      <c r="P403" s="171">
        <f>SUM(P404:P408)</f>
        <v>0</v>
      </c>
      <c r="Q403" s="170"/>
      <c r="R403" s="171">
        <f>SUM(R404:R408)</f>
        <v>0</v>
      </c>
      <c r="S403" s="170"/>
      <c r="T403" s="172">
        <f>SUM(T404:T408)</f>
        <v>0.11652000000000001</v>
      </c>
      <c r="AR403" s="173" t="s">
        <v>85</v>
      </c>
      <c r="AT403" s="174" t="s">
        <v>76</v>
      </c>
      <c r="AU403" s="174" t="s">
        <v>81</v>
      </c>
      <c r="AY403" s="173" t="s">
        <v>185</v>
      </c>
      <c r="BK403" s="175">
        <f>SUM(BK404:BK408)</f>
        <v>0</v>
      </c>
    </row>
    <row r="404" spans="1:65" s="2" customFormat="1" ht="16.5" customHeight="1">
      <c r="A404" s="34"/>
      <c r="B404" s="35"/>
      <c r="C404" s="178" t="s">
        <v>648</v>
      </c>
      <c r="D404" s="178" t="s">
        <v>187</v>
      </c>
      <c r="E404" s="179" t="s">
        <v>649</v>
      </c>
      <c r="F404" s="180" t="s">
        <v>650</v>
      </c>
      <c r="G404" s="181" t="s">
        <v>190</v>
      </c>
      <c r="H404" s="182">
        <v>38.84</v>
      </c>
      <c r="I404" s="183"/>
      <c r="J404" s="184">
        <f>ROUND(I404*H404,2)</f>
        <v>0</v>
      </c>
      <c r="K404" s="180" t="s">
        <v>191</v>
      </c>
      <c r="L404" s="39"/>
      <c r="M404" s="185" t="s">
        <v>19</v>
      </c>
      <c r="N404" s="186" t="s">
        <v>48</v>
      </c>
      <c r="O404" s="64"/>
      <c r="P404" s="187">
        <f>O404*H404</f>
        <v>0</v>
      </c>
      <c r="Q404" s="187">
        <v>0</v>
      </c>
      <c r="R404" s="187">
        <f>Q404*H404</f>
        <v>0</v>
      </c>
      <c r="S404" s="187">
        <v>0.003</v>
      </c>
      <c r="T404" s="188">
        <f>S404*H404</f>
        <v>0.11652000000000001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89" t="s">
        <v>285</v>
      </c>
      <c r="AT404" s="189" t="s">
        <v>187</v>
      </c>
      <c r="AU404" s="189" t="s">
        <v>85</v>
      </c>
      <c r="AY404" s="17" t="s">
        <v>185</v>
      </c>
      <c r="BE404" s="190">
        <f>IF(N404="základní",J404,0)</f>
        <v>0</v>
      </c>
      <c r="BF404" s="190">
        <f>IF(N404="snížená",J404,0)</f>
        <v>0</v>
      </c>
      <c r="BG404" s="190">
        <f>IF(N404="zákl. přenesená",J404,0)</f>
        <v>0</v>
      </c>
      <c r="BH404" s="190">
        <f>IF(N404="sníž. přenesená",J404,0)</f>
        <v>0</v>
      </c>
      <c r="BI404" s="190">
        <f>IF(N404="nulová",J404,0)</f>
        <v>0</v>
      </c>
      <c r="BJ404" s="17" t="s">
        <v>81</v>
      </c>
      <c r="BK404" s="190">
        <f>ROUND(I404*H404,2)</f>
        <v>0</v>
      </c>
      <c r="BL404" s="17" t="s">
        <v>285</v>
      </c>
      <c r="BM404" s="189" t="s">
        <v>651</v>
      </c>
    </row>
    <row r="405" spans="1:47" s="2" customFormat="1" ht="12">
      <c r="A405" s="34"/>
      <c r="B405" s="35"/>
      <c r="C405" s="36"/>
      <c r="D405" s="191" t="s">
        <v>194</v>
      </c>
      <c r="E405" s="36"/>
      <c r="F405" s="192" t="s">
        <v>652</v>
      </c>
      <c r="G405" s="36"/>
      <c r="H405" s="36"/>
      <c r="I405" s="193"/>
      <c r="J405" s="36"/>
      <c r="K405" s="36"/>
      <c r="L405" s="39"/>
      <c r="M405" s="194"/>
      <c r="N405" s="195"/>
      <c r="O405" s="64"/>
      <c r="P405" s="64"/>
      <c r="Q405" s="64"/>
      <c r="R405" s="64"/>
      <c r="S405" s="64"/>
      <c r="T405" s="65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194</v>
      </c>
      <c r="AU405" s="17" t="s">
        <v>85</v>
      </c>
    </row>
    <row r="406" spans="2:51" s="13" customFormat="1" ht="12">
      <c r="B406" s="196"/>
      <c r="C406" s="197"/>
      <c r="D406" s="198" t="s">
        <v>196</v>
      </c>
      <c r="E406" s="199" t="s">
        <v>19</v>
      </c>
      <c r="F406" s="200" t="s">
        <v>653</v>
      </c>
      <c r="G406" s="197"/>
      <c r="H406" s="201">
        <v>35.67</v>
      </c>
      <c r="I406" s="202"/>
      <c r="J406" s="197"/>
      <c r="K406" s="197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196</v>
      </c>
      <c r="AU406" s="207" t="s">
        <v>85</v>
      </c>
      <c r="AV406" s="13" t="s">
        <v>85</v>
      </c>
      <c r="AW406" s="13" t="s">
        <v>37</v>
      </c>
      <c r="AX406" s="13" t="s">
        <v>77</v>
      </c>
      <c r="AY406" s="207" t="s">
        <v>185</v>
      </c>
    </row>
    <row r="407" spans="2:51" s="13" customFormat="1" ht="12">
      <c r="B407" s="196"/>
      <c r="C407" s="197"/>
      <c r="D407" s="198" t="s">
        <v>196</v>
      </c>
      <c r="E407" s="199" t="s">
        <v>19</v>
      </c>
      <c r="F407" s="200" t="s">
        <v>654</v>
      </c>
      <c r="G407" s="197"/>
      <c r="H407" s="201">
        <v>3.17</v>
      </c>
      <c r="I407" s="202"/>
      <c r="J407" s="197"/>
      <c r="K407" s="197"/>
      <c r="L407" s="203"/>
      <c r="M407" s="204"/>
      <c r="N407" s="205"/>
      <c r="O407" s="205"/>
      <c r="P407" s="205"/>
      <c r="Q407" s="205"/>
      <c r="R407" s="205"/>
      <c r="S407" s="205"/>
      <c r="T407" s="206"/>
      <c r="AT407" s="207" t="s">
        <v>196</v>
      </c>
      <c r="AU407" s="207" t="s">
        <v>85</v>
      </c>
      <c r="AV407" s="13" t="s">
        <v>85</v>
      </c>
      <c r="AW407" s="13" t="s">
        <v>37</v>
      </c>
      <c r="AX407" s="13" t="s">
        <v>77</v>
      </c>
      <c r="AY407" s="207" t="s">
        <v>185</v>
      </c>
    </row>
    <row r="408" spans="2:51" s="14" customFormat="1" ht="12">
      <c r="B408" s="208"/>
      <c r="C408" s="209"/>
      <c r="D408" s="198" t="s">
        <v>196</v>
      </c>
      <c r="E408" s="210" t="s">
        <v>19</v>
      </c>
      <c r="F408" s="211" t="s">
        <v>199</v>
      </c>
      <c r="G408" s="209"/>
      <c r="H408" s="212">
        <v>38.84</v>
      </c>
      <c r="I408" s="213"/>
      <c r="J408" s="209"/>
      <c r="K408" s="209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196</v>
      </c>
      <c r="AU408" s="218" t="s">
        <v>85</v>
      </c>
      <c r="AV408" s="14" t="s">
        <v>192</v>
      </c>
      <c r="AW408" s="14" t="s">
        <v>37</v>
      </c>
      <c r="AX408" s="14" t="s">
        <v>81</v>
      </c>
      <c r="AY408" s="218" t="s">
        <v>185</v>
      </c>
    </row>
    <row r="409" spans="2:63" s="12" customFormat="1" ht="22.85" customHeight="1">
      <c r="B409" s="162"/>
      <c r="C409" s="163"/>
      <c r="D409" s="164" t="s">
        <v>76</v>
      </c>
      <c r="E409" s="176" t="s">
        <v>655</v>
      </c>
      <c r="F409" s="176" t="s">
        <v>656</v>
      </c>
      <c r="G409" s="163"/>
      <c r="H409" s="163"/>
      <c r="I409" s="166"/>
      <c r="J409" s="177">
        <f>BK409</f>
        <v>0</v>
      </c>
      <c r="K409" s="163"/>
      <c r="L409" s="168"/>
      <c r="M409" s="169"/>
      <c r="N409" s="170"/>
      <c r="O409" s="170"/>
      <c r="P409" s="171">
        <f>SUM(P410:P454)</f>
        <v>0</v>
      </c>
      <c r="Q409" s="170"/>
      <c r="R409" s="171">
        <f>SUM(R410:R454)</f>
        <v>0.60112778</v>
      </c>
      <c r="S409" s="170"/>
      <c r="T409" s="172">
        <f>SUM(T410:T454)</f>
        <v>0.7438112</v>
      </c>
      <c r="AR409" s="173" t="s">
        <v>85</v>
      </c>
      <c r="AT409" s="174" t="s">
        <v>76</v>
      </c>
      <c r="AU409" s="174" t="s">
        <v>81</v>
      </c>
      <c r="AY409" s="173" t="s">
        <v>185</v>
      </c>
      <c r="BK409" s="175">
        <f>SUM(BK410:BK454)</f>
        <v>0</v>
      </c>
    </row>
    <row r="410" spans="1:65" s="2" customFormat="1" ht="16.5" customHeight="1">
      <c r="A410" s="34"/>
      <c r="B410" s="35"/>
      <c r="C410" s="178" t="s">
        <v>657</v>
      </c>
      <c r="D410" s="178" t="s">
        <v>187</v>
      </c>
      <c r="E410" s="179" t="s">
        <v>658</v>
      </c>
      <c r="F410" s="180" t="s">
        <v>659</v>
      </c>
      <c r="G410" s="181" t="s">
        <v>190</v>
      </c>
      <c r="H410" s="182">
        <v>27.346</v>
      </c>
      <c r="I410" s="183"/>
      <c r="J410" s="184">
        <f>ROUND(I410*H410,2)</f>
        <v>0</v>
      </c>
      <c r="K410" s="180" t="s">
        <v>191</v>
      </c>
      <c r="L410" s="39"/>
      <c r="M410" s="185" t="s">
        <v>19</v>
      </c>
      <c r="N410" s="186" t="s">
        <v>48</v>
      </c>
      <c r="O410" s="64"/>
      <c r="P410" s="187">
        <f>O410*H410</f>
        <v>0</v>
      </c>
      <c r="Q410" s="187">
        <v>0</v>
      </c>
      <c r="R410" s="187">
        <f>Q410*H410</f>
        <v>0</v>
      </c>
      <c r="S410" s="187">
        <v>0.0272</v>
      </c>
      <c r="T410" s="188">
        <f>S410*H410</f>
        <v>0.7438112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285</v>
      </c>
      <c r="AT410" s="189" t="s">
        <v>187</v>
      </c>
      <c r="AU410" s="189" t="s">
        <v>85</v>
      </c>
      <c r="AY410" s="17" t="s">
        <v>185</v>
      </c>
      <c r="BE410" s="190">
        <f>IF(N410="základní",J410,0)</f>
        <v>0</v>
      </c>
      <c r="BF410" s="190">
        <f>IF(N410="snížená",J410,0)</f>
        <v>0</v>
      </c>
      <c r="BG410" s="190">
        <f>IF(N410="zákl. přenesená",J410,0)</f>
        <v>0</v>
      </c>
      <c r="BH410" s="190">
        <f>IF(N410="sníž. přenesená",J410,0)</f>
        <v>0</v>
      </c>
      <c r="BI410" s="190">
        <f>IF(N410="nulová",J410,0)</f>
        <v>0</v>
      </c>
      <c r="BJ410" s="17" t="s">
        <v>81</v>
      </c>
      <c r="BK410" s="190">
        <f>ROUND(I410*H410,2)</f>
        <v>0</v>
      </c>
      <c r="BL410" s="17" t="s">
        <v>285</v>
      </c>
      <c r="BM410" s="189" t="s">
        <v>660</v>
      </c>
    </row>
    <row r="411" spans="1:47" s="2" customFormat="1" ht="12">
      <c r="A411" s="34"/>
      <c r="B411" s="35"/>
      <c r="C411" s="36"/>
      <c r="D411" s="191" t="s">
        <v>194</v>
      </c>
      <c r="E411" s="36"/>
      <c r="F411" s="192" t="s">
        <v>661</v>
      </c>
      <c r="G411" s="36"/>
      <c r="H411" s="36"/>
      <c r="I411" s="193"/>
      <c r="J411" s="36"/>
      <c r="K411" s="36"/>
      <c r="L411" s="39"/>
      <c r="M411" s="194"/>
      <c r="N411" s="195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194</v>
      </c>
      <c r="AU411" s="17" t="s">
        <v>85</v>
      </c>
    </row>
    <row r="412" spans="2:51" s="13" customFormat="1" ht="12">
      <c r="B412" s="196"/>
      <c r="C412" s="197"/>
      <c r="D412" s="198" t="s">
        <v>196</v>
      </c>
      <c r="E412" s="199" t="s">
        <v>19</v>
      </c>
      <c r="F412" s="200" t="s">
        <v>662</v>
      </c>
      <c r="G412" s="197"/>
      <c r="H412" s="201">
        <v>9.726</v>
      </c>
      <c r="I412" s="202"/>
      <c r="J412" s="197"/>
      <c r="K412" s="197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196</v>
      </c>
      <c r="AU412" s="207" t="s">
        <v>85</v>
      </c>
      <c r="AV412" s="13" t="s">
        <v>85</v>
      </c>
      <c r="AW412" s="13" t="s">
        <v>37</v>
      </c>
      <c r="AX412" s="13" t="s">
        <v>77</v>
      </c>
      <c r="AY412" s="207" t="s">
        <v>185</v>
      </c>
    </row>
    <row r="413" spans="2:51" s="13" customFormat="1" ht="12">
      <c r="B413" s="196"/>
      <c r="C413" s="197"/>
      <c r="D413" s="198" t="s">
        <v>196</v>
      </c>
      <c r="E413" s="199" t="s">
        <v>19</v>
      </c>
      <c r="F413" s="200" t="s">
        <v>663</v>
      </c>
      <c r="G413" s="197"/>
      <c r="H413" s="201">
        <v>8.138</v>
      </c>
      <c r="I413" s="202"/>
      <c r="J413" s="197"/>
      <c r="K413" s="197"/>
      <c r="L413" s="203"/>
      <c r="M413" s="204"/>
      <c r="N413" s="205"/>
      <c r="O413" s="205"/>
      <c r="P413" s="205"/>
      <c r="Q413" s="205"/>
      <c r="R413" s="205"/>
      <c r="S413" s="205"/>
      <c r="T413" s="206"/>
      <c r="AT413" s="207" t="s">
        <v>196</v>
      </c>
      <c r="AU413" s="207" t="s">
        <v>85</v>
      </c>
      <c r="AV413" s="13" t="s">
        <v>85</v>
      </c>
      <c r="AW413" s="13" t="s">
        <v>37</v>
      </c>
      <c r="AX413" s="13" t="s">
        <v>77</v>
      </c>
      <c r="AY413" s="207" t="s">
        <v>185</v>
      </c>
    </row>
    <row r="414" spans="2:51" s="13" customFormat="1" ht="12">
      <c r="B414" s="196"/>
      <c r="C414" s="197"/>
      <c r="D414" s="198" t="s">
        <v>196</v>
      </c>
      <c r="E414" s="199" t="s">
        <v>19</v>
      </c>
      <c r="F414" s="200" t="s">
        <v>664</v>
      </c>
      <c r="G414" s="197"/>
      <c r="H414" s="201">
        <v>9.482</v>
      </c>
      <c r="I414" s="202"/>
      <c r="J414" s="197"/>
      <c r="K414" s="197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196</v>
      </c>
      <c r="AU414" s="207" t="s">
        <v>85</v>
      </c>
      <c r="AV414" s="13" t="s">
        <v>85</v>
      </c>
      <c r="AW414" s="13" t="s">
        <v>37</v>
      </c>
      <c r="AX414" s="13" t="s">
        <v>77</v>
      </c>
      <c r="AY414" s="207" t="s">
        <v>185</v>
      </c>
    </row>
    <row r="415" spans="2:51" s="14" customFormat="1" ht="12">
      <c r="B415" s="208"/>
      <c r="C415" s="209"/>
      <c r="D415" s="198" t="s">
        <v>196</v>
      </c>
      <c r="E415" s="210" t="s">
        <v>19</v>
      </c>
      <c r="F415" s="211" t="s">
        <v>199</v>
      </c>
      <c r="G415" s="209"/>
      <c r="H415" s="212">
        <v>27.346</v>
      </c>
      <c r="I415" s="213"/>
      <c r="J415" s="209"/>
      <c r="K415" s="209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196</v>
      </c>
      <c r="AU415" s="218" t="s">
        <v>85</v>
      </c>
      <c r="AV415" s="14" t="s">
        <v>192</v>
      </c>
      <c r="AW415" s="14" t="s">
        <v>37</v>
      </c>
      <c r="AX415" s="14" t="s">
        <v>81</v>
      </c>
      <c r="AY415" s="218" t="s">
        <v>185</v>
      </c>
    </row>
    <row r="416" spans="1:65" s="2" customFormat="1" ht="16.5" customHeight="1">
      <c r="A416" s="34"/>
      <c r="B416" s="35"/>
      <c r="C416" s="178" t="s">
        <v>665</v>
      </c>
      <c r="D416" s="178" t="s">
        <v>187</v>
      </c>
      <c r="E416" s="179" t="s">
        <v>666</v>
      </c>
      <c r="F416" s="180" t="s">
        <v>667</v>
      </c>
      <c r="G416" s="181" t="s">
        <v>190</v>
      </c>
      <c r="H416" s="182">
        <v>29.11</v>
      </c>
      <c r="I416" s="183"/>
      <c r="J416" s="184">
        <f>ROUND(I416*H416,2)</f>
        <v>0</v>
      </c>
      <c r="K416" s="180" t="s">
        <v>191</v>
      </c>
      <c r="L416" s="39"/>
      <c r="M416" s="185" t="s">
        <v>19</v>
      </c>
      <c r="N416" s="186" t="s">
        <v>48</v>
      </c>
      <c r="O416" s="64"/>
      <c r="P416" s="187">
        <f>O416*H416</f>
        <v>0</v>
      </c>
      <c r="Q416" s="187">
        <v>0</v>
      </c>
      <c r="R416" s="187">
        <f>Q416*H416</f>
        <v>0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285</v>
      </c>
      <c r="AT416" s="189" t="s">
        <v>187</v>
      </c>
      <c r="AU416" s="189" t="s">
        <v>85</v>
      </c>
      <c r="AY416" s="17" t="s">
        <v>185</v>
      </c>
      <c r="BE416" s="190">
        <f>IF(N416="základní",J416,0)</f>
        <v>0</v>
      </c>
      <c r="BF416" s="190">
        <f>IF(N416="snížená",J416,0)</f>
        <v>0</v>
      </c>
      <c r="BG416" s="190">
        <f>IF(N416="zákl. přenesená",J416,0)</f>
        <v>0</v>
      </c>
      <c r="BH416" s="190">
        <f>IF(N416="sníž. přenesená",J416,0)</f>
        <v>0</v>
      </c>
      <c r="BI416" s="190">
        <f>IF(N416="nulová",J416,0)</f>
        <v>0</v>
      </c>
      <c r="BJ416" s="17" t="s">
        <v>81</v>
      </c>
      <c r="BK416" s="190">
        <f>ROUND(I416*H416,2)</f>
        <v>0</v>
      </c>
      <c r="BL416" s="17" t="s">
        <v>285</v>
      </c>
      <c r="BM416" s="189" t="s">
        <v>668</v>
      </c>
    </row>
    <row r="417" spans="1:47" s="2" customFormat="1" ht="12">
      <c r="A417" s="34"/>
      <c r="B417" s="35"/>
      <c r="C417" s="36"/>
      <c r="D417" s="191" t="s">
        <v>194</v>
      </c>
      <c r="E417" s="36"/>
      <c r="F417" s="192" t="s">
        <v>669</v>
      </c>
      <c r="G417" s="36"/>
      <c r="H417" s="36"/>
      <c r="I417" s="193"/>
      <c r="J417" s="36"/>
      <c r="K417" s="36"/>
      <c r="L417" s="39"/>
      <c r="M417" s="194"/>
      <c r="N417" s="195"/>
      <c r="O417" s="64"/>
      <c r="P417" s="64"/>
      <c r="Q417" s="64"/>
      <c r="R417" s="64"/>
      <c r="S417" s="64"/>
      <c r="T417" s="6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194</v>
      </c>
      <c r="AU417" s="17" t="s">
        <v>85</v>
      </c>
    </row>
    <row r="418" spans="2:51" s="13" customFormat="1" ht="12">
      <c r="B418" s="196"/>
      <c r="C418" s="197"/>
      <c r="D418" s="198" t="s">
        <v>196</v>
      </c>
      <c r="E418" s="199" t="s">
        <v>19</v>
      </c>
      <c r="F418" s="200" t="s">
        <v>670</v>
      </c>
      <c r="G418" s="197"/>
      <c r="H418" s="201">
        <v>11.471</v>
      </c>
      <c r="I418" s="202"/>
      <c r="J418" s="197"/>
      <c r="K418" s="197"/>
      <c r="L418" s="203"/>
      <c r="M418" s="204"/>
      <c r="N418" s="205"/>
      <c r="O418" s="205"/>
      <c r="P418" s="205"/>
      <c r="Q418" s="205"/>
      <c r="R418" s="205"/>
      <c r="S418" s="205"/>
      <c r="T418" s="206"/>
      <c r="AT418" s="207" t="s">
        <v>196</v>
      </c>
      <c r="AU418" s="207" t="s">
        <v>85</v>
      </c>
      <c r="AV418" s="13" t="s">
        <v>85</v>
      </c>
      <c r="AW418" s="13" t="s">
        <v>37</v>
      </c>
      <c r="AX418" s="13" t="s">
        <v>77</v>
      </c>
      <c r="AY418" s="207" t="s">
        <v>185</v>
      </c>
    </row>
    <row r="419" spans="2:51" s="13" customFormat="1" ht="12">
      <c r="B419" s="196"/>
      <c r="C419" s="197"/>
      <c r="D419" s="198" t="s">
        <v>196</v>
      </c>
      <c r="E419" s="199" t="s">
        <v>19</v>
      </c>
      <c r="F419" s="200" t="s">
        <v>671</v>
      </c>
      <c r="G419" s="197"/>
      <c r="H419" s="201">
        <v>17.639</v>
      </c>
      <c r="I419" s="202"/>
      <c r="J419" s="197"/>
      <c r="K419" s="197"/>
      <c r="L419" s="203"/>
      <c r="M419" s="204"/>
      <c r="N419" s="205"/>
      <c r="O419" s="205"/>
      <c r="P419" s="205"/>
      <c r="Q419" s="205"/>
      <c r="R419" s="205"/>
      <c r="S419" s="205"/>
      <c r="T419" s="206"/>
      <c r="AT419" s="207" t="s">
        <v>196</v>
      </c>
      <c r="AU419" s="207" t="s">
        <v>85</v>
      </c>
      <c r="AV419" s="13" t="s">
        <v>85</v>
      </c>
      <c r="AW419" s="13" t="s">
        <v>37</v>
      </c>
      <c r="AX419" s="13" t="s">
        <v>77</v>
      </c>
      <c r="AY419" s="207" t="s">
        <v>185</v>
      </c>
    </row>
    <row r="420" spans="2:51" s="14" customFormat="1" ht="12">
      <c r="B420" s="208"/>
      <c r="C420" s="209"/>
      <c r="D420" s="198" t="s">
        <v>196</v>
      </c>
      <c r="E420" s="210" t="s">
        <v>19</v>
      </c>
      <c r="F420" s="211" t="s">
        <v>199</v>
      </c>
      <c r="G420" s="209"/>
      <c r="H420" s="212">
        <v>29.11</v>
      </c>
      <c r="I420" s="213"/>
      <c r="J420" s="209"/>
      <c r="K420" s="209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196</v>
      </c>
      <c r="AU420" s="218" t="s">
        <v>85</v>
      </c>
      <c r="AV420" s="14" t="s">
        <v>192</v>
      </c>
      <c r="AW420" s="14" t="s">
        <v>37</v>
      </c>
      <c r="AX420" s="14" t="s">
        <v>81</v>
      </c>
      <c r="AY420" s="218" t="s">
        <v>185</v>
      </c>
    </row>
    <row r="421" spans="1:65" s="2" customFormat="1" ht="16.5" customHeight="1">
      <c r="A421" s="34"/>
      <c r="B421" s="35"/>
      <c r="C421" s="178" t="s">
        <v>672</v>
      </c>
      <c r="D421" s="178" t="s">
        <v>187</v>
      </c>
      <c r="E421" s="179" t="s">
        <v>673</v>
      </c>
      <c r="F421" s="180" t="s">
        <v>674</v>
      </c>
      <c r="G421" s="181" t="s">
        <v>190</v>
      </c>
      <c r="H421" s="182">
        <v>29.11</v>
      </c>
      <c r="I421" s="183"/>
      <c r="J421" s="184">
        <f>ROUND(I421*H421,2)</f>
        <v>0</v>
      </c>
      <c r="K421" s="180" t="s">
        <v>191</v>
      </c>
      <c r="L421" s="39"/>
      <c r="M421" s="185" t="s">
        <v>19</v>
      </c>
      <c r="N421" s="186" t="s">
        <v>48</v>
      </c>
      <c r="O421" s="64"/>
      <c r="P421" s="187">
        <f>O421*H421</f>
        <v>0</v>
      </c>
      <c r="Q421" s="187">
        <v>0.0003</v>
      </c>
      <c r="R421" s="187">
        <f>Q421*H421</f>
        <v>0.008733</v>
      </c>
      <c r="S421" s="187">
        <v>0</v>
      </c>
      <c r="T421" s="18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9" t="s">
        <v>285</v>
      </c>
      <c r="AT421" s="189" t="s">
        <v>187</v>
      </c>
      <c r="AU421" s="189" t="s">
        <v>85</v>
      </c>
      <c r="AY421" s="17" t="s">
        <v>185</v>
      </c>
      <c r="BE421" s="190">
        <f>IF(N421="základní",J421,0)</f>
        <v>0</v>
      </c>
      <c r="BF421" s="190">
        <f>IF(N421="snížená",J421,0)</f>
        <v>0</v>
      </c>
      <c r="BG421" s="190">
        <f>IF(N421="zákl. přenesená",J421,0)</f>
        <v>0</v>
      </c>
      <c r="BH421" s="190">
        <f>IF(N421="sníž. přenesená",J421,0)</f>
        <v>0</v>
      </c>
      <c r="BI421" s="190">
        <f>IF(N421="nulová",J421,0)</f>
        <v>0</v>
      </c>
      <c r="BJ421" s="17" t="s">
        <v>81</v>
      </c>
      <c r="BK421" s="190">
        <f>ROUND(I421*H421,2)</f>
        <v>0</v>
      </c>
      <c r="BL421" s="17" t="s">
        <v>285</v>
      </c>
      <c r="BM421" s="189" t="s">
        <v>675</v>
      </c>
    </row>
    <row r="422" spans="1:47" s="2" customFormat="1" ht="12">
      <c r="A422" s="34"/>
      <c r="B422" s="35"/>
      <c r="C422" s="36"/>
      <c r="D422" s="191" t="s">
        <v>194</v>
      </c>
      <c r="E422" s="36"/>
      <c r="F422" s="192" t="s">
        <v>676</v>
      </c>
      <c r="G422" s="36"/>
      <c r="H422" s="36"/>
      <c r="I422" s="193"/>
      <c r="J422" s="36"/>
      <c r="K422" s="36"/>
      <c r="L422" s="39"/>
      <c r="M422" s="194"/>
      <c r="N422" s="195"/>
      <c r="O422" s="64"/>
      <c r="P422" s="64"/>
      <c r="Q422" s="64"/>
      <c r="R422" s="64"/>
      <c r="S422" s="64"/>
      <c r="T422" s="6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194</v>
      </c>
      <c r="AU422" s="17" t="s">
        <v>85</v>
      </c>
    </row>
    <row r="423" spans="1:65" s="2" customFormat="1" ht="16.5" customHeight="1">
      <c r="A423" s="34"/>
      <c r="B423" s="35"/>
      <c r="C423" s="178" t="s">
        <v>677</v>
      </c>
      <c r="D423" s="178" t="s">
        <v>187</v>
      </c>
      <c r="E423" s="179" t="s">
        <v>678</v>
      </c>
      <c r="F423" s="180" t="s">
        <v>679</v>
      </c>
      <c r="G423" s="181" t="s">
        <v>190</v>
      </c>
      <c r="H423" s="182">
        <v>11.074</v>
      </c>
      <c r="I423" s="183"/>
      <c r="J423" s="184">
        <f>ROUND(I423*H423,2)</f>
        <v>0</v>
      </c>
      <c r="K423" s="180" t="s">
        <v>191</v>
      </c>
      <c r="L423" s="39"/>
      <c r="M423" s="185" t="s">
        <v>19</v>
      </c>
      <c r="N423" s="186" t="s">
        <v>48</v>
      </c>
      <c r="O423" s="64"/>
      <c r="P423" s="187">
        <f>O423*H423</f>
        <v>0</v>
      </c>
      <c r="Q423" s="187">
        <v>0.0015</v>
      </c>
      <c r="R423" s="187">
        <f>Q423*H423</f>
        <v>0.016611</v>
      </c>
      <c r="S423" s="187">
        <v>0</v>
      </c>
      <c r="T423" s="18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89" t="s">
        <v>285</v>
      </c>
      <c r="AT423" s="189" t="s">
        <v>187</v>
      </c>
      <c r="AU423" s="189" t="s">
        <v>85</v>
      </c>
      <c r="AY423" s="17" t="s">
        <v>185</v>
      </c>
      <c r="BE423" s="190">
        <f>IF(N423="základní",J423,0)</f>
        <v>0</v>
      </c>
      <c r="BF423" s="190">
        <f>IF(N423="snížená",J423,0)</f>
        <v>0</v>
      </c>
      <c r="BG423" s="190">
        <f>IF(N423="zákl. přenesená",J423,0)</f>
        <v>0</v>
      </c>
      <c r="BH423" s="190">
        <f>IF(N423="sníž. přenesená",J423,0)</f>
        <v>0</v>
      </c>
      <c r="BI423" s="190">
        <f>IF(N423="nulová",J423,0)</f>
        <v>0</v>
      </c>
      <c r="BJ423" s="17" t="s">
        <v>81</v>
      </c>
      <c r="BK423" s="190">
        <f>ROUND(I423*H423,2)</f>
        <v>0</v>
      </c>
      <c r="BL423" s="17" t="s">
        <v>285</v>
      </c>
      <c r="BM423" s="189" t="s">
        <v>680</v>
      </c>
    </row>
    <row r="424" spans="1:47" s="2" customFormat="1" ht="12">
      <c r="A424" s="34"/>
      <c r="B424" s="35"/>
      <c r="C424" s="36"/>
      <c r="D424" s="191" t="s">
        <v>194</v>
      </c>
      <c r="E424" s="36"/>
      <c r="F424" s="192" t="s">
        <v>681</v>
      </c>
      <c r="G424" s="36"/>
      <c r="H424" s="36"/>
      <c r="I424" s="193"/>
      <c r="J424" s="36"/>
      <c r="K424" s="36"/>
      <c r="L424" s="39"/>
      <c r="M424" s="194"/>
      <c r="N424" s="195"/>
      <c r="O424" s="64"/>
      <c r="P424" s="64"/>
      <c r="Q424" s="64"/>
      <c r="R424" s="64"/>
      <c r="S424" s="64"/>
      <c r="T424" s="65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194</v>
      </c>
      <c r="AU424" s="17" t="s">
        <v>85</v>
      </c>
    </row>
    <row r="425" spans="2:51" s="13" customFormat="1" ht="12">
      <c r="B425" s="196"/>
      <c r="C425" s="197"/>
      <c r="D425" s="198" t="s">
        <v>196</v>
      </c>
      <c r="E425" s="199" t="s">
        <v>19</v>
      </c>
      <c r="F425" s="200" t="s">
        <v>682</v>
      </c>
      <c r="G425" s="197"/>
      <c r="H425" s="201">
        <v>10.585</v>
      </c>
      <c r="I425" s="202"/>
      <c r="J425" s="197"/>
      <c r="K425" s="197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196</v>
      </c>
      <c r="AU425" s="207" t="s">
        <v>85</v>
      </c>
      <c r="AV425" s="13" t="s">
        <v>85</v>
      </c>
      <c r="AW425" s="13" t="s">
        <v>37</v>
      </c>
      <c r="AX425" s="13" t="s">
        <v>77</v>
      </c>
      <c r="AY425" s="207" t="s">
        <v>185</v>
      </c>
    </row>
    <row r="426" spans="2:51" s="13" customFormat="1" ht="12">
      <c r="B426" s="196"/>
      <c r="C426" s="197"/>
      <c r="D426" s="198" t="s">
        <v>196</v>
      </c>
      <c r="E426" s="199" t="s">
        <v>19</v>
      </c>
      <c r="F426" s="200" t="s">
        <v>683</v>
      </c>
      <c r="G426" s="197"/>
      <c r="H426" s="201">
        <v>0.489</v>
      </c>
      <c r="I426" s="202"/>
      <c r="J426" s="197"/>
      <c r="K426" s="197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196</v>
      </c>
      <c r="AU426" s="207" t="s">
        <v>85</v>
      </c>
      <c r="AV426" s="13" t="s">
        <v>85</v>
      </c>
      <c r="AW426" s="13" t="s">
        <v>37</v>
      </c>
      <c r="AX426" s="13" t="s">
        <v>77</v>
      </c>
      <c r="AY426" s="207" t="s">
        <v>185</v>
      </c>
    </row>
    <row r="427" spans="2:51" s="14" customFormat="1" ht="12">
      <c r="B427" s="208"/>
      <c r="C427" s="209"/>
      <c r="D427" s="198" t="s">
        <v>196</v>
      </c>
      <c r="E427" s="210" t="s">
        <v>19</v>
      </c>
      <c r="F427" s="211" t="s">
        <v>199</v>
      </c>
      <c r="G427" s="209"/>
      <c r="H427" s="212">
        <v>11.074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196</v>
      </c>
      <c r="AU427" s="218" t="s">
        <v>85</v>
      </c>
      <c r="AV427" s="14" t="s">
        <v>192</v>
      </c>
      <c r="AW427" s="14" t="s">
        <v>37</v>
      </c>
      <c r="AX427" s="14" t="s">
        <v>81</v>
      </c>
      <c r="AY427" s="218" t="s">
        <v>185</v>
      </c>
    </row>
    <row r="428" spans="1:65" s="2" customFormat="1" ht="16.5" customHeight="1">
      <c r="A428" s="34"/>
      <c r="B428" s="35"/>
      <c r="C428" s="178" t="s">
        <v>684</v>
      </c>
      <c r="D428" s="178" t="s">
        <v>187</v>
      </c>
      <c r="E428" s="179" t="s">
        <v>685</v>
      </c>
      <c r="F428" s="180" t="s">
        <v>686</v>
      </c>
      <c r="G428" s="181" t="s">
        <v>407</v>
      </c>
      <c r="H428" s="182">
        <v>9.5</v>
      </c>
      <c r="I428" s="183"/>
      <c r="J428" s="184">
        <f>ROUND(I428*H428,2)</f>
        <v>0</v>
      </c>
      <c r="K428" s="180" t="s">
        <v>191</v>
      </c>
      <c r="L428" s="39"/>
      <c r="M428" s="185" t="s">
        <v>19</v>
      </c>
      <c r="N428" s="186" t="s">
        <v>48</v>
      </c>
      <c r="O428" s="64"/>
      <c r="P428" s="187">
        <f>O428*H428</f>
        <v>0</v>
      </c>
      <c r="Q428" s="187">
        <v>0.00028</v>
      </c>
      <c r="R428" s="187">
        <f>Q428*H428</f>
        <v>0.0026599999999999996</v>
      </c>
      <c r="S428" s="187">
        <v>0</v>
      </c>
      <c r="T428" s="18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9" t="s">
        <v>285</v>
      </c>
      <c r="AT428" s="189" t="s">
        <v>187</v>
      </c>
      <c r="AU428" s="189" t="s">
        <v>85</v>
      </c>
      <c r="AY428" s="17" t="s">
        <v>185</v>
      </c>
      <c r="BE428" s="190">
        <f>IF(N428="základní",J428,0)</f>
        <v>0</v>
      </c>
      <c r="BF428" s="190">
        <f>IF(N428="snížená",J428,0)</f>
        <v>0</v>
      </c>
      <c r="BG428" s="190">
        <f>IF(N428="zákl. přenesená",J428,0)</f>
        <v>0</v>
      </c>
      <c r="BH428" s="190">
        <f>IF(N428="sníž. přenesená",J428,0)</f>
        <v>0</v>
      </c>
      <c r="BI428" s="190">
        <f>IF(N428="nulová",J428,0)</f>
        <v>0</v>
      </c>
      <c r="BJ428" s="17" t="s">
        <v>81</v>
      </c>
      <c r="BK428" s="190">
        <f>ROUND(I428*H428,2)</f>
        <v>0</v>
      </c>
      <c r="BL428" s="17" t="s">
        <v>285</v>
      </c>
      <c r="BM428" s="189" t="s">
        <v>687</v>
      </c>
    </row>
    <row r="429" spans="1:47" s="2" customFormat="1" ht="12">
      <c r="A429" s="34"/>
      <c r="B429" s="35"/>
      <c r="C429" s="36"/>
      <c r="D429" s="191" t="s">
        <v>194</v>
      </c>
      <c r="E429" s="36"/>
      <c r="F429" s="192" t="s">
        <v>688</v>
      </c>
      <c r="G429" s="36"/>
      <c r="H429" s="36"/>
      <c r="I429" s="193"/>
      <c r="J429" s="36"/>
      <c r="K429" s="36"/>
      <c r="L429" s="39"/>
      <c r="M429" s="194"/>
      <c r="N429" s="195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194</v>
      </c>
      <c r="AU429" s="17" t="s">
        <v>85</v>
      </c>
    </row>
    <row r="430" spans="2:51" s="13" customFormat="1" ht="12">
      <c r="B430" s="196"/>
      <c r="C430" s="197"/>
      <c r="D430" s="198" t="s">
        <v>196</v>
      </c>
      <c r="E430" s="199" t="s">
        <v>19</v>
      </c>
      <c r="F430" s="200" t="s">
        <v>689</v>
      </c>
      <c r="G430" s="197"/>
      <c r="H430" s="201">
        <v>9.1</v>
      </c>
      <c r="I430" s="202"/>
      <c r="J430" s="197"/>
      <c r="K430" s="197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196</v>
      </c>
      <c r="AU430" s="207" t="s">
        <v>85</v>
      </c>
      <c r="AV430" s="13" t="s">
        <v>85</v>
      </c>
      <c r="AW430" s="13" t="s">
        <v>37</v>
      </c>
      <c r="AX430" s="13" t="s">
        <v>77</v>
      </c>
      <c r="AY430" s="207" t="s">
        <v>185</v>
      </c>
    </row>
    <row r="431" spans="2:51" s="13" customFormat="1" ht="12">
      <c r="B431" s="196"/>
      <c r="C431" s="197"/>
      <c r="D431" s="198" t="s">
        <v>196</v>
      </c>
      <c r="E431" s="199" t="s">
        <v>19</v>
      </c>
      <c r="F431" s="200" t="s">
        <v>690</v>
      </c>
      <c r="G431" s="197"/>
      <c r="H431" s="201">
        <v>0.4</v>
      </c>
      <c r="I431" s="202"/>
      <c r="J431" s="197"/>
      <c r="K431" s="197"/>
      <c r="L431" s="203"/>
      <c r="M431" s="204"/>
      <c r="N431" s="205"/>
      <c r="O431" s="205"/>
      <c r="P431" s="205"/>
      <c r="Q431" s="205"/>
      <c r="R431" s="205"/>
      <c r="S431" s="205"/>
      <c r="T431" s="206"/>
      <c r="AT431" s="207" t="s">
        <v>196</v>
      </c>
      <c r="AU431" s="207" t="s">
        <v>85</v>
      </c>
      <c r="AV431" s="13" t="s">
        <v>85</v>
      </c>
      <c r="AW431" s="13" t="s">
        <v>37</v>
      </c>
      <c r="AX431" s="13" t="s">
        <v>77</v>
      </c>
      <c r="AY431" s="207" t="s">
        <v>185</v>
      </c>
    </row>
    <row r="432" spans="2:51" s="14" customFormat="1" ht="12">
      <c r="B432" s="208"/>
      <c r="C432" s="209"/>
      <c r="D432" s="198" t="s">
        <v>196</v>
      </c>
      <c r="E432" s="210" t="s">
        <v>19</v>
      </c>
      <c r="F432" s="211" t="s">
        <v>199</v>
      </c>
      <c r="G432" s="209"/>
      <c r="H432" s="212">
        <v>9.5</v>
      </c>
      <c r="I432" s="213"/>
      <c r="J432" s="209"/>
      <c r="K432" s="209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196</v>
      </c>
      <c r="AU432" s="218" t="s">
        <v>85</v>
      </c>
      <c r="AV432" s="14" t="s">
        <v>192</v>
      </c>
      <c r="AW432" s="14" t="s">
        <v>37</v>
      </c>
      <c r="AX432" s="14" t="s">
        <v>81</v>
      </c>
      <c r="AY432" s="218" t="s">
        <v>185</v>
      </c>
    </row>
    <row r="433" spans="1:65" s="2" customFormat="1" ht="21.75" customHeight="1">
      <c r="A433" s="34"/>
      <c r="B433" s="35"/>
      <c r="C433" s="178" t="s">
        <v>691</v>
      </c>
      <c r="D433" s="178" t="s">
        <v>187</v>
      </c>
      <c r="E433" s="179" t="s">
        <v>692</v>
      </c>
      <c r="F433" s="180" t="s">
        <v>693</v>
      </c>
      <c r="G433" s="181" t="s">
        <v>407</v>
      </c>
      <c r="H433" s="182">
        <v>3.76</v>
      </c>
      <c r="I433" s="183"/>
      <c r="J433" s="184">
        <f>ROUND(I433*H433,2)</f>
        <v>0</v>
      </c>
      <c r="K433" s="180" t="s">
        <v>191</v>
      </c>
      <c r="L433" s="39"/>
      <c r="M433" s="185" t="s">
        <v>19</v>
      </c>
      <c r="N433" s="186" t="s">
        <v>48</v>
      </c>
      <c r="O433" s="64"/>
      <c r="P433" s="187">
        <f>O433*H433</f>
        <v>0</v>
      </c>
      <c r="Q433" s="187">
        <v>0.0002</v>
      </c>
      <c r="R433" s="187">
        <f>Q433*H433</f>
        <v>0.000752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285</v>
      </c>
      <c r="AT433" s="189" t="s">
        <v>187</v>
      </c>
      <c r="AU433" s="189" t="s">
        <v>85</v>
      </c>
      <c r="AY433" s="17" t="s">
        <v>185</v>
      </c>
      <c r="BE433" s="190">
        <f>IF(N433="základní",J433,0)</f>
        <v>0</v>
      </c>
      <c r="BF433" s="190">
        <f>IF(N433="snížená",J433,0)</f>
        <v>0</v>
      </c>
      <c r="BG433" s="190">
        <f>IF(N433="zákl. přenesená",J433,0)</f>
        <v>0</v>
      </c>
      <c r="BH433" s="190">
        <f>IF(N433="sníž. přenesená",J433,0)</f>
        <v>0</v>
      </c>
      <c r="BI433" s="190">
        <f>IF(N433="nulová",J433,0)</f>
        <v>0</v>
      </c>
      <c r="BJ433" s="17" t="s">
        <v>81</v>
      </c>
      <c r="BK433" s="190">
        <f>ROUND(I433*H433,2)</f>
        <v>0</v>
      </c>
      <c r="BL433" s="17" t="s">
        <v>285</v>
      </c>
      <c r="BM433" s="189" t="s">
        <v>694</v>
      </c>
    </row>
    <row r="434" spans="1:47" s="2" customFormat="1" ht="12">
      <c r="A434" s="34"/>
      <c r="B434" s="35"/>
      <c r="C434" s="36"/>
      <c r="D434" s="191" t="s">
        <v>194</v>
      </c>
      <c r="E434" s="36"/>
      <c r="F434" s="192" t="s">
        <v>695</v>
      </c>
      <c r="G434" s="36"/>
      <c r="H434" s="36"/>
      <c r="I434" s="193"/>
      <c r="J434" s="36"/>
      <c r="K434" s="36"/>
      <c r="L434" s="39"/>
      <c r="M434" s="194"/>
      <c r="N434" s="195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194</v>
      </c>
      <c r="AU434" s="17" t="s">
        <v>85</v>
      </c>
    </row>
    <row r="435" spans="2:51" s="13" customFormat="1" ht="12">
      <c r="B435" s="196"/>
      <c r="C435" s="197"/>
      <c r="D435" s="198" t="s">
        <v>196</v>
      </c>
      <c r="E435" s="199" t="s">
        <v>19</v>
      </c>
      <c r="F435" s="200" t="s">
        <v>696</v>
      </c>
      <c r="G435" s="197"/>
      <c r="H435" s="201">
        <v>3.76</v>
      </c>
      <c r="I435" s="202"/>
      <c r="J435" s="197"/>
      <c r="K435" s="197"/>
      <c r="L435" s="203"/>
      <c r="M435" s="204"/>
      <c r="N435" s="205"/>
      <c r="O435" s="205"/>
      <c r="P435" s="205"/>
      <c r="Q435" s="205"/>
      <c r="R435" s="205"/>
      <c r="S435" s="205"/>
      <c r="T435" s="206"/>
      <c r="AT435" s="207" t="s">
        <v>196</v>
      </c>
      <c r="AU435" s="207" t="s">
        <v>85</v>
      </c>
      <c r="AV435" s="13" t="s">
        <v>85</v>
      </c>
      <c r="AW435" s="13" t="s">
        <v>37</v>
      </c>
      <c r="AX435" s="13" t="s">
        <v>77</v>
      </c>
      <c r="AY435" s="207" t="s">
        <v>185</v>
      </c>
    </row>
    <row r="436" spans="2:51" s="14" customFormat="1" ht="12">
      <c r="B436" s="208"/>
      <c r="C436" s="209"/>
      <c r="D436" s="198" t="s">
        <v>196</v>
      </c>
      <c r="E436" s="210" t="s">
        <v>19</v>
      </c>
      <c r="F436" s="211" t="s">
        <v>199</v>
      </c>
      <c r="G436" s="209"/>
      <c r="H436" s="212">
        <v>3.76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196</v>
      </c>
      <c r="AU436" s="218" t="s">
        <v>85</v>
      </c>
      <c r="AV436" s="14" t="s">
        <v>192</v>
      </c>
      <c r="AW436" s="14" t="s">
        <v>37</v>
      </c>
      <c r="AX436" s="14" t="s">
        <v>81</v>
      </c>
      <c r="AY436" s="218" t="s">
        <v>185</v>
      </c>
    </row>
    <row r="437" spans="1:65" s="2" customFormat="1" ht="16.5" customHeight="1">
      <c r="A437" s="34"/>
      <c r="B437" s="35"/>
      <c r="C437" s="219" t="s">
        <v>697</v>
      </c>
      <c r="D437" s="219" t="s">
        <v>404</v>
      </c>
      <c r="E437" s="220" t="s">
        <v>698</v>
      </c>
      <c r="F437" s="221" t="s">
        <v>699</v>
      </c>
      <c r="G437" s="222" t="s">
        <v>407</v>
      </c>
      <c r="H437" s="223">
        <v>4.324</v>
      </c>
      <c r="I437" s="224"/>
      <c r="J437" s="225">
        <f>ROUND(I437*H437,2)</f>
        <v>0</v>
      </c>
      <c r="K437" s="221" t="s">
        <v>191</v>
      </c>
      <c r="L437" s="226"/>
      <c r="M437" s="227" t="s">
        <v>19</v>
      </c>
      <c r="N437" s="228" t="s">
        <v>48</v>
      </c>
      <c r="O437" s="64"/>
      <c r="P437" s="187">
        <f>O437*H437</f>
        <v>0</v>
      </c>
      <c r="Q437" s="187">
        <v>2E-05</v>
      </c>
      <c r="R437" s="187">
        <f>Q437*H437</f>
        <v>8.648E-05</v>
      </c>
      <c r="S437" s="187">
        <v>0</v>
      </c>
      <c r="T437" s="18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9" t="s">
        <v>392</v>
      </c>
      <c r="AT437" s="189" t="s">
        <v>404</v>
      </c>
      <c r="AU437" s="189" t="s">
        <v>85</v>
      </c>
      <c r="AY437" s="17" t="s">
        <v>185</v>
      </c>
      <c r="BE437" s="190">
        <f>IF(N437="základní",J437,0)</f>
        <v>0</v>
      </c>
      <c r="BF437" s="190">
        <f>IF(N437="snížená",J437,0)</f>
        <v>0</v>
      </c>
      <c r="BG437" s="190">
        <f>IF(N437="zákl. přenesená",J437,0)</f>
        <v>0</v>
      </c>
      <c r="BH437" s="190">
        <f>IF(N437="sníž. přenesená",J437,0)</f>
        <v>0</v>
      </c>
      <c r="BI437" s="190">
        <f>IF(N437="nulová",J437,0)</f>
        <v>0</v>
      </c>
      <c r="BJ437" s="17" t="s">
        <v>81</v>
      </c>
      <c r="BK437" s="190">
        <f>ROUND(I437*H437,2)</f>
        <v>0</v>
      </c>
      <c r="BL437" s="17" t="s">
        <v>285</v>
      </c>
      <c r="BM437" s="189" t="s">
        <v>700</v>
      </c>
    </row>
    <row r="438" spans="2:51" s="13" customFormat="1" ht="12">
      <c r="B438" s="196"/>
      <c r="C438" s="197"/>
      <c r="D438" s="198" t="s">
        <v>196</v>
      </c>
      <c r="E438" s="199" t="s">
        <v>19</v>
      </c>
      <c r="F438" s="200" t="s">
        <v>701</v>
      </c>
      <c r="G438" s="197"/>
      <c r="H438" s="201">
        <v>4.324</v>
      </c>
      <c r="I438" s="202"/>
      <c r="J438" s="197"/>
      <c r="K438" s="197"/>
      <c r="L438" s="203"/>
      <c r="M438" s="204"/>
      <c r="N438" s="205"/>
      <c r="O438" s="205"/>
      <c r="P438" s="205"/>
      <c r="Q438" s="205"/>
      <c r="R438" s="205"/>
      <c r="S438" s="205"/>
      <c r="T438" s="206"/>
      <c r="AT438" s="207" t="s">
        <v>196</v>
      </c>
      <c r="AU438" s="207" t="s">
        <v>85</v>
      </c>
      <c r="AV438" s="13" t="s">
        <v>85</v>
      </c>
      <c r="AW438" s="13" t="s">
        <v>37</v>
      </c>
      <c r="AX438" s="13" t="s">
        <v>77</v>
      </c>
      <c r="AY438" s="207" t="s">
        <v>185</v>
      </c>
    </row>
    <row r="439" spans="2:51" s="14" customFormat="1" ht="12">
      <c r="B439" s="208"/>
      <c r="C439" s="209"/>
      <c r="D439" s="198" t="s">
        <v>196</v>
      </c>
      <c r="E439" s="210" t="s">
        <v>19</v>
      </c>
      <c r="F439" s="211" t="s">
        <v>199</v>
      </c>
      <c r="G439" s="209"/>
      <c r="H439" s="212">
        <v>4.324</v>
      </c>
      <c r="I439" s="213"/>
      <c r="J439" s="209"/>
      <c r="K439" s="209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196</v>
      </c>
      <c r="AU439" s="218" t="s">
        <v>85</v>
      </c>
      <c r="AV439" s="14" t="s">
        <v>192</v>
      </c>
      <c r="AW439" s="14" t="s">
        <v>37</v>
      </c>
      <c r="AX439" s="14" t="s">
        <v>81</v>
      </c>
      <c r="AY439" s="218" t="s">
        <v>185</v>
      </c>
    </row>
    <row r="440" spans="1:65" s="2" customFormat="1" ht="24.15" customHeight="1">
      <c r="A440" s="34"/>
      <c r="B440" s="35"/>
      <c r="C440" s="178" t="s">
        <v>702</v>
      </c>
      <c r="D440" s="178" t="s">
        <v>187</v>
      </c>
      <c r="E440" s="179" t="s">
        <v>703</v>
      </c>
      <c r="F440" s="180" t="s">
        <v>704</v>
      </c>
      <c r="G440" s="181" t="s">
        <v>190</v>
      </c>
      <c r="H440" s="182">
        <v>29.11</v>
      </c>
      <c r="I440" s="183"/>
      <c r="J440" s="184">
        <f>ROUND(I440*H440,2)</f>
        <v>0</v>
      </c>
      <c r="K440" s="180" t="s">
        <v>191</v>
      </c>
      <c r="L440" s="39"/>
      <c r="M440" s="185" t="s">
        <v>19</v>
      </c>
      <c r="N440" s="186" t="s">
        <v>48</v>
      </c>
      <c r="O440" s="64"/>
      <c r="P440" s="187">
        <f>O440*H440</f>
        <v>0</v>
      </c>
      <c r="Q440" s="187">
        <v>0.006</v>
      </c>
      <c r="R440" s="187">
        <f>Q440*H440</f>
        <v>0.17466</v>
      </c>
      <c r="S440" s="187">
        <v>0</v>
      </c>
      <c r="T440" s="18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9" t="s">
        <v>285</v>
      </c>
      <c r="AT440" s="189" t="s">
        <v>187</v>
      </c>
      <c r="AU440" s="189" t="s">
        <v>85</v>
      </c>
      <c r="AY440" s="17" t="s">
        <v>185</v>
      </c>
      <c r="BE440" s="190">
        <f>IF(N440="základní",J440,0)</f>
        <v>0</v>
      </c>
      <c r="BF440" s="190">
        <f>IF(N440="snížená",J440,0)</f>
        <v>0</v>
      </c>
      <c r="BG440" s="190">
        <f>IF(N440="zákl. přenesená",J440,0)</f>
        <v>0</v>
      </c>
      <c r="BH440" s="190">
        <f>IF(N440="sníž. přenesená",J440,0)</f>
        <v>0</v>
      </c>
      <c r="BI440" s="190">
        <f>IF(N440="nulová",J440,0)</f>
        <v>0</v>
      </c>
      <c r="BJ440" s="17" t="s">
        <v>81</v>
      </c>
      <c r="BK440" s="190">
        <f>ROUND(I440*H440,2)</f>
        <v>0</v>
      </c>
      <c r="BL440" s="17" t="s">
        <v>285</v>
      </c>
      <c r="BM440" s="189" t="s">
        <v>705</v>
      </c>
    </row>
    <row r="441" spans="1:47" s="2" customFormat="1" ht="12">
      <c r="A441" s="34"/>
      <c r="B441" s="35"/>
      <c r="C441" s="36"/>
      <c r="D441" s="191" t="s">
        <v>194</v>
      </c>
      <c r="E441" s="36"/>
      <c r="F441" s="192" t="s">
        <v>706</v>
      </c>
      <c r="G441" s="36"/>
      <c r="H441" s="36"/>
      <c r="I441" s="193"/>
      <c r="J441" s="36"/>
      <c r="K441" s="36"/>
      <c r="L441" s="39"/>
      <c r="M441" s="194"/>
      <c r="N441" s="195"/>
      <c r="O441" s="64"/>
      <c r="P441" s="64"/>
      <c r="Q441" s="64"/>
      <c r="R441" s="64"/>
      <c r="S441" s="64"/>
      <c r="T441" s="6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194</v>
      </c>
      <c r="AU441" s="17" t="s">
        <v>85</v>
      </c>
    </row>
    <row r="442" spans="1:65" s="2" customFormat="1" ht="16.5" customHeight="1">
      <c r="A442" s="34"/>
      <c r="B442" s="35"/>
      <c r="C442" s="219" t="s">
        <v>707</v>
      </c>
      <c r="D442" s="219" t="s">
        <v>404</v>
      </c>
      <c r="E442" s="220" t="s">
        <v>708</v>
      </c>
      <c r="F442" s="221" t="s">
        <v>709</v>
      </c>
      <c r="G442" s="222" t="s">
        <v>190</v>
      </c>
      <c r="H442" s="223">
        <v>33.477</v>
      </c>
      <c r="I442" s="224"/>
      <c r="J442" s="225">
        <f>ROUND(I442*H442,2)</f>
        <v>0</v>
      </c>
      <c r="K442" s="221" t="s">
        <v>191</v>
      </c>
      <c r="L442" s="226"/>
      <c r="M442" s="227" t="s">
        <v>19</v>
      </c>
      <c r="N442" s="228" t="s">
        <v>48</v>
      </c>
      <c r="O442" s="64"/>
      <c r="P442" s="187">
        <f>O442*H442</f>
        <v>0</v>
      </c>
      <c r="Q442" s="187">
        <v>0.0118</v>
      </c>
      <c r="R442" s="187">
        <f>Q442*H442</f>
        <v>0.39502859999999995</v>
      </c>
      <c r="S442" s="187">
        <v>0</v>
      </c>
      <c r="T442" s="188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9" t="s">
        <v>392</v>
      </c>
      <c r="AT442" s="189" t="s">
        <v>404</v>
      </c>
      <c r="AU442" s="189" t="s">
        <v>85</v>
      </c>
      <c r="AY442" s="17" t="s">
        <v>185</v>
      </c>
      <c r="BE442" s="190">
        <f>IF(N442="základní",J442,0)</f>
        <v>0</v>
      </c>
      <c r="BF442" s="190">
        <f>IF(N442="snížená",J442,0)</f>
        <v>0</v>
      </c>
      <c r="BG442" s="190">
        <f>IF(N442="zákl. přenesená",J442,0)</f>
        <v>0</v>
      </c>
      <c r="BH442" s="190">
        <f>IF(N442="sníž. přenesená",J442,0)</f>
        <v>0</v>
      </c>
      <c r="BI442" s="190">
        <f>IF(N442="nulová",J442,0)</f>
        <v>0</v>
      </c>
      <c r="BJ442" s="17" t="s">
        <v>81</v>
      </c>
      <c r="BK442" s="190">
        <f>ROUND(I442*H442,2)</f>
        <v>0</v>
      </c>
      <c r="BL442" s="17" t="s">
        <v>285</v>
      </c>
      <c r="BM442" s="189" t="s">
        <v>710</v>
      </c>
    </row>
    <row r="443" spans="2:51" s="13" customFormat="1" ht="12">
      <c r="B443" s="196"/>
      <c r="C443" s="197"/>
      <c r="D443" s="198" t="s">
        <v>196</v>
      </c>
      <c r="E443" s="199" t="s">
        <v>19</v>
      </c>
      <c r="F443" s="200" t="s">
        <v>711</v>
      </c>
      <c r="G443" s="197"/>
      <c r="H443" s="201">
        <v>33.477</v>
      </c>
      <c r="I443" s="202"/>
      <c r="J443" s="197"/>
      <c r="K443" s="197"/>
      <c r="L443" s="203"/>
      <c r="M443" s="204"/>
      <c r="N443" s="205"/>
      <c r="O443" s="205"/>
      <c r="P443" s="205"/>
      <c r="Q443" s="205"/>
      <c r="R443" s="205"/>
      <c r="S443" s="205"/>
      <c r="T443" s="206"/>
      <c r="AT443" s="207" t="s">
        <v>196</v>
      </c>
      <c r="AU443" s="207" t="s">
        <v>85</v>
      </c>
      <c r="AV443" s="13" t="s">
        <v>85</v>
      </c>
      <c r="AW443" s="13" t="s">
        <v>37</v>
      </c>
      <c r="AX443" s="13" t="s">
        <v>77</v>
      </c>
      <c r="AY443" s="207" t="s">
        <v>185</v>
      </c>
    </row>
    <row r="444" spans="2:51" s="14" customFormat="1" ht="12">
      <c r="B444" s="208"/>
      <c r="C444" s="209"/>
      <c r="D444" s="198" t="s">
        <v>196</v>
      </c>
      <c r="E444" s="210" t="s">
        <v>19</v>
      </c>
      <c r="F444" s="211" t="s">
        <v>199</v>
      </c>
      <c r="G444" s="209"/>
      <c r="H444" s="212">
        <v>33.477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196</v>
      </c>
      <c r="AU444" s="218" t="s">
        <v>85</v>
      </c>
      <c r="AV444" s="14" t="s">
        <v>192</v>
      </c>
      <c r="AW444" s="14" t="s">
        <v>37</v>
      </c>
      <c r="AX444" s="14" t="s">
        <v>81</v>
      </c>
      <c r="AY444" s="218" t="s">
        <v>185</v>
      </c>
    </row>
    <row r="445" spans="1:65" s="2" customFormat="1" ht="16.5" customHeight="1">
      <c r="A445" s="34"/>
      <c r="B445" s="35"/>
      <c r="C445" s="178" t="s">
        <v>712</v>
      </c>
      <c r="D445" s="178" t="s">
        <v>187</v>
      </c>
      <c r="E445" s="179" t="s">
        <v>713</v>
      </c>
      <c r="F445" s="180" t="s">
        <v>714</v>
      </c>
      <c r="G445" s="181" t="s">
        <v>407</v>
      </c>
      <c r="H445" s="182">
        <v>38.04</v>
      </c>
      <c r="I445" s="183"/>
      <c r="J445" s="184">
        <f>ROUND(I445*H445,2)</f>
        <v>0</v>
      </c>
      <c r="K445" s="180" t="s">
        <v>191</v>
      </c>
      <c r="L445" s="39"/>
      <c r="M445" s="185" t="s">
        <v>19</v>
      </c>
      <c r="N445" s="186" t="s">
        <v>48</v>
      </c>
      <c r="O445" s="64"/>
      <c r="P445" s="187">
        <f>O445*H445</f>
        <v>0</v>
      </c>
      <c r="Q445" s="187">
        <v>3E-05</v>
      </c>
      <c r="R445" s="187">
        <f>Q445*H445</f>
        <v>0.0011412</v>
      </c>
      <c r="S445" s="187">
        <v>0</v>
      </c>
      <c r="T445" s="18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9" t="s">
        <v>285</v>
      </c>
      <c r="AT445" s="189" t="s">
        <v>187</v>
      </c>
      <c r="AU445" s="189" t="s">
        <v>85</v>
      </c>
      <c r="AY445" s="17" t="s">
        <v>185</v>
      </c>
      <c r="BE445" s="190">
        <f>IF(N445="základní",J445,0)</f>
        <v>0</v>
      </c>
      <c r="BF445" s="190">
        <f>IF(N445="snížená",J445,0)</f>
        <v>0</v>
      </c>
      <c r="BG445" s="190">
        <f>IF(N445="zákl. přenesená",J445,0)</f>
        <v>0</v>
      </c>
      <c r="BH445" s="190">
        <f>IF(N445="sníž. přenesená",J445,0)</f>
        <v>0</v>
      </c>
      <c r="BI445" s="190">
        <f>IF(N445="nulová",J445,0)</f>
        <v>0</v>
      </c>
      <c r="BJ445" s="17" t="s">
        <v>81</v>
      </c>
      <c r="BK445" s="190">
        <f>ROUND(I445*H445,2)</f>
        <v>0</v>
      </c>
      <c r="BL445" s="17" t="s">
        <v>285</v>
      </c>
      <c r="BM445" s="189" t="s">
        <v>715</v>
      </c>
    </row>
    <row r="446" spans="1:47" s="2" customFormat="1" ht="12">
      <c r="A446" s="34"/>
      <c r="B446" s="35"/>
      <c r="C446" s="36"/>
      <c r="D446" s="191" t="s">
        <v>194</v>
      </c>
      <c r="E446" s="36"/>
      <c r="F446" s="192" t="s">
        <v>716</v>
      </c>
      <c r="G446" s="36"/>
      <c r="H446" s="36"/>
      <c r="I446" s="193"/>
      <c r="J446" s="36"/>
      <c r="K446" s="36"/>
      <c r="L446" s="39"/>
      <c r="M446" s="194"/>
      <c r="N446" s="195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194</v>
      </c>
      <c r="AU446" s="17" t="s">
        <v>85</v>
      </c>
    </row>
    <row r="447" spans="2:51" s="13" customFormat="1" ht="12">
      <c r="B447" s="196"/>
      <c r="C447" s="197"/>
      <c r="D447" s="198" t="s">
        <v>196</v>
      </c>
      <c r="E447" s="199" t="s">
        <v>19</v>
      </c>
      <c r="F447" s="200" t="s">
        <v>717</v>
      </c>
      <c r="G447" s="197"/>
      <c r="H447" s="201">
        <v>27.84</v>
      </c>
      <c r="I447" s="202"/>
      <c r="J447" s="197"/>
      <c r="K447" s="197"/>
      <c r="L447" s="203"/>
      <c r="M447" s="204"/>
      <c r="N447" s="205"/>
      <c r="O447" s="205"/>
      <c r="P447" s="205"/>
      <c r="Q447" s="205"/>
      <c r="R447" s="205"/>
      <c r="S447" s="205"/>
      <c r="T447" s="206"/>
      <c r="AT447" s="207" t="s">
        <v>196</v>
      </c>
      <c r="AU447" s="207" t="s">
        <v>85</v>
      </c>
      <c r="AV447" s="13" t="s">
        <v>85</v>
      </c>
      <c r="AW447" s="13" t="s">
        <v>37</v>
      </c>
      <c r="AX447" s="13" t="s">
        <v>77</v>
      </c>
      <c r="AY447" s="207" t="s">
        <v>185</v>
      </c>
    </row>
    <row r="448" spans="2:51" s="13" customFormat="1" ht="12">
      <c r="B448" s="196"/>
      <c r="C448" s="197"/>
      <c r="D448" s="198" t="s">
        <v>196</v>
      </c>
      <c r="E448" s="199" t="s">
        <v>19</v>
      </c>
      <c r="F448" s="200" t="s">
        <v>718</v>
      </c>
      <c r="G448" s="197"/>
      <c r="H448" s="201">
        <v>10.2</v>
      </c>
      <c r="I448" s="202"/>
      <c r="J448" s="197"/>
      <c r="K448" s="197"/>
      <c r="L448" s="203"/>
      <c r="M448" s="204"/>
      <c r="N448" s="205"/>
      <c r="O448" s="205"/>
      <c r="P448" s="205"/>
      <c r="Q448" s="205"/>
      <c r="R448" s="205"/>
      <c r="S448" s="205"/>
      <c r="T448" s="206"/>
      <c r="AT448" s="207" t="s">
        <v>196</v>
      </c>
      <c r="AU448" s="207" t="s">
        <v>85</v>
      </c>
      <c r="AV448" s="13" t="s">
        <v>85</v>
      </c>
      <c r="AW448" s="13" t="s">
        <v>37</v>
      </c>
      <c r="AX448" s="13" t="s">
        <v>77</v>
      </c>
      <c r="AY448" s="207" t="s">
        <v>185</v>
      </c>
    </row>
    <row r="449" spans="2:51" s="14" customFormat="1" ht="12">
      <c r="B449" s="208"/>
      <c r="C449" s="209"/>
      <c r="D449" s="198" t="s">
        <v>196</v>
      </c>
      <c r="E449" s="210" t="s">
        <v>19</v>
      </c>
      <c r="F449" s="211" t="s">
        <v>199</v>
      </c>
      <c r="G449" s="209"/>
      <c r="H449" s="212">
        <v>38.04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196</v>
      </c>
      <c r="AU449" s="218" t="s">
        <v>85</v>
      </c>
      <c r="AV449" s="14" t="s">
        <v>192</v>
      </c>
      <c r="AW449" s="14" t="s">
        <v>37</v>
      </c>
      <c r="AX449" s="14" t="s">
        <v>81</v>
      </c>
      <c r="AY449" s="218" t="s">
        <v>185</v>
      </c>
    </row>
    <row r="450" spans="1:65" s="2" customFormat="1" ht="16.5" customHeight="1">
      <c r="A450" s="34"/>
      <c r="B450" s="35"/>
      <c r="C450" s="178" t="s">
        <v>719</v>
      </c>
      <c r="D450" s="178" t="s">
        <v>187</v>
      </c>
      <c r="E450" s="179" t="s">
        <v>720</v>
      </c>
      <c r="F450" s="180" t="s">
        <v>721</v>
      </c>
      <c r="G450" s="181" t="s">
        <v>190</v>
      </c>
      <c r="H450" s="182">
        <v>29.11</v>
      </c>
      <c r="I450" s="183"/>
      <c r="J450" s="184">
        <f>ROUND(I450*H450,2)</f>
        <v>0</v>
      </c>
      <c r="K450" s="180" t="s">
        <v>191</v>
      </c>
      <c r="L450" s="39"/>
      <c r="M450" s="185" t="s">
        <v>19</v>
      </c>
      <c r="N450" s="186" t="s">
        <v>48</v>
      </c>
      <c r="O450" s="64"/>
      <c r="P450" s="187">
        <f>O450*H450</f>
        <v>0</v>
      </c>
      <c r="Q450" s="187">
        <v>5E-05</v>
      </c>
      <c r="R450" s="187">
        <f>Q450*H450</f>
        <v>0.0014555</v>
      </c>
      <c r="S450" s="187">
        <v>0</v>
      </c>
      <c r="T450" s="18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89" t="s">
        <v>285</v>
      </c>
      <c r="AT450" s="189" t="s">
        <v>187</v>
      </c>
      <c r="AU450" s="189" t="s">
        <v>85</v>
      </c>
      <c r="AY450" s="17" t="s">
        <v>185</v>
      </c>
      <c r="BE450" s="190">
        <f>IF(N450="základní",J450,0)</f>
        <v>0</v>
      </c>
      <c r="BF450" s="190">
        <f>IF(N450="snížená",J450,0)</f>
        <v>0</v>
      </c>
      <c r="BG450" s="190">
        <f>IF(N450="zákl. přenesená",J450,0)</f>
        <v>0</v>
      </c>
      <c r="BH450" s="190">
        <f>IF(N450="sníž. přenesená",J450,0)</f>
        <v>0</v>
      </c>
      <c r="BI450" s="190">
        <f>IF(N450="nulová",J450,0)</f>
        <v>0</v>
      </c>
      <c r="BJ450" s="17" t="s">
        <v>81</v>
      </c>
      <c r="BK450" s="190">
        <f>ROUND(I450*H450,2)</f>
        <v>0</v>
      </c>
      <c r="BL450" s="17" t="s">
        <v>285</v>
      </c>
      <c r="BM450" s="189" t="s">
        <v>722</v>
      </c>
    </row>
    <row r="451" spans="1:47" s="2" customFormat="1" ht="12">
      <c r="A451" s="34"/>
      <c r="B451" s="35"/>
      <c r="C451" s="36"/>
      <c r="D451" s="191" t="s">
        <v>194</v>
      </c>
      <c r="E451" s="36"/>
      <c r="F451" s="192" t="s">
        <v>723</v>
      </c>
      <c r="G451" s="36"/>
      <c r="H451" s="36"/>
      <c r="I451" s="193"/>
      <c r="J451" s="36"/>
      <c r="K451" s="36"/>
      <c r="L451" s="39"/>
      <c r="M451" s="194"/>
      <c r="N451" s="195"/>
      <c r="O451" s="64"/>
      <c r="P451" s="64"/>
      <c r="Q451" s="64"/>
      <c r="R451" s="64"/>
      <c r="S451" s="64"/>
      <c r="T451" s="6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194</v>
      </c>
      <c r="AU451" s="17" t="s">
        <v>85</v>
      </c>
    </row>
    <row r="452" spans="1:65" s="2" customFormat="1" ht="24.15" customHeight="1">
      <c r="A452" s="34"/>
      <c r="B452" s="35"/>
      <c r="C452" s="178" t="s">
        <v>724</v>
      </c>
      <c r="D452" s="178" t="s">
        <v>187</v>
      </c>
      <c r="E452" s="179" t="s">
        <v>725</v>
      </c>
      <c r="F452" s="180" t="s">
        <v>726</v>
      </c>
      <c r="G452" s="181" t="s">
        <v>322</v>
      </c>
      <c r="H452" s="182">
        <v>0.601</v>
      </c>
      <c r="I452" s="183"/>
      <c r="J452" s="184">
        <f>ROUND(I452*H452,2)</f>
        <v>0</v>
      </c>
      <c r="K452" s="180" t="s">
        <v>191</v>
      </c>
      <c r="L452" s="39"/>
      <c r="M452" s="185" t="s">
        <v>19</v>
      </c>
      <c r="N452" s="186" t="s">
        <v>48</v>
      </c>
      <c r="O452" s="64"/>
      <c r="P452" s="187">
        <f>O452*H452</f>
        <v>0</v>
      </c>
      <c r="Q452" s="187">
        <v>0</v>
      </c>
      <c r="R452" s="187">
        <f>Q452*H452</f>
        <v>0</v>
      </c>
      <c r="S452" s="187">
        <v>0</v>
      </c>
      <c r="T452" s="18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9" t="s">
        <v>285</v>
      </c>
      <c r="AT452" s="189" t="s">
        <v>187</v>
      </c>
      <c r="AU452" s="189" t="s">
        <v>85</v>
      </c>
      <c r="AY452" s="17" t="s">
        <v>185</v>
      </c>
      <c r="BE452" s="190">
        <f>IF(N452="základní",J452,0)</f>
        <v>0</v>
      </c>
      <c r="BF452" s="190">
        <f>IF(N452="snížená",J452,0)</f>
        <v>0</v>
      </c>
      <c r="BG452" s="190">
        <f>IF(N452="zákl. přenesená",J452,0)</f>
        <v>0</v>
      </c>
      <c r="BH452" s="190">
        <f>IF(N452="sníž. přenesená",J452,0)</f>
        <v>0</v>
      </c>
      <c r="BI452" s="190">
        <f>IF(N452="nulová",J452,0)</f>
        <v>0</v>
      </c>
      <c r="BJ452" s="17" t="s">
        <v>81</v>
      </c>
      <c r="BK452" s="190">
        <f>ROUND(I452*H452,2)</f>
        <v>0</v>
      </c>
      <c r="BL452" s="17" t="s">
        <v>285</v>
      </c>
      <c r="BM452" s="189" t="s">
        <v>727</v>
      </c>
    </row>
    <row r="453" spans="1:47" s="2" customFormat="1" ht="12">
      <c r="A453" s="34"/>
      <c r="B453" s="35"/>
      <c r="C453" s="36"/>
      <c r="D453" s="191" t="s">
        <v>194</v>
      </c>
      <c r="E453" s="36"/>
      <c r="F453" s="192" t="s">
        <v>728</v>
      </c>
      <c r="G453" s="36"/>
      <c r="H453" s="36"/>
      <c r="I453" s="193"/>
      <c r="J453" s="36"/>
      <c r="K453" s="36"/>
      <c r="L453" s="39"/>
      <c r="M453" s="194"/>
      <c r="N453" s="195"/>
      <c r="O453" s="64"/>
      <c r="P453" s="64"/>
      <c r="Q453" s="64"/>
      <c r="R453" s="64"/>
      <c r="S453" s="64"/>
      <c r="T453" s="6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194</v>
      </c>
      <c r="AU453" s="17" t="s">
        <v>85</v>
      </c>
    </row>
    <row r="454" spans="1:65" s="2" customFormat="1" ht="24.15" customHeight="1">
      <c r="A454" s="34"/>
      <c r="B454" s="35"/>
      <c r="C454" s="178" t="s">
        <v>729</v>
      </c>
      <c r="D454" s="178" t="s">
        <v>187</v>
      </c>
      <c r="E454" s="179" t="s">
        <v>730</v>
      </c>
      <c r="F454" s="180" t="s">
        <v>731</v>
      </c>
      <c r="G454" s="181" t="s">
        <v>322</v>
      </c>
      <c r="H454" s="182">
        <v>0.601</v>
      </c>
      <c r="I454" s="183"/>
      <c r="J454" s="184">
        <f>ROUND(I454*H454,2)</f>
        <v>0</v>
      </c>
      <c r="K454" s="180" t="s">
        <v>19</v>
      </c>
      <c r="L454" s="39"/>
      <c r="M454" s="185" t="s">
        <v>19</v>
      </c>
      <c r="N454" s="186" t="s">
        <v>48</v>
      </c>
      <c r="O454" s="64"/>
      <c r="P454" s="187">
        <f>O454*H454</f>
        <v>0</v>
      </c>
      <c r="Q454" s="187">
        <v>0</v>
      </c>
      <c r="R454" s="187">
        <f>Q454*H454</f>
        <v>0</v>
      </c>
      <c r="S454" s="187">
        <v>0</v>
      </c>
      <c r="T454" s="18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9" t="s">
        <v>285</v>
      </c>
      <c r="AT454" s="189" t="s">
        <v>187</v>
      </c>
      <c r="AU454" s="189" t="s">
        <v>85</v>
      </c>
      <c r="AY454" s="17" t="s">
        <v>185</v>
      </c>
      <c r="BE454" s="190">
        <f>IF(N454="základní",J454,0)</f>
        <v>0</v>
      </c>
      <c r="BF454" s="190">
        <f>IF(N454="snížená",J454,0)</f>
        <v>0</v>
      </c>
      <c r="BG454" s="190">
        <f>IF(N454="zákl. přenesená",J454,0)</f>
        <v>0</v>
      </c>
      <c r="BH454" s="190">
        <f>IF(N454="sníž. přenesená",J454,0)</f>
        <v>0</v>
      </c>
      <c r="BI454" s="190">
        <f>IF(N454="nulová",J454,0)</f>
        <v>0</v>
      </c>
      <c r="BJ454" s="17" t="s">
        <v>81</v>
      </c>
      <c r="BK454" s="190">
        <f>ROUND(I454*H454,2)</f>
        <v>0</v>
      </c>
      <c r="BL454" s="17" t="s">
        <v>285</v>
      </c>
      <c r="BM454" s="189" t="s">
        <v>732</v>
      </c>
    </row>
    <row r="455" spans="2:63" s="12" customFormat="1" ht="22.85" customHeight="1">
      <c r="B455" s="162"/>
      <c r="C455" s="163"/>
      <c r="D455" s="164" t="s">
        <v>76</v>
      </c>
      <c r="E455" s="176" t="s">
        <v>733</v>
      </c>
      <c r="F455" s="176" t="s">
        <v>734</v>
      </c>
      <c r="G455" s="163"/>
      <c r="H455" s="163"/>
      <c r="I455" s="166"/>
      <c r="J455" s="177">
        <f>BK455</f>
        <v>0</v>
      </c>
      <c r="K455" s="163"/>
      <c r="L455" s="168"/>
      <c r="M455" s="169"/>
      <c r="N455" s="170"/>
      <c r="O455" s="170"/>
      <c r="P455" s="171">
        <f>SUM(P456:P467)</f>
        <v>0</v>
      </c>
      <c r="Q455" s="170"/>
      <c r="R455" s="171">
        <f>SUM(R456:R467)</f>
        <v>0.0702029</v>
      </c>
      <c r="S455" s="170"/>
      <c r="T455" s="172">
        <f>SUM(T456:T467)</f>
        <v>0</v>
      </c>
      <c r="AR455" s="173" t="s">
        <v>85</v>
      </c>
      <c r="AT455" s="174" t="s">
        <v>76</v>
      </c>
      <c r="AU455" s="174" t="s">
        <v>81</v>
      </c>
      <c r="AY455" s="173" t="s">
        <v>185</v>
      </c>
      <c r="BK455" s="175">
        <f>SUM(BK456:BK467)</f>
        <v>0</v>
      </c>
    </row>
    <row r="456" spans="1:65" s="2" customFormat="1" ht="16.5" customHeight="1">
      <c r="A456" s="34"/>
      <c r="B456" s="35"/>
      <c r="C456" s="178" t="s">
        <v>269</v>
      </c>
      <c r="D456" s="178" t="s">
        <v>187</v>
      </c>
      <c r="E456" s="179" t="s">
        <v>735</v>
      </c>
      <c r="F456" s="180" t="s">
        <v>736</v>
      </c>
      <c r="G456" s="181" t="s">
        <v>190</v>
      </c>
      <c r="H456" s="182">
        <v>152.615</v>
      </c>
      <c r="I456" s="183"/>
      <c r="J456" s="184">
        <f>ROUND(I456*H456,2)</f>
        <v>0</v>
      </c>
      <c r="K456" s="180" t="s">
        <v>191</v>
      </c>
      <c r="L456" s="39"/>
      <c r="M456" s="185" t="s">
        <v>19</v>
      </c>
      <c r="N456" s="186" t="s">
        <v>48</v>
      </c>
      <c r="O456" s="64"/>
      <c r="P456" s="187">
        <f>O456*H456</f>
        <v>0</v>
      </c>
      <c r="Q456" s="187">
        <v>0</v>
      </c>
      <c r="R456" s="187">
        <f>Q456*H456</f>
        <v>0</v>
      </c>
      <c r="S456" s="187">
        <v>0</v>
      </c>
      <c r="T456" s="18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9" t="s">
        <v>285</v>
      </c>
      <c r="AT456" s="189" t="s">
        <v>187</v>
      </c>
      <c r="AU456" s="189" t="s">
        <v>85</v>
      </c>
      <c r="AY456" s="17" t="s">
        <v>185</v>
      </c>
      <c r="BE456" s="190">
        <f>IF(N456="základní",J456,0)</f>
        <v>0</v>
      </c>
      <c r="BF456" s="190">
        <f>IF(N456="snížená",J456,0)</f>
        <v>0</v>
      </c>
      <c r="BG456" s="190">
        <f>IF(N456="zákl. přenesená",J456,0)</f>
        <v>0</v>
      </c>
      <c r="BH456" s="190">
        <f>IF(N456="sníž. přenesená",J456,0)</f>
        <v>0</v>
      </c>
      <c r="BI456" s="190">
        <f>IF(N456="nulová",J456,0)</f>
        <v>0</v>
      </c>
      <c r="BJ456" s="17" t="s">
        <v>81</v>
      </c>
      <c r="BK456" s="190">
        <f>ROUND(I456*H456,2)</f>
        <v>0</v>
      </c>
      <c r="BL456" s="17" t="s">
        <v>285</v>
      </c>
      <c r="BM456" s="189" t="s">
        <v>737</v>
      </c>
    </row>
    <row r="457" spans="1:47" s="2" customFormat="1" ht="12">
      <c r="A457" s="34"/>
      <c r="B457" s="35"/>
      <c r="C457" s="36"/>
      <c r="D457" s="191" t="s">
        <v>194</v>
      </c>
      <c r="E457" s="36"/>
      <c r="F457" s="192" t="s">
        <v>738</v>
      </c>
      <c r="G457" s="36"/>
      <c r="H457" s="36"/>
      <c r="I457" s="193"/>
      <c r="J457" s="36"/>
      <c r="K457" s="36"/>
      <c r="L457" s="39"/>
      <c r="M457" s="194"/>
      <c r="N457" s="195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194</v>
      </c>
      <c r="AU457" s="17" t="s">
        <v>85</v>
      </c>
    </row>
    <row r="458" spans="2:51" s="13" customFormat="1" ht="12">
      <c r="B458" s="196"/>
      <c r="C458" s="197"/>
      <c r="D458" s="198" t="s">
        <v>196</v>
      </c>
      <c r="E458" s="199" t="s">
        <v>19</v>
      </c>
      <c r="F458" s="200" t="s">
        <v>739</v>
      </c>
      <c r="G458" s="197"/>
      <c r="H458" s="201">
        <v>130.845</v>
      </c>
      <c r="I458" s="202"/>
      <c r="J458" s="197"/>
      <c r="K458" s="197"/>
      <c r="L458" s="203"/>
      <c r="M458" s="204"/>
      <c r="N458" s="205"/>
      <c r="O458" s="205"/>
      <c r="P458" s="205"/>
      <c r="Q458" s="205"/>
      <c r="R458" s="205"/>
      <c r="S458" s="205"/>
      <c r="T458" s="206"/>
      <c r="AT458" s="207" t="s">
        <v>196</v>
      </c>
      <c r="AU458" s="207" t="s">
        <v>85</v>
      </c>
      <c r="AV458" s="13" t="s">
        <v>85</v>
      </c>
      <c r="AW458" s="13" t="s">
        <v>37</v>
      </c>
      <c r="AX458" s="13" t="s">
        <v>77</v>
      </c>
      <c r="AY458" s="207" t="s">
        <v>185</v>
      </c>
    </row>
    <row r="459" spans="2:51" s="13" customFormat="1" ht="12">
      <c r="B459" s="196"/>
      <c r="C459" s="197"/>
      <c r="D459" s="198" t="s">
        <v>196</v>
      </c>
      <c r="E459" s="199" t="s">
        <v>19</v>
      </c>
      <c r="F459" s="200" t="s">
        <v>740</v>
      </c>
      <c r="G459" s="197"/>
      <c r="H459" s="201">
        <v>38.7</v>
      </c>
      <c r="I459" s="202"/>
      <c r="J459" s="197"/>
      <c r="K459" s="197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196</v>
      </c>
      <c r="AU459" s="207" t="s">
        <v>85</v>
      </c>
      <c r="AV459" s="13" t="s">
        <v>85</v>
      </c>
      <c r="AW459" s="13" t="s">
        <v>37</v>
      </c>
      <c r="AX459" s="13" t="s">
        <v>77</v>
      </c>
      <c r="AY459" s="207" t="s">
        <v>185</v>
      </c>
    </row>
    <row r="460" spans="2:51" s="13" customFormat="1" ht="12">
      <c r="B460" s="196"/>
      <c r="C460" s="197"/>
      <c r="D460" s="198" t="s">
        <v>196</v>
      </c>
      <c r="E460" s="199" t="s">
        <v>19</v>
      </c>
      <c r="F460" s="200" t="s">
        <v>741</v>
      </c>
      <c r="G460" s="197"/>
      <c r="H460" s="201">
        <v>4.773</v>
      </c>
      <c r="I460" s="202"/>
      <c r="J460" s="197"/>
      <c r="K460" s="197"/>
      <c r="L460" s="203"/>
      <c r="M460" s="204"/>
      <c r="N460" s="205"/>
      <c r="O460" s="205"/>
      <c r="P460" s="205"/>
      <c r="Q460" s="205"/>
      <c r="R460" s="205"/>
      <c r="S460" s="205"/>
      <c r="T460" s="206"/>
      <c r="AT460" s="207" t="s">
        <v>196</v>
      </c>
      <c r="AU460" s="207" t="s">
        <v>85</v>
      </c>
      <c r="AV460" s="13" t="s">
        <v>85</v>
      </c>
      <c r="AW460" s="13" t="s">
        <v>37</v>
      </c>
      <c r="AX460" s="13" t="s">
        <v>77</v>
      </c>
      <c r="AY460" s="207" t="s">
        <v>185</v>
      </c>
    </row>
    <row r="461" spans="2:51" s="13" customFormat="1" ht="12">
      <c r="B461" s="196"/>
      <c r="C461" s="197"/>
      <c r="D461" s="198" t="s">
        <v>196</v>
      </c>
      <c r="E461" s="199" t="s">
        <v>19</v>
      </c>
      <c r="F461" s="200" t="s">
        <v>742</v>
      </c>
      <c r="G461" s="197"/>
      <c r="H461" s="201">
        <v>7.407</v>
      </c>
      <c r="I461" s="202"/>
      <c r="J461" s="197"/>
      <c r="K461" s="197"/>
      <c r="L461" s="203"/>
      <c r="M461" s="204"/>
      <c r="N461" s="205"/>
      <c r="O461" s="205"/>
      <c r="P461" s="205"/>
      <c r="Q461" s="205"/>
      <c r="R461" s="205"/>
      <c r="S461" s="205"/>
      <c r="T461" s="206"/>
      <c r="AT461" s="207" t="s">
        <v>196</v>
      </c>
      <c r="AU461" s="207" t="s">
        <v>85</v>
      </c>
      <c r="AV461" s="13" t="s">
        <v>85</v>
      </c>
      <c r="AW461" s="13" t="s">
        <v>37</v>
      </c>
      <c r="AX461" s="13" t="s">
        <v>77</v>
      </c>
      <c r="AY461" s="207" t="s">
        <v>185</v>
      </c>
    </row>
    <row r="462" spans="2:51" s="13" customFormat="1" ht="12">
      <c r="B462" s="196"/>
      <c r="C462" s="197"/>
      <c r="D462" s="198" t="s">
        <v>196</v>
      </c>
      <c r="E462" s="199" t="s">
        <v>19</v>
      </c>
      <c r="F462" s="200" t="s">
        <v>743</v>
      </c>
      <c r="G462" s="197"/>
      <c r="H462" s="201">
        <v>-29.11</v>
      </c>
      <c r="I462" s="202"/>
      <c r="J462" s="197"/>
      <c r="K462" s="197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196</v>
      </c>
      <c r="AU462" s="207" t="s">
        <v>85</v>
      </c>
      <c r="AV462" s="13" t="s">
        <v>85</v>
      </c>
      <c r="AW462" s="13" t="s">
        <v>37</v>
      </c>
      <c r="AX462" s="13" t="s">
        <v>77</v>
      </c>
      <c r="AY462" s="207" t="s">
        <v>185</v>
      </c>
    </row>
    <row r="463" spans="2:51" s="14" customFormat="1" ht="12">
      <c r="B463" s="208"/>
      <c r="C463" s="209"/>
      <c r="D463" s="198" t="s">
        <v>196</v>
      </c>
      <c r="E463" s="210" t="s">
        <v>19</v>
      </c>
      <c r="F463" s="211" t="s">
        <v>199</v>
      </c>
      <c r="G463" s="209"/>
      <c r="H463" s="212">
        <v>152.615</v>
      </c>
      <c r="I463" s="213"/>
      <c r="J463" s="209"/>
      <c r="K463" s="209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196</v>
      </c>
      <c r="AU463" s="218" t="s">
        <v>85</v>
      </c>
      <c r="AV463" s="14" t="s">
        <v>192</v>
      </c>
      <c r="AW463" s="14" t="s">
        <v>37</v>
      </c>
      <c r="AX463" s="14" t="s">
        <v>81</v>
      </c>
      <c r="AY463" s="218" t="s">
        <v>185</v>
      </c>
    </row>
    <row r="464" spans="1:65" s="2" customFormat="1" ht="16.5" customHeight="1">
      <c r="A464" s="34"/>
      <c r="B464" s="35"/>
      <c r="C464" s="178" t="s">
        <v>277</v>
      </c>
      <c r="D464" s="178" t="s">
        <v>187</v>
      </c>
      <c r="E464" s="179" t="s">
        <v>744</v>
      </c>
      <c r="F464" s="180" t="s">
        <v>745</v>
      </c>
      <c r="G464" s="181" t="s">
        <v>190</v>
      </c>
      <c r="H464" s="182">
        <v>152.615</v>
      </c>
      <c r="I464" s="183"/>
      <c r="J464" s="184">
        <f>ROUND(I464*H464,2)</f>
        <v>0</v>
      </c>
      <c r="K464" s="180" t="s">
        <v>191</v>
      </c>
      <c r="L464" s="39"/>
      <c r="M464" s="185" t="s">
        <v>19</v>
      </c>
      <c r="N464" s="186" t="s">
        <v>48</v>
      </c>
      <c r="O464" s="64"/>
      <c r="P464" s="187">
        <f>O464*H464</f>
        <v>0</v>
      </c>
      <c r="Q464" s="187">
        <v>0.0002</v>
      </c>
      <c r="R464" s="187">
        <f>Q464*H464</f>
        <v>0.030523000000000005</v>
      </c>
      <c r="S464" s="187">
        <v>0</v>
      </c>
      <c r="T464" s="188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9" t="s">
        <v>285</v>
      </c>
      <c r="AT464" s="189" t="s">
        <v>187</v>
      </c>
      <c r="AU464" s="189" t="s">
        <v>85</v>
      </c>
      <c r="AY464" s="17" t="s">
        <v>185</v>
      </c>
      <c r="BE464" s="190">
        <f>IF(N464="základní",J464,0)</f>
        <v>0</v>
      </c>
      <c r="BF464" s="190">
        <f>IF(N464="snížená",J464,0)</f>
        <v>0</v>
      </c>
      <c r="BG464" s="190">
        <f>IF(N464="zákl. přenesená",J464,0)</f>
        <v>0</v>
      </c>
      <c r="BH464" s="190">
        <f>IF(N464="sníž. přenesená",J464,0)</f>
        <v>0</v>
      </c>
      <c r="BI464" s="190">
        <f>IF(N464="nulová",J464,0)</f>
        <v>0</v>
      </c>
      <c r="BJ464" s="17" t="s">
        <v>81</v>
      </c>
      <c r="BK464" s="190">
        <f>ROUND(I464*H464,2)</f>
        <v>0</v>
      </c>
      <c r="BL464" s="17" t="s">
        <v>285</v>
      </c>
      <c r="BM464" s="189" t="s">
        <v>746</v>
      </c>
    </row>
    <row r="465" spans="1:47" s="2" customFormat="1" ht="12">
      <c r="A465" s="34"/>
      <c r="B465" s="35"/>
      <c r="C465" s="36"/>
      <c r="D465" s="191" t="s">
        <v>194</v>
      </c>
      <c r="E465" s="36"/>
      <c r="F465" s="192" t="s">
        <v>747</v>
      </c>
      <c r="G465" s="36"/>
      <c r="H465" s="36"/>
      <c r="I465" s="193"/>
      <c r="J465" s="36"/>
      <c r="K465" s="36"/>
      <c r="L465" s="39"/>
      <c r="M465" s="194"/>
      <c r="N465" s="195"/>
      <c r="O465" s="64"/>
      <c r="P465" s="64"/>
      <c r="Q465" s="64"/>
      <c r="R465" s="64"/>
      <c r="S465" s="64"/>
      <c r="T465" s="6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194</v>
      </c>
      <c r="AU465" s="17" t="s">
        <v>85</v>
      </c>
    </row>
    <row r="466" spans="1:65" s="2" customFormat="1" ht="24.15" customHeight="1">
      <c r="A466" s="34"/>
      <c r="B466" s="35"/>
      <c r="C466" s="178" t="s">
        <v>283</v>
      </c>
      <c r="D466" s="178" t="s">
        <v>187</v>
      </c>
      <c r="E466" s="179" t="s">
        <v>748</v>
      </c>
      <c r="F466" s="180" t="s">
        <v>749</v>
      </c>
      <c r="G466" s="181" t="s">
        <v>190</v>
      </c>
      <c r="H466" s="182">
        <v>152.615</v>
      </c>
      <c r="I466" s="183"/>
      <c r="J466" s="184">
        <f>ROUND(I466*H466,2)</f>
        <v>0</v>
      </c>
      <c r="K466" s="180" t="s">
        <v>191</v>
      </c>
      <c r="L466" s="39"/>
      <c r="M466" s="185" t="s">
        <v>19</v>
      </c>
      <c r="N466" s="186" t="s">
        <v>48</v>
      </c>
      <c r="O466" s="64"/>
      <c r="P466" s="187">
        <f>O466*H466</f>
        <v>0</v>
      </c>
      <c r="Q466" s="187">
        <v>0.00026</v>
      </c>
      <c r="R466" s="187">
        <f>Q466*H466</f>
        <v>0.0396799</v>
      </c>
      <c r="S466" s="187">
        <v>0</v>
      </c>
      <c r="T466" s="18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89" t="s">
        <v>285</v>
      </c>
      <c r="AT466" s="189" t="s">
        <v>187</v>
      </c>
      <c r="AU466" s="189" t="s">
        <v>85</v>
      </c>
      <c r="AY466" s="17" t="s">
        <v>185</v>
      </c>
      <c r="BE466" s="190">
        <f>IF(N466="základní",J466,0)</f>
        <v>0</v>
      </c>
      <c r="BF466" s="190">
        <f>IF(N466="snížená",J466,0)</f>
        <v>0</v>
      </c>
      <c r="BG466" s="190">
        <f>IF(N466="zákl. přenesená",J466,0)</f>
        <v>0</v>
      </c>
      <c r="BH466" s="190">
        <f>IF(N466="sníž. přenesená",J466,0)</f>
        <v>0</v>
      </c>
      <c r="BI466" s="190">
        <f>IF(N466="nulová",J466,0)</f>
        <v>0</v>
      </c>
      <c r="BJ466" s="17" t="s">
        <v>81</v>
      </c>
      <c r="BK466" s="190">
        <f>ROUND(I466*H466,2)</f>
        <v>0</v>
      </c>
      <c r="BL466" s="17" t="s">
        <v>285</v>
      </c>
      <c r="BM466" s="189" t="s">
        <v>750</v>
      </c>
    </row>
    <row r="467" spans="1:47" s="2" customFormat="1" ht="12">
      <c r="A467" s="34"/>
      <c r="B467" s="35"/>
      <c r="C467" s="36"/>
      <c r="D467" s="191" t="s">
        <v>194</v>
      </c>
      <c r="E467" s="36"/>
      <c r="F467" s="192" t="s">
        <v>751</v>
      </c>
      <c r="G467" s="36"/>
      <c r="H467" s="36"/>
      <c r="I467" s="193"/>
      <c r="J467" s="36"/>
      <c r="K467" s="36"/>
      <c r="L467" s="39"/>
      <c r="M467" s="230"/>
      <c r="N467" s="231"/>
      <c r="O467" s="232"/>
      <c r="P467" s="232"/>
      <c r="Q467" s="232"/>
      <c r="R467" s="232"/>
      <c r="S467" s="232"/>
      <c r="T467" s="233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194</v>
      </c>
      <c r="AU467" s="17" t="s">
        <v>85</v>
      </c>
    </row>
    <row r="468" spans="1:31" s="2" customFormat="1" ht="7" customHeight="1">
      <c r="A468" s="34"/>
      <c r="B468" s="47"/>
      <c r="C468" s="48"/>
      <c r="D468" s="48"/>
      <c r="E468" s="48"/>
      <c r="F468" s="48"/>
      <c r="G468" s="48"/>
      <c r="H468" s="48"/>
      <c r="I468" s="48"/>
      <c r="J468" s="48"/>
      <c r="K468" s="48"/>
      <c r="L468" s="39"/>
      <c r="M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</sheetData>
  <sheetProtection algorithmName="SHA-512" hashValue="0Vl2fLoYTK6LS+uJ+SMvOenui/Lq/aHrkLc2bYjyaTlpfpI7S/mGLjkfBBo55CdXHPmmfvRRTxH3YK8Wi+J73w==" saltValue="ZE6CcDmwS6Y9PTH627GpXkcOECrTWk0iZxMYcYMKFENhMS88smmzIoFzlv6h9/HpZRsZtbKjIZDiGGr3BkLyKQ==" spinCount="100000" sheet="1" objects="1" scenarios="1" formatColumns="0" formatRows="0" autoFilter="0"/>
  <autoFilter ref="C103:K467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3_01/342272225"/>
    <hyperlink ref="F113" r:id="rId2" display="https://podminky.urs.cz/item/CS_URS_2023_01/317142420"/>
    <hyperlink ref="F117" r:id="rId3" display="https://podminky.urs.cz/item/CS_URS_2023_01/317142422"/>
    <hyperlink ref="F123" r:id="rId4" display="https://podminky.urs.cz/item/CS_URS_2023_01/612131121"/>
    <hyperlink ref="F131" r:id="rId5" display="https://podminky.urs.cz/item/CS_URS_2023_01/612131101"/>
    <hyperlink ref="F133" r:id="rId6" display="https://podminky.urs.cz/item/CS_URS_2023_01/612321121"/>
    <hyperlink ref="F138" r:id="rId7" display="https://podminky.urs.cz/item/CS_URS_2023_01/612321141"/>
    <hyperlink ref="F144" r:id="rId8" display="https://podminky.urs.cz/item/CS_URS_2023_01/612321191"/>
    <hyperlink ref="F146" r:id="rId9" display="https://podminky.urs.cz/item/CS_URS_2023_01/611131121"/>
    <hyperlink ref="F152" r:id="rId10" display="https://podminky.urs.cz/item/CS_URS_2023_01/611131101"/>
    <hyperlink ref="F154" r:id="rId11" display="https://podminky.urs.cz/item/CS_URS_2023_01/611321141"/>
    <hyperlink ref="F156" r:id="rId12" display="https://podminky.urs.cz/item/CS_URS_2023_01/611321191"/>
    <hyperlink ref="F158" r:id="rId13" display="https://podminky.urs.cz/item/CS_URS_2023_01/619991011"/>
    <hyperlink ref="F165" r:id="rId14" display="https://podminky.urs.cz/item/CS_URS_2023_01/949101112"/>
    <hyperlink ref="F170" r:id="rId15" display="https://podminky.urs.cz/item/CS_URS_2023_01/952901111"/>
    <hyperlink ref="F175" r:id="rId16" display="https://podminky.urs.cz/item/CS_URS_2023_01/962031132"/>
    <hyperlink ref="F180" r:id="rId17" display="https://podminky.urs.cz/item/CS_URS_2023_01/968072455"/>
    <hyperlink ref="F186" r:id="rId18" display="https://podminky.urs.cz/item/CS_URS_2023_01/978013191"/>
    <hyperlink ref="F194" r:id="rId19" display="https://podminky.urs.cz/item/CS_URS_2023_01/978011191"/>
    <hyperlink ref="F203" r:id="rId20" display="https://podminky.urs.cz/item/CS_URS_2023_01/997013159"/>
    <hyperlink ref="F205" r:id="rId21" display="https://podminky.urs.cz/item/CS_URS_2023_01/997013219"/>
    <hyperlink ref="F208" r:id="rId22" display="https://podminky.urs.cz/item/CS_URS_2023_01/997006002"/>
    <hyperlink ref="F210" r:id="rId23" display="https://podminky.urs.cz/item/CS_URS_2023_01/997006512"/>
    <hyperlink ref="F212" r:id="rId24" display="https://podminky.urs.cz/item/CS_URS_2023_01/997006519"/>
    <hyperlink ref="F215" r:id="rId25" display="https://podminky.urs.cz/item/CS_URS_2023_01/997013631"/>
    <hyperlink ref="F218" r:id="rId26" display="https://podminky.urs.cz/item/CS_URS_2023_01/998017004"/>
    <hyperlink ref="F222" r:id="rId27" display="https://podminky.urs.cz/item/CS_URS_2023_01/763121811"/>
    <hyperlink ref="F226" r:id="rId28" display="https://podminky.urs.cz/item/CS_URS_2023_01/763121426R"/>
    <hyperlink ref="F230" r:id="rId29" display="https://podminky.urs.cz/item/CS_URS_2023_01/763121590"/>
    <hyperlink ref="F234" r:id="rId30" display="https://podminky.urs.cz/item/CS_URS_2023_01/763121751"/>
    <hyperlink ref="F239" r:id="rId31" display="https://podminky.urs.cz/item/CS_URS_2023_01/763121714"/>
    <hyperlink ref="F244" r:id="rId32" display="https://podminky.urs.cz/item/CS_URS_2023_01/763131414"/>
    <hyperlink ref="F248" r:id="rId33" display="https://podminky.urs.cz/item/CS_URS_2023_01/763131612"/>
    <hyperlink ref="F257" r:id="rId34" display="https://podminky.urs.cz/item/CS_URS_2023_01/763131622"/>
    <hyperlink ref="F262" r:id="rId35" display="https://podminky.urs.cz/item/CS_URS_2023_01/763131761"/>
    <hyperlink ref="F267" r:id="rId36" display="https://podminky.urs.cz/item/CS_URS_2023_01/763131714"/>
    <hyperlink ref="F273" r:id="rId37" display="https://podminky.urs.cz/item/CS_URS_2023_01/763172322"/>
    <hyperlink ref="F278" r:id="rId38" display="https://podminky.urs.cz/item/CS_URS_2023_01/763172377"/>
    <hyperlink ref="F285" r:id="rId39" display="https://podminky.urs.cz/item/CS_URS_2023_01/998763304"/>
    <hyperlink ref="F289" r:id="rId40" display="https://podminky.urs.cz/item/CS_URS_2023_01/766691914"/>
    <hyperlink ref="F299" r:id="rId41" display="https://podminky.urs.cz/item/CS_URS_2023_01/998766204"/>
    <hyperlink ref="F303" r:id="rId42" display="https://podminky.urs.cz/item/CS_URS_2023_01/771573810"/>
    <hyperlink ref="F315" r:id="rId43" display="https://podminky.urs.cz/item/CS_URS_2023_01/771111011"/>
    <hyperlink ref="F318" r:id="rId44" display="https://podminky.urs.cz/item/CS_URS_2023_01/771121011"/>
    <hyperlink ref="F320" r:id="rId45" display="https://podminky.urs.cz/item/CS_URS_2023_01/771591112"/>
    <hyperlink ref="F325" r:id="rId46" display="https://podminky.urs.cz/item/CS_URS_2023_01/771591264"/>
    <hyperlink ref="F330" r:id="rId47" display="https://podminky.urs.cz/item/CS_URS_2023_01/771591241"/>
    <hyperlink ref="F335" r:id="rId48" display="https://podminky.urs.cz/item/CS_URS_2023_01/771591242"/>
    <hyperlink ref="F339" r:id="rId49" display="https://podminky.urs.cz/item/CS_URS_2023_01/771574112"/>
    <hyperlink ref="F344" r:id="rId50" display="https://podminky.urs.cz/item/CS_URS_2023_01/771577111"/>
    <hyperlink ref="F350" r:id="rId51" display="https://podminky.urs.cz/item/CS_URS_2023_01/771474112"/>
    <hyperlink ref="F357" r:id="rId52" display="https://podminky.urs.cz/item/CS_URS_2023_01/771591115"/>
    <hyperlink ref="F363" r:id="rId53" display="https://podminky.urs.cz/item/CS_URS_2023_01/771592011"/>
    <hyperlink ref="F368" r:id="rId54" display="https://podminky.urs.cz/item/CS_URS_2023_01/998771104"/>
    <hyperlink ref="F372" r:id="rId55" display="https://podminky.urs.cz/item/CS_URS_2023_01/775111115"/>
    <hyperlink ref="F377" r:id="rId56" display="https://podminky.urs.cz/item/CS_URS_2023_01/775111311"/>
    <hyperlink ref="F379" r:id="rId57" display="https://podminky.urs.cz/item/CS_URS_2023_01/775141112"/>
    <hyperlink ref="F381" r:id="rId58" display="https://podminky.urs.cz/item/CS_URS_2023_01/775121321"/>
    <hyperlink ref="F383" r:id="rId59" display="https://podminky.urs.cz/item/CS_URS_2023_01/775591191"/>
    <hyperlink ref="F388" r:id="rId60" display="https://podminky.urs.cz/item/CS_URS_2023_01/775541161"/>
    <hyperlink ref="F393" r:id="rId61" display="https://podminky.urs.cz/item/CS_URS_2023_01/775413401"/>
    <hyperlink ref="F401" r:id="rId62" display="https://podminky.urs.cz/item/CS_URS_2023_01/998775104"/>
    <hyperlink ref="F405" r:id="rId63" display="https://podminky.urs.cz/item/CS_URS_2023_01/776201812"/>
    <hyperlink ref="F411" r:id="rId64" display="https://podminky.urs.cz/item/CS_URS_2023_01/781473810"/>
    <hyperlink ref="F417" r:id="rId65" display="https://podminky.urs.cz/item/CS_URS_2023_01/781111011"/>
    <hyperlink ref="F422" r:id="rId66" display="https://podminky.urs.cz/item/CS_URS_2023_01/781121011"/>
    <hyperlink ref="F424" r:id="rId67" display="https://podminky.urs.cz/item/CS_URS_2023_01/781131112"/>
    <hyperlink ref="F429" r:id="rId68" display="https://podminky.urs.cz/item/CS_URS_2023_01/781131232"/>
    <hyperlink ref="F434" r:id="rId69" display="https://podminky.urs.cz/item/CS_URS_2023_01/781161021"/>
    <hyperlink ref="F441" r:id="rId70" display="https://podminky.urs.cz/item/CS_URS_2023_01/781474112"/>
    <hyperlink ref="F446" r:id="rId71" display="https://podminky.urs.cz/item/CS_URS_2023_01/781495115"/>
    <hyperlink ref="F451" r:id="rId72" display="https://podminky.urs.cz/item/CS_URS_2023_01/781495211"/>
    <hyperlink ref="F453" r:id="rId73" display="https://podminky.urs.cz/item/CS_URS_2023_01/998781104"/>
    <hyperlink ref="F457" r:id="rId74" display="https://podminky.urs.cz/item/CS_URS_2023_01/784111001"/>
    <hyperlink ref="F465" r:id="rId75" display="https://podminky.urs.cz/item/CS_URS_2023_01/784181101"/>
    <hyperlink ref="F467" r:id="rId76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96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144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754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ROUND(J104,2)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ROUND((SUM(BE104:BE411)),2)</f>
        <v>0</v>
      </c>
      <c r="G35" s="34"/>
      <c r="H35" s="34"/>
      <c r="I35" s="124">
        <v>0.21</v>
      </c>
      <c r="J35" s="123">
        <f>ROUND(((SUM(BE104:BE411))*I35),2)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ROUND((SUM(BF104:BF411)),2)</f>
        <v>0</v>
      </c>
      <c r="G36" s="34"/>
      <c r="H36" s="34"/>
      <c r="I36" s="124">
        <v>0.15</v>
      </c>
      <c r="J36" s="123">
        <f>ROUND(((SUM(BF104:BF411))*I36),2)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ROUND((SUM(BG104:BG411)),2)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ROUND((SUM(BH104:BH411)),2)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ROUND((SUM(BI104:BI411)),2)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144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03 - Typ I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J104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151</v>
      </c>
      <c r="E64" s="143"/>
      <c r="F64" s="143"/>
      <c r="G64" s="143"/>
      <c r="H64" s="143"/>
      <c r="I64" s="143"/>
      <c r="J64" s="144">
        <f>J105</f>
        <v>0</v>
      </c>
      <c r="K64" s="141"/>
      <c r="L64" s="145"/>
    </row>
    <row r="65" spans="2:12" s="10" customFormat="1" ht="19.95" customHeight="1">
      <c r="B65" s="146"/>
      <c r="C65" s="97"/>
      <c r="D65" s="147" t="s">
        <v>152</v>
      </c>
      <c r="E65" s="148"/>
      <c r="F65" s="148"/>
      <c r="G65" s="148"/>
      <c r="H65" s="148"/>
      <c r="I65" s="148"/>
      <c r="J65" s="149">
        <f>J106</f>
        <v>0</v>
      </c>
      <c r="K65" s="97"/>
      <c r="L65" s="150"/>
    </row>
    <row r="66" spans="2:12" s="10" customFormat="1" ht="19.95" customHeight="1">
      <c r="B66" s="146"/>
      <c r="C66" s="97"/>
      <c r="D66" s="147" t="s">
        <v>153</v>
      </c>
      <c r="E66" s="148"/>
      <c r="F66" s="148"/>
      <c r="G66" s="148"/>
      <c r="H66" s="148"/>
      <c r="I66" s="148"/>
      <c r="J66" s="149">
        <f>J124</f>
        <v>0</v>
      </c>
      <c r="K66" s="97"/>
      <c r="L66" s="150"/>
    </row>
    <row r="67" spans="2:12" s="10" customFormat="1" ht="14.9" customHeight="1">
      <c r="B67" s="146"/>
      <c r="C67" s="97"/>
      <c r="D67" s="147" t="s">
        <v>154</v>
      </c>
      <c r="E67" s="148"/>
      <c r="F67" s="148"/>
      <c r="G67" s="148"/>
      <c r="H67" s="148"/>
      <c r="I67" s="148"/>
      <c r="J67" s="149">
        <f>J125</f>
        <v>0</v>
      </c>
      <c r="K67" s="97"/>
      <c r="L67" s="150"/>
    </row>
    <row r="68" spans="2:12" s="10" customFormat="1" ht="19.95" customHeight="1">
      <c r="B68" s="146"/>
      <c r="C68" s="97"/>
      <c r="D68" s="147" t="s">
        <v>155</v>
      </c>
      <c r="E68" s="148"/>
      <c r="F68" s="148"/>
      <c r="G68" s="148"/>
      <c r="H68" s="148"/>
      <c r="I68" s="148"/>
      <c r="J68" s="149">
        <f>J160</f>
        <v>0</v>
      </c>
      <c r="K68" s="97"/>
      <c r="L68" s="150"/>
    </row>
    <row r="69" spans="2:12" s="10" customFormat="1" ht="14.9" customHeight="1">
      <c r="B69" s="146"/>
      <c r="C69" s="97"/>
      <c r="D69" s="147" t="s">
        <v>156</v>
      </c>
      <c r="E69" s="148"/>
      <c r="F69" s="148"/>
      <c r="G69" s="148"/>
      <c r="H69" s="148"/>
      <c r="I69" s="148"/>
      <c r="J69" s="149">
        <f>J161</f>
        <v>0</v>
      </c>
      <c r="K69" s="97"/>
      <c r="L69" s="150"/>
    </row>
    <row r="70" spans="2:12" s="10" customFormat="1" ht="14.9" customHeight="1">
      <c r="B70" s="146"/>
      <c r="C70" s="97"/>
      <c r="D70" s="147" t="s">
        <v>157</v>
      </c>
      <c r="E70" s="148"/>
      <c r="F70" s="148"/>
      <c r="G70" s="148"/>
      <c r="H70" s="148"/>
      <c r="I70" s="148"/>
      <c r="J70" s="149">
        <f>J166</f>
        <v>0</v>
      </c>
      <c r="K70" s="97"/>
      <c r="L70" s="150"/>
    </row>
    <row r="71" spans="2:12" s="10" customFormat="1" ht="14.9" customHeight="1">
      <c r="B71" s="146"/>
      <c r="C71" s="97"/>
      <c r="D71" s="147" t="s">
        <v>158</v>
      </c>
      <c r="E71" s="148"/>
      <c r="F71" s="148"/>
      <c r="G71" s="148"/>
      <c r="H71" s="148"/>
      <c r="I71" s="148"/>
      <c r="J71" s="149">
        <f>J171</f>
        <v>0</v>
      </c>
      <c r="K71" s="97"/>
      <c r="L71" s="150"/>
    </row>
    <row r="72" spans="2:12" s="10" customFormat="1" ht="14.9" customHeight="1">
      <c r="B72" s="146"/>
      <c r="C72" s="97"/>
      <c r="D72" s="147" t="s">
        <v>159</v>
      </c>
      <c r="E72" s="148"/>
      <c r="F72" s="148"/>
      <c r="G72" s="148"/>
      <c r="H72" s="148"/>
      <c r="I72" s="148"/>
      <c r="J72" s="149">
        <f>J181</f>
        <v>0</v>
      </c>
      <c r="K72" s="97"/>
      <c r="L72" s="150"/>
    </row>
    <row r="73" spans="2:12" s="10" customFormat="1" ht="19.95" customHeight="1">
      <c r="B73" s="146"/>
      <c r="C73" s="97"/>
      <c r="D73" s="147" t="s">
        <v>160</v>
      </c>
      <c r="E73" s="148"/>
      <c r="F73" s="148"/>
      <c r="G73" s="148"/>
      <c r="H73" s="148"/>
      <c r="I73" s="148"/>
      <c r="J73" s="149">
        <f>J194</f>
        <v>0</v>
      </c>
      <c r="K73" s="97"/>
      <c r="L73" s="150"/>
    </row>
    <row r="74" spans="2:12" s="10" customFormat="1" ht="19.95" customHeight="1">
      <c r="B74" s="146"/>
      <c r="C74" s="97"/>
      <c r="D74" s="147" t="s">
        <v>161</v>
      </c>
      <c r="E74" s="148"/>
      <c r="F74" s="148"/>
      <c r="G74" s="148"/>
      <c r="H74" s="148"/>
      <c r="I74" s="148"/>
      <c r="J74" s="149">
        <f>J209</f>
        <v>0</v>
      </c>
      <c r="K74" s="97"/>
      <c r="L74" s="150"/>
    </row>
    <row r="75" spans="2:12" s="9" customFormat="1" ht="25" customHeight="1">
      <c r="B75" s="140"/>
      <c r="C75" s="141"/>
      <c r="D75" s="142" t="s">
        <v>162</v>
      </c>
      <c r="E75" s="143"/>
      <c r="F75" s="143"/>
      <c r="G75" s="143"/>
      <c r="H75" s="143"/>
      <c r="I75" s="143"/>
      <c r="J75" s="144">
        <f>J212</f>
        <v>0</v>
      </c>
      <c r="K75" s="141"/>
      <c r="L75" s="145"/>
    </row>
    <row r="76" spans="2:12" s="10" customFormat="1" ht="19.95" customHeight="1">
      <c r="B76" s="146"/>
      <c r="C76" s="97"/>
      <c r="D76" s="147" t="s">
        <v>163</v>
      </c>
      <c r="E76" s="148"/>
      <c r="F76" s="148"/>
      <c r="G76" s="148"/>
      <c r="H76" s="148"/>
      <c r="I76" s="148"/>
      <c r="J76" s="149">
        <f>J213</f>
        <v>0</v>
      </c>
      <c r="K76" s="97"/>
      <c r="L76" s="150"/>
    </row>
    <row r="77" spans="2:12" s="10" customFormat="1" ht="19.95" customHeight="1">
      <c r="B77" s="146"/>
      <c r="C77" s="97"/>
      <c r="D77" s="147" t="s">
        <v>164</v>
      </c>
      <c r="E77" s="148"/>
      <c r="F77" s="148"/>
      <c r="G77" s="148"/>
      <c r="H77" s="148"/>
      <c r="I77" s="148"/>
      <c r="J77" s="149">
        <f>J247</f>
        <v>0</v>
      </c>
      <c r="K77" s="97"/>
      <c r="L77" s="150"/>
    </row>
    <row r="78" spans="2:12" s="10" customFormat="1" ht="19.95" customHeight="1">
      <c r="B78" s="146"/>
      <c r="C78" s="97"/>
      <c r="D78" s="147" t="s">
        <v>165</v>
      </c>
      <c r="E78" s="148"/>
      <c r="F78" s="148"/>
      <c r="G78" s="148"/>
      <c r="H78" s="148"/>
      <c r="I78" s="148"/>
      <c r="J78" s="149">
        <f>J264</f>
        <v>0</v>
      </c>
      <c r="K78" s="97"/>
      <c r="L78" s="150"/>
    </row>
    <row r="79" spans="2:12" s="10" customFormat="1" ht="19.95" customHeight="1">
      <c r="B79" s="146"/>
      <c r="C79" s="97"/>
      <c r="D79" s="147" t="s">
        <v>166</v>
      </c>
      <c r="E79" s="148"/>
      <c r="F79" s="148"/>
      <c r="G79" s="148"/>
      <c r="H79" s="148"/>
      <c r="I79" s="148"/>
      <c r="J79" s="149">
        <f>J323</f>
        <v>0</v>
      </c>
      <c r="K79" s="97"/>
      <c r="L79" s="150"/>
    </row>
    <row r="80" spans="2:12" s="10" customFormat="1" ht="19.95" customHeight="1">
      <c r="B80" s="146"/>
      <c r="C80" s="97"/>
      <c r="D80" s="147" t="s">
        <v>167</v>
      </c>
      <c r="E80" s="148"/>
      <c r="F80" s="148"/>
      <c r="G80" s="148"/>
      <c r="H80" s="148"/>
      <c r="I80" s="148"/>
      <c r="J80" s="149">
        <f>J354</f>
        <v>0</v>
      </c>
      <c r="K80" s="97"/>
      <c r="L80" s="150"/>
    </row>
    <row r="81" spans="2:12" s="10" customFormat="1" ht="19.95" customHeight="1">
      <c r="B81" s="146"/>
      <c r="C81" s="97"/>
      <c r="D81" s="147" t="s">
        <v>168</v>
      </c>
      <c r="E81" s="148"/>
      <c r="F81" s="148"/>
      <c r="G81" s="148"/>
      <c r="H81" s="148"/>
      <c r="I81" s="148"/>
      <c r="J81" s="149">
        <f>J359</f>
        <v>0</v>
      </c>
      <c r="K81" s="97"/>
      <c r="L81" s="150"/>
    </row>
    <row r="82" spans="2:12" s="10" customFormat="1" ht="19.95" customHeight="1">
      <c r="B82" s="146"/>
      <c r="C82" s="97"/>
      <c r="D82" s="147" t="s">
        <v>169</v>
      </c>
      <c r="E82" s="148"/>
      <c r="F82" s="148"/>
      <c r="G82" s="148"/>
      <c r="H82" s="148"/>
      <c r="I82" s="148"/>
      <c r="J82" s="149">
        <f>J399</f>
        <v>0</v>
      </c>
      <c r="K82" s="97"/>
      <c r="L82" s="150"/>
    </row>
    <row r="83" spans="1:31" s="2" customFormat="1" ht="21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8" spans="1:31" s="2" customFormat="1" ht="7" customHeight="1">
      <c r="A88" s="3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" customHeight="1">
      <c r="A89" s="34"/>
      <c r="B89" s="35"/>
      <c r="C89" s="23" t="s">
        <v>170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16</v>
      </c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6"/>
      <c r="D92" s="36"/>
      <c r="E92" s="370" t="str">
        <f>E7</f>
        <v>Zvýšení kapacity koleje Blanice</v>
      </c>
      <c r="F92" s="371"/>
      <c r="G92" s="371"/>
      <c r="H92" s="371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12" s="1" customFormat="1" ht="12" customHeight="1">
      <c r="B93" s="21"/>
      <c r="C93" s="29" t="s">
        <v>143</v>
      </c>
      <c r="D93" s="22"/>
      <c r="E93" s="22"/>
      <c r="F93" s="22"/>
      <c r="G93" s="22"/>
      <c r="H93" s="22"/>
      <c r="I93" s="22"/>
      <c r="J93" s="22"/>
      <c r="K93" s="22"/>
      <c r="L93" s="20"/>
    </row>
    <row r="94" spans="1:31" s="2" customFormat="1" ht="16.5" customHeight="1">
      <c r="A94" s="34"/>
      <c r="B94" s="35"/>
      <c r="C94" s="36"/>
      <c r="D94" s="36"/>
      <c r="E94" s="370" t="s">
        <v>144</v>
      </c>
      <c r="F94" s="369"/>
      <c r="G94" s="369"/>
      <c r="H94" s="369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145</v>
      </c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6"/>
      <c r="D96" s="36"/>
      <c r="E96" s="345" t="str">
        <f>E11</f>
        <v>03 - Typ I</v>
      </c>
      <c r="F96" s="369"/>
      <c r="G96" s="369"/>
      <c r="H96" s="369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7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1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" customHeight="1">
      <c r="A98" s="34"/>
      <c r="B98" s="35"/>
      <c r="C98" s="29" t="s">
        <v>21</v>
      </c>
      <c r="D98" s="36"/>
      <c r="E98" s="36"/>
      <c r="F98" s="27" t="str">
        <f>F14</f>
        <v>Chemická 953, 148 00, Praha 4</v>
      </c>
      <c r="G98" s="36"/>
      <c r="H98" s="36"/>
      <c r="I98" s="29" t="s">
        <v>23</v>
      </c>
      <c r="J98" s="59" t="str">
        <f>IF(J14="","",J14)</f>
        <v>15. 5. 2023</v>
      </c>
      <c r="K98" s="36"/>
      <c r="L98" s="11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7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11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5.65" customHeight="1">
      <c r="A100" s="34"/>
      <c r="B100" s="35"/>
      <c r="C100" s="29" t="s">
        <v>25</v>
      </c>
      <c r="D100" s="36"/>
      <c r="E100" s="36"/>
      <c r="F100" s="27" t="str">
        <f>E17</f>
        <v>Vysoká škola ekonomická v Praze</v>
      </c>
      <c r="G100" s="36"/>
      <c r="H100" s="36"/>
      <c r="I100" s="29" t="s">
        <v>33</v>
      </c>
      <c r="J100" s="32" t="str">
        <f>E23</f>
        <v>Drobný Architects, s.r.o.</v>
      </c>
      <c r="K100" s="36"/>
      <c r="L100" s="11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15" customHeight="1">
      <c r="A101" s="34"/>
      <c r="B101" s="35"/>
      <c r="C101" s="29" t="s">
        <v>31</v>
      </c>
      <c r="D101" s="36"/>
      <c r="E101" s="36"/>
      <c r="F101" s="27" t="str">
        <f>IF(E20="","",E20)</f>
        <v>Vyplň údaj</v>
      </c>
      <c r="G101" s="36"/>
      <c r="H101" s="36"/>
      <c r="I101" s="29" t="s">
        <v>38</v>
      </c>
      <c r="J101" s="32" t="str">
        <f>E26</f>
        <v>Ing. Jaroslav Stolička</v>
      </c>
      <c r="K101" s="36"/>
      <c r="L101" s="11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0.3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1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1" customFormat="1" ht="29.25" customHeight="1">
      <c r="A103" s="151"/>
      <c r="B103" s="152"/>
      <c r="C103" s="153" t="s">
        <v>171</v>
      </c>
      <c r="D103" s="154" t="s">
        <v>62</v>
      </c>
      <c r="E103" s="154" t="s">
        <v>58</v>
      </c>
      <c r="F103" s="154" t="s">
        <v>59</v>
      </c>
      <c r="G103" s="154" t="s">
        <v>172</v>
      </c>
      <c r="H103" s="154" t="s">
        <v>173</v>
      </c>
      <c r="I103" s="154" t="s">
        <v>174</v>
      </c>
      <c r="J103" s="154" t="s">
        <v>149</v>
      </c>
      <c r="K103" s="155" t="s">
        <v>175</v>
      </c>
      <c r="L103" s="156"/>
      <c r="M103" s="68" t="s">
        <v>19</v>
      </c>
      <c r="N103" s="69" t="s">
        <v>47</v>
      </c>
      <c r="O103" s="69" t="s">
        <v>176</v>
      </c>
      <c r="P103" s="69" t="s">
        <v>177</v>
      </c>
      <c r="Q103" s="69" t="s">
        <v>178</v>
      </c>
      <c r="R103" s="69" t="s">
        <v>179</v>
      </c>
      <c r="S103" s="69" t="s">
        <v>180</v>
      </c>
      <c r="T103" s="70" t="s">
        <v>181</v>
      </c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63" s="2" customFormat="1" ht="22.85" customHeight="1">
      <c r="A104" s="34"/>
      <c r="B104" s="35"/>
      <c r="C104" s="75" t="s">
        <v>182</v>
      </c>
      <c r="D104" s="36"/>
      <c r="E104" s="36"/>
      <c r="F104" s="36"/>
      <c r="G104" s="36"/>
      <c r="H104" s="36"/>
      <c r="I104" s="36"/>
      <c r="J104" s="157">
        <f>BK104</f>
        <v>0</v>
      </c>
      <c r="K104" s="36"/>
      <c r="L104" s="39"/>
      <c r="M104" s="71"/>
      <c r="N104" s="158"/>
      <c r="O104" s="72"/>
      <c r="P104" s="159">
        <f>P105+P212</f>
        <v>0</v>
      </c>
      <c r="Q104" s="72"/>
      <c r="R104" s="159">
        <f>R105+R212</f>
        <v>6.31474597</v>
      </c>
      <c r="S104" s="72"/>
      <c r="T104" s="160">
        <f>T105+T212</f>
        <v>6.592425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76</v>
      </c>
      <c r="AU104" s="17" t="s">
        <v>150</v>
      </c>
      <c r="BK104" s="161">
        <f>BK105+BK212</f>
        <v>0</v>
      </c>
    </row>
    <row r="105" spans="2:63" s="12" customFormat="1" ht="25.95" customHeight="1">
      <c r="B105" s="162"/>
      <c r="C105" s="163"/>
      <c r="D105" s="164" t="s">
        <v>76</v>
      </c>
      <c r="E105" s="165" t="s">
        <v>183</v>
      </c>
      <c r="F105" s="165" t="s">
        <v>184</v>
      </c>
      <c r="G105" s="163"/>
      <c r="H105" s="163"/>
      <c r="I105" s="166"/>
      <c r="J105" s="167">
        <f>BK105</f>
        <v>0</v>
      </c>
      <c r="K105" s="163"/>
      <c r="L105" s="168"/>
      <c r="M105" s="169"/>
      <c r="N105" s="170"/>
      <c r="O105" s="170"/>
      <c r="P105" s="171">
        <f>P106+P124+P160+P194+P209</f>
        <v>0</v>
      </c>
      <c r="Q105" s="170"/>
      <c r="R105" s="171">
        <f>R106+R124+R160+R194+R209</f>
        <v>4.96119198</v>
      </c>
      <c r="S105" s="170"/>
      <c r="T105" s="172">
        <f>T106+T124+T160+T194+T209</f>
        <v>5.9883180000000005</v>
      </c>
      <c r="AR105" s="173" t="s">
        <v>81</v>
      </c>
      <c r="AT105" s="174" t="s">
        <v>76</v>
      </c>
      <c r="AU105" s="174" t="s">
        <v>77</v>
      </c>
      <c r="AY105" s="173" t="s">
        <v>185</v>
      </c>
      <c r="BK105" s="175">
        <f>BK106+BK124+BK160+BK194+BK209</f>
        <v>0</v>
      </c>
    </row>
    <row r="106" spans="2:63" s="12" customFormat="1" ht="22.85" customHeight="1">
      <c r="B106" s="162"/>
      <c r="C106" s="163"/>
      <c r="D106" s="164" t="s">
        <v>76</v>
      </c>
      <c r="E106" s="176" t="s">
        <v>108</v>
      </c>
      <c r="F106" s="176" t="s">
        <v>186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SUM(P107:P123)</f>
        <v>0</v>
      </c>
      <c r="Q106" s="170"/>
      <c r="R106" s="171">
        <f>SUM(R107:R123)</f>
        <v>1.3598335799999999</v>
      </c>
      <c r="S106" s="170"/>
      <c r="T106" s="172">
        <f>SUM(T107:T123)</f>
        <v>0</v>
      </c>
      <c r="AR106" s="173" t="s">
        <v>81</v>
      </c>
      <c r="AT106" s="174" t="s">
        <v>76</v>
      </c>
      <c r="AU106" s="174" t="s">
        <v>81</v>
      </c>
      <c r="AY106" s="173" t="s">
        <v>185</v>
      </c>
      <c r="BK106" s="175">
        <f>SUM(BK107:BK123)</f>
        <v>0</v>
      </c>
    </row>
    <row r="107" spans="1:65" s="2" customFormat="1" ht="24.15" customHeight="1">
      <c r="A107" s="34"/>
      <c r="B107" s="35"/>
      <c r="C107" s="178" t="s">
        <v>81</v>
      </c>
      <c r="D107" s="178" t="s">
        <v>187</v>
      </c>
      <c r="E107" s="179" t="s">
        <v>755</v>
      </c>
      <c r="F107" s="180" t="s">
        <v>756</v>
      </c>
      <c r="G107" s="181" t="s">
        <v>190</v>
      </c>
      <c r="H107" s="182">
        <v>1.414</v>
      </c>
      <c r="I107" s="183"/>
      <c r="J107" s="184">
        <f>ROUND(I107*H107,2)</f>
        <v>0</v>
      </c>
      <c r="K107" s="180" t="s">
        <v>191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0.06197</v>
      </c>
      <c r="R107" s="187">
        <f>Q107*H107</f>
        <v>0.08762558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192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757</v>
      </c>
    </row>
    <row r="108" spans="1:47" s="2" customFormat="1" ht="12">
      <c r="A108" s="34"/>
      <c r="B108" s="35"/>
      <c r="C108" s="36"/>
      <c r="D108" s="191" t="s">
        <v>194</v>
      </c>
      <c r="E108" s="36"/>
      <c r="F108" s="192" t="s">
        <v>758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194</v>
      </c>
      <c r="AU108" s="17" t="s">
        <v>85</v>
      </c>
    </row>
    <row r="109" spans="2:51" s="13" customFormat="1" ht="12">
      <c r="B109" s="196"/>
      <c r="C109" s="197"/>
      <c r="D109" s="198" t="s">
        <v>196</v>
      </c>
      <c r="E109" s="199" t="s">
        <v>19</v>
      </c>
      <c r="F109" s="200" t="s">
        <v>759</v>
      </c>
      <c r="G109" s="197"/>
      <c r="H109" s="201">
        <v>1.414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196</v>
      </c>
      <c r="AU109" s="207" t="s">
        <v>85</v>
      </c>
      <c r="AV109" s="13" t="s">
        <v>85</v>
      </c>
      <c r="AW109" s="13" t="s">
        <v>37</v>
      </c>
      <c r="AX109" s="13" t="s">
        <v>77</v>
      </c>
      <c r="AY109" s="207" t="s">
        <v>185</v>
      </c>
    </row>
    <row r="110" spans="2:51" s="14" customFormat="1" ht="12">
      <c r="B110" s="208"/>
      <c r="C110" s="209"/>
      <c r="D110" s="198" t="s">
        <v>196</v>
      </c>
      <c r="E110" s="210" t="s">
        <v>19</v>
      </c>
      <c r="F110" s="211" t="s">
        <v>199</v>
      </c>
      <c r="G110" s="209"/>
      <c r="H110" s="212">
        <v>1.414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196</v>
      </c>
      <c r="AU110" s="218" t="s">
        <v>85</v>
      </c>
      <c r="AV110" s="14" t="s">
        <v>192</v>
      </c>
      <c r="AW110" s="14" t="s">
        <v>37</v>
      </c>
      <c r="AX110" s="14" t="s">
        <v>81</v>
      </c>
      <c r="AY110" s="218" t="s">
        <v>185</v>
      </c>
    </row>
    <row r="111" spans="1:65" s="2" customFormat="1" ht="24.15" customHeight="1">
      <c r="A111" s="34"/>
      <c r="B111" s="35"/>
      <c r="C111" s="178" t="s">
        <v>85</v>
      </c>
      <c r="D111" s="178" t="s">
        <v>187</v>
      </c>
      <c r="E111" s="179" t="s">
        <v>188</v>
      </c>
      <c r="F111" s="180" t="s">
        <v>189</v>
      </c>
      <c r="G111" s="181" t="s">
        <v>190</v>
      </c>
      <c r="H111" s="182">
        <v>19.4</v>
      </c>
      <c r="I111" s="183"/>
      <c r="J111" s="184">
        <f>ROUND(I111*H111,2)</f>
        <v>0</v>
      </c>
      <c r="K111" s="180" t="s">
        <v>191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0.06172</v>
      </c>
      <c r="R111" s="187">
        <f>Q111*H111</f>
        <v>1.1973679999999998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85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193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195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85</v>
      </c>
    </row>
    <row r="113" spans="2:51" s="13" customFormat="1" ht="12">
      <c r="B113" s="196"/>
      <c r="C113" s="197"/>
      <c r="D113" s="198" t="s">
        <v>196</v>
      </c>
      <c r="E113" s="199" t="s">
        <v>19</v>
      </c>
      <c r="F113" s="200" t="s">
        <v>760</v>
      </c>
      <c r="G113" s="197"/>
      <c r="H113" s="201">
        <v>22.924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196</v>
      </c>
      <c r="AU113" s="207" t="s">
        <v>85</v>
      </c>
      <c r="AV113" s="13" t="s">
        <v>85</v>
      </c>
      <c r="AW113" s="13" t="s">
        <v>37</v>
      </c>
      <c r="AX113" s="13" t="s">
        <v>77</v>
      </c>
      <c r="AY113" s="207" t="s">
        <v>185</v>
      </c>
    </row>
    <row r="114" spans="2:51" s="13" customFormat="1" ht="12">
      <c r="B114" s="196"/>
      <c r="C114" s="197"/>
      <c r="D114" s="198" t="s">
        <v>196</v>
      </c>
      <c r="E114" s="199" t="s">
        <v>19</v>
      </c>
      <c r="F114" s="200" t="s">
        <v>761</v>
      </c>
      <c r="G114" s="197"/>
      <c r="H114" s="201">
        <v>-3.524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37</v>
      </c>
      <c r="AX114" s="13" t="s">
        <v>77</v>
      </c>
      <c r="AY114" s="207" t="s">
        <v>185</v>
      </c>
    </row>
    <row r="115" spans="2:51" s="14" customFormat="1" ht="12">
      <c r="B115" s="208"/>
      <c r="C115" s="209"/>
      <c r="D115" s="198" t="s">
        <v>196</v>
      </c>
      <c r="E115" s="210" t="s">
        <v>19</v>
      </c>
      <c r="F115" s="211" t="s">
        <v>199</v>
      </c>
      <c r="G115" s="209"/>
      <c r="H115" s="212">
        <v>19.4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196</v>
      </c>
      <c r="AU115" s="218" t="s">
        <v>85</v>
      </c>
      <c r="AV115" s="14" t="s">
        <v>192</v>
      </c>
      <c r="AW115" s="14" t="s">
        <v>37</v>
      </c>
      <c r="AX115" s="14" t="s">
        <v>81</v>
      </c>
      <c r="AY115" s="218" t="s">
        <v>185</v>
      </c>
    </row>
    <row r="116" spans="1:65" s="2" customFormat="1" ht="24.15" customHeight="1">
      <c r="A116" s="34"/>
      <c r="B116" s="35"/>
      <c r="C116" s="178" t="s">
        <v>108</v>
      </c>
      <c r="D116" s="178" t="s">
        <v>187</v>
      </c>
      <c r="E116" s="179" t="s">
        <v>200</v>
      </c>
      <c r="F116" s="180" t="s">
        <v>201</v>
      </c>
      <c r="G116" s="181" t="s">
        <v>202</v>
      </c>
      <c r="H116" s="182">
        <v>1</v>
      </c>
      <c r="I116" s="183"/>
      <c r="J116" s="184">
        <f>ROUND(I116*H116,2)</f>
        <v>0</v>
      </c>
      <c r="K116" s="180" t="s">
        <v>191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0.02228</v>
      </c>
      <c r="R116" s="187">
        <f>Q116*H116</f>
        <v>0.02228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85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203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204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85</v>
      </c>
    </row>
    <row r="118" spans="2:51" s="13" customFormat="1" ht="12">
      <c r="B118" s="196"/>
      <c r="C118" s="197"/>
      <c r="D118" s="198" t="s">
        <v>196</v>
      </c>
      <c r="E118" s="199" t="s">
        <v>19</v>
      </c>
      <c r="F118" s="200" t="s">
        <v>81</v>
      </c>
      <c r="G118" s="197"/>
      <c r="H118" s="201">
        <v>1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37</v>
      </c>
      <c r="AX118" s="13" t="s">
        <v>77</v>
      </c>
      <c r="AY118" s="207" t="s">
        <v>185</v>
      </c>
    </row>
    <row r="119" spans="2:51" s="14" customFormat="1" ht="12">
      <c r="B119" s="208"/>
      <c r="C119" s="209"/>
      <c r="D119" s="198" t="s">
        <v>196</v>
      </c>
      <c r="E119" s="210" t="s">
        <v>19</v>
      </c>
      <c r="F119" s="211" t="s">
        <v>199</v>
      </c>
      <c r="G119" s="209"/>
      <c r="H119" s="212">
        <v>1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196</v>
      </c>
      <c r="AU119" s="218" t="s">
        <v>85</v>
      </c>
      <c r="AV119" s="14" t="s">
        <v>192</v>
      </c>
      <c r="AW119" s="14" t="s">
        <v>37</v>
      </c>
      <c r="AX119" s="14" t="s">
        <v>81</v>
      </c>
      <c r="AY119" s="218" t="s">
        <v>185</v>
      </c>
    </row>
    <row r="120" spans="1:65" s="2" customFormat="1" ht="24.15" customHeight="1">
      <c r="A120" s="34"/>
      <c r="B120" s="35"/>
      <c r="C120" s="178" t="s">
        <v>192</v>
      </c>
      <c r="D120" s="178" t="s">
        <v>187</v>
      </c>
      <c r="E120" s="179" t="s">
        <v>205</v>
      </c>
      <c r="F120" s="180" t="s">
        <v>206</v>
      </c>
      <c r="G120" s="181" t="s">
        <v>202</v>
      </c>
      <c r="H120" s="182">
        <v>2</v>
      </c>
      <c r="I120" s="183"/>
      <c r="J120" s="184">
        <f>ROUND(I120*H120,2)</f>
        <v>0</v>
      </c>
      <c r="K120" s="180" t="s">
        <v>191</v>
      </c>
      <c r="L120" s="39"/>
      <c r="M120" s="185" t="s">
        <v>19</v>
      </c>
      <c r="N120" s="186" t="s">
        <v>48</v>
      </c>
      <c r="O120" s="64"/>
      <c r="P120" s="187">
        <f>O120*H120</f>
        <v>0</v>
      </c>
      <c r="Q120" s="187">
        <v>0.02628</v>
      </c>
      <c r="R120" s="187">
        <f>Q120*H120</f>
        <v>0.05256</v>
      </c>
      <c r="S120" s="187">
        <v>0</v>
      </c>
      <c r="T120" s="18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9" t="s">
        <v>192</v>
      </c>
      <c r="AT120" s="189" t="s">
        <v>187</v>
      </c>
      <c r="AU120" s="189" t="s">
        <v>85</v>
      </c>
      <c r="AY120" s="17" t="s">
        <v>185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7" t="s">
        <v>81</v>
      </c>
      <c r="BK120" s="190">
        <f>ROUND(I120*H120,2)</f>
        <v>0</v>
      </c>
      <c r="BL120" s="17" t="s">
        <v>192</v>
      </c>
      <c r="BM120" s="189" t="s">
        <v>207</v>
      </c>
    </row>
    <row r="121" spans="1:47" s="2" customFormat="1" ht="12">
      <c r="A121" s="34"/>
      <c r="B121" s="35"/>
      <c r="C121" s="36"/>
      <c r="D121" s="191" t="s">
        <v>194</v>
      </c>
      <c r="E121" s="36"/>
      <c r="F121" s="192" t="s">
        <v>208</v>
      </c>
      <c r="G121" s="36"/>
      <c r="H121" s="36"/>
      <c r="I121" s="193"/>
      <c r="J121" s="36"/>
      <c r="K121" s="36"/>
      <c r="L121" s="39"/>
      <c r="M121" s="194"/>
      <c r="N121" s="19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194</v>
      </c>
      <c r="AU121" s="17" t="s">
        <v>85</v>
      </c>
    </row>
    <row r="122" spans="2:51" s="13" customFormat="1" ht="12">
      <c r="B122" s="196"/>
      <c r="C122" s="197"/>
      <c r="D122" s="198" t="s">
        <v>196</v>
      </c>
      <c r="E122" s="199" t="s">
        <v>19</v>
      </c>
      <c r="F122" s="200" t="s">
        <v>85</v>
      </c>
      <c r="G122" s="197"/>
      <c r="H122" s="201">
        <v>2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196</v>
      </c>
      <c r="AU122" s="207" t="s">
        <v>85</v>
      </c>
      <c r="AV122" s="13" t="s">
        <v>85</v>
      </c>
      <c r="AW122" s="13" t="s">
        <v>37</v>
      </c>
      <c r="AX122" s="13" t="s">
        <v>77</v>
      </c>
      <c r="AY122" s="207" t="s">
        <v>185</v>
      </c>
    </row>
    <row r="123" spans="2:51" s="14" customFormat="1" ht="12">
      <c r="B123" s="208"/>
      <c r="C123" s="209"/>
      <c r="D123" s="198" t="s">
        <v>196</v>
      </c>
      <c r="E123" s="210" t="s">
        <v>19</v>
      </c>
      <c r="F123" s="211" t="s">
        <v>199</v>
      </c>
      <c r="G123" s="209"/>
      <c r="H123" s="212">
        <v>2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196</v>
      </c>
      <c r="AU123" s="218" t="s">
        <v>85</v>
      </c>
      <c r="AV123" s="14" t="s">
        <v>192</v>
      </c>
      <c r="AW123" s="14" t="s">
        <v>37</v>
      </c>
      <c r="AX123" s="14" t="s">
        <v>81</v>
      </c>
      <c r="AY123" s="218" t="s">
        <v>185</v>
      </c>
    </row>
    <row r="124" spans="2:63" s="12" customFormat="1" ht="22.85" customHeight="1">
      <c r="B124" s="162"/>
      <c r="C124" s="163"/>
      <c r="D124" s="164" t="s">
        <v>76</v>
      </c>
      <c r="E124" s="176" t="s">
        <v>209</v>
      </c>
      <c r="F124" s="176" t="s">
        <v>210</v>
      </c>
      <c r="G124" s="163"/>
      <c r="H124" s="163"/>
      <c r="I124" s="166"/>
      <c r="J124" s="177">
        <f>BK124</f>
        <v>0</v>
      </c>
      <c r="K124" s="163"/>
      <c r="L124" s="168"/>
      <c r="M124" s="169"/>
      <c r="N124" s="170"/>
      <c r="O124" s="170"/>
      <c r="P124" s="171">
        <f>P125</f>
        <v>0</v>
      </c>
      <c r="Q124" s="170"/>
      <c r="R124" s="171">
        <f>R125</f>
        <v>3.5903259</v>
      </c>
      <c r="S124" s="170"/>
      <c r="T124" s="172">
        <f>T125</f>
        <v>0</v>
      </c>
      <c r="AR124" s="173" t="s">
        <v>81</v>
      </c>
      <c r="AT124" s="174" t="s">
        <v>76</v>
      </c>
      <c r="AU124" s="174" t="s">
        <v>81</v>
      </c>
      <c r="AY124" s="173" t="s">
        <v>185</v>
      </c>
      <c r="BK124" s="175">
        <f>BK125</f>
        <v>0</v>
      </c>
    </row>
    <row r="125" spans="2:63" s="12" customFormat="1" ht="20.9" customHeight="1">
      <c r="B125" s="162"/>
      <c r="C125" s="163"/>
      <c r="D125" s="164" t="s">
        <v>76</v>
      </c>
      <c r="E125" s="176" t="s">
        <v>211</v>
      </c>
      <c r="F125" s="176" t="s">
        <v>212</v>
      </c>
      <c r="G125" s="163"/>
      <c r="H125" s="163"/>
      <c r="I125" s="166"/>
      <c r="J125" s="177">
        <f>BK125</f>
        <v>0</v>
      </c>
      <c r="K125" s="163"/>
      <c r="L125" s="168"/>
      <c r="M125" s="169"/>
      <c r="N125" s="170"/>
      <c r="O125" s="170"/>
      <c r="P125" s="171">
        <f>SUM(P126:P159)</f>
        <v>0</v>
      </c>
      <c r="Q125" s="170"/>
      <c r="R125" s="171">
        <f>SUM(R126:R159)</f>
        <v>3.5903259</v>
      </c>
      <c r="S125" s="170"/>
      <c r="T125" s="172">
        <f>SUM(T126:T159)</f>
        <v>0</v>
      </c>
      <c r="AR125" s="173" t="s">
        <v>81</v>
      </c>
      <c r="AT125" s="174" t="s">
        <v>76</v>
      </c>
      <c r="AU125" s="174" t="s">
        <v>85</v>
      </c>
      <c r="AY125" s="173" t="s">
        <v>185</v>
      </c>
      <c r="BK125" s="175">
        <f>SUM(BK126:BK159)</f>
        <v>0</v>
      </c>
    </row>
    <row r="126" spans="1:65" s="2" customFormat="1" ht="16.5" customHeight="1">
      <c r="A126" s="34"/>
      <c r="B126" s="35"/>
      <c r="C126" s="178" t="s">
        <v>221</v>
      </c>
      <c r="D126" s="178" t="s">
        <v>187</v>
      </c>
      <c r="E126" s="179" t="s">
        <v>213</v>
      </c>
      <c r="F126" s="180" t="s">
        <v>214</v>
      </c>
      <c r="G126" s="181" t="s">
        <v>190</v>
      </c>
      <c r="H126" s="182">
        <v>83.314</v>
      </c>
      <c r="I126" s="183"/>
      <c r="J126" s="184">
        <f>ROUND(I126*H126,2)</f>
        <v>0</v>
      </c>
      <c r="K126" s="180" t="s">
        <v>191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0.00026</v>
      </c>
      <c r="R126" s="187">
        <f>Q126*H126</f>
        <v>0.021661639999999996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108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215</v>
      </c>
    </row>
    <row r="127" spans="1:47" s="2" customFormat="1" ht="12">
      <c r="A127" s="34"/>
      <c r="B127" s="35"/>
      <c r="C127" s="36"/>
      <c r="D127" s="191" t="s">
        <v>194</v>
      </c>
      <c r="E127" s="36"/>
      <c r="F127" s="192" t="s">
        <v>216</v>
      </c>
      <c r="G127" s="36"/>
      <c r="H127" s="36"/>
      <c r="I127" s="193"/>
      <c r="J127" s="36"/>
      <c r="K127" s="36"/>
      <c r="L127" s="39"/>
      <c r="M127" s="194"/>
      <c r="N127" s="19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194</v>
      </c>
      <c r="AU127" s="17" t="s">
        <v>108</v>
      </c>
    </row>
    <row r="128" spans="2:51" s="13" customFormat="1" ht="12">
      <c r="B128" s="196"/>
      <c r="C128" s="197"/>
      <c r="D128" s="198" t="s">
        <v>196</v>
      </c>
      <c r="E128" s="199" t="s">
        <v>19</v>
      </c>
      <c r="F128" s="200" t="s">
        <v>762</v>
      </c>
      <c r="G128" s="197"/>
      <c r="H128" s="201">
        <v>20.097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108</v>
      </c>
      <c r="AV128" s="13" t="s">
        <v>85</v>
      </c>
      <c r="AW128" s="13" t="s">
        <v>37</v>
      </c>
      <c r="AX128" s="13" t="s">
        <v>77</v>
      </c>
      <c r="AY128" s="207" t="s">
        <v>185</v>
      </c>
    </row>
    <row r="129" spans="2:51" s="13" customFormat="1" ht="12">
      <c r="B129" s="196"/>
      <c r="C129" s="197"/>
      <c r="D129" s="198" t="s">
        <v>196</v>
      </c>
      <c r="E129" s="199" t="s">
        <v>19</v>
      </c>
      <c r="F129" s="200" t="s">
        <v>763</v>
      </c>
      <c r="G129" s="197"/>
      <c r="H129" s="201">
        <v>20.787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196</v>
      </c>
      <c r="AU129" s="207" t="s">
        <v>108</v>
      </c>
      <c r="AV129" s="13" t="s">
        <v>85</v>
      </c>
      <c r="AW129" s="13" t="s">
        <v>37</v>
      </c>
      <c r="AX129" s="13" t="s">
        <v>77</v>
      </c>
      <c r="AY129" s="207" t="s">
        <v>185</v>
      </c>
    </row>
    <row r="130" spans="2:51" s="13" customFormat="1" ht="12">
      <c r="B130" s="196"/>
      <c r="C130" s="197"/>
      <c r="D130" s="198" t="s">
        <v>196</v>
      </c>
      <c r="E130" s="199" t="s">
        <v>19</v>
      </c>
      <c r="F130" s="200" t="s">
        <v>764</v>
      </c>
      <c r="G130" s="197"/>
      <c r="H130" s="201">
        <v>42.43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196</v>
      </c>
      <c r="AU130" s="207" t="s">
        <v>108</v>
      </c>
      <c r="AV130" s="13" t="s">
        <v>85</v>
      </c>
      <c r="AW130" s="13" t="s">
        <v>37</v>
      </c>
      <c r="AX130" s="13" t="s">
        <v>77</v>
      </c>
      <c r="AY130" s="207" t="s">
        <v>185</v>
      </c>
    </row>
    <row r="131" spans="2:51" s="14" customFormat="1" ht="12">
      <c r="B131" s="208"/>
      <c r="C131" s="209"/>
      <c r="D131" s="198" t="s">
        <v>196</v>
      </c>
      <c r="E131" s="210" t="s">
        <v>19</v>
      </c>
      <c r="F131" s="211" t="s">
        <v>199</v>
      </c>
      <c r="G131" s="209"/>
      <c r="H131" s="212">
        <v>83.314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196</v>
      </c>
      <c r="AU131" s="218" t="s">
        <v>108</v>
      </c>
      <c r="AV131" s="14" t="s">
        <v>192</v>
      </c>
      <c r="AW131" s="14" t="s">
        <v>37</v>
      </c>
      <c r="AX131" s="14" t="s">
        <v>81</v>
      </c>
      <c r="AY131" s="218" t="s">
        <v>185</v>
      </c>
    </row>
    <row r="132" spans="1:65" s="2" customFormat="1" ht="21.75" customHeight="1">
      <c r="A132" s="34"/>
      <c r="B132" s="35"/>
      <c r="C132" s="178" t="s">
        <v>209</v>
      </c>
      <c r="D132" s="178" t="s">
        <v>187</v>
      </c>
      <c r="E132" s="179" t="s">
        <v>222</v>
      </c>
      <c r="F132" s="180" t="s">
        <v>223</v>
      </c>
      <c r="G132" s="181" t="s">
        <v>190</v>
      </c>
      <c r="H132" s="182">
        <v>83.314</v>
      </c>
      <c r="I132" s="183"/>
      <c r="J132" s="184">
        <f>ROUND(I132*H132,2)</f>
        <v>0</v>
      </c>
      <c r="K132" s="180" t="s">
        <v>191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0.00735</v>
      </c>
      <c r="R132" s="187">
        <f>Q132*H132</f>
        <v>0.6123578999999999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108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224</v>
      </c>
    </row>
    <row r="133" spans="1:47" s="2" customFormat="1" ht="12">
      <c r="A133" s="34"/>
      <c r="B133" s="35"/>
      <c r="C133" s="36"/>
      <c r="D133" s="191" t="s">
        <v>194</v>
      </c>
      <c r="E133" s="36"/>
      <c r="F133" s="192" t="s">
        <v>225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194</v>
      </c>
      <c r="AU133" s="17" t="s">
        <v>108</v>
      </c>
    </row>
    <row r="134" spans="1:65" s="2" customFormat="1" ht="24.15" customHeight="1">
      <c r="A134" s="34"/>
      <c r="B134" s="35"/>
      <c r="C134" s="178" t="s">
        <v>230</v>
      </c>
      <c r="D134" s="178" t="s">
        <v>187</v>
      </c>
      <c r="E134" s="179" t="s">
        <v>226</v>
      </c>
      <c r="F134" s="180" t="s">
        <v>227</v>
      </c>
      <c r="G134" s="181" t="s">
        <v>190</v>
      </c>
      <c r="H134" s="182">
        <v>20.787</v>
      </c>
      <c r="I134" s="183"/>
      <c r="J134" s="184">
        <f>ROUND(I134*H134,2)</f>
        <v>0</v>
      </c>
      <c r="K134" s="180" t="s">
        <v>191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0.0154</v>
      </c>
      <c r="R134" s="187">
        <f>Q134*H134</f>
        <v>0.3201198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108</v>
      </c>
      <c r="AY134" s="17" t="s">
        <v>185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81</v>
      </c>
      <c r="BK134" s="190">
        <f>ROUND(I134*H134,2)</f>
        <v>0</v>
      </c>
      <c r="BL134" s="17" t="s">
        <v>192</v>
      </c>
      <c r="BM134" s="189" t="s">
        <v>228</v>
      </c>
    </row>
    <row r="135" spans="1:47" s="2" customFormat="1" ht="12">
      <c r="A135" s="34"/>
      <c r="B135" s="35"/>
      <c r="C135" s="36"/>
      <c r="D135" s="191" t="s">
        <v>194</v>
      </c>
      <c r="E135" s="36"/>
      <c r="F135" s="192" t="s">
        <v>229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194</v>
      </c>
      <c r="AU135" s="17" t="s">
        <v>108</v>
      </c>
    </row>
    <row r="136" spans="2:51" s="13" customFormat="1" ht="12">
      <c r="B136" s="196"/>
      <c r="C136" s="197"/>
      <c r="D136" s="198" t="s">
        <v>196</v>
      </c>
      <c r="E136" s="199" t="s">
        <v>19</v>
      </c>
      <c r="F136" s="200" t="s">
        <v>763</v>
      </c>
      <c r="G136" s="197"/>
      <c r="H136" s="201">
        <v>20.787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196</v>
      </c>
      <c r="AU136" s="207" t="s">
        <v>108</v>
      </c>
      <c r="AV136" s="13" t="s">
        <v>85</v>
      </c>
      <c r="AW136" s="13" t="s">
        <v>37</v>
      </c>
      <c r="AX136" s="13" t="s">
        <v>77</v>
      </c>
      <c r="AY136" s="207" t="s">
        <v>185</v>
      </c>
    </row>
    <row r="137" spans="2:51" s="14" customFormat="1" ht="12">
      <c r="B137" s="208"/>
      <c r="C137" s="209"/>
      <c r="D137" s="198" t="s">
        <v>196</v>
      </c>
      <c r="E137" s="210" t="s">
        <v>19</v>
      </c>
      <c r="F137" s="211" t="s">
        <v>199</v>
      </c>
      <c r="G137" s="209"/>
      <c r="H137" s="212">
        <v>20.787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196</v>
      </c>
      <c r="AU137" s="218" t="s">
        <v>108</v>
      </c>
      <c r="AV137" s="14" t="s">
        <v>192</v>
      </c>
      <c r="AW137" s="14" t="s">
        <v>37</v>
      </c>
      <c r="AX137" s="14" t="s">
        <v>81</v>
      </c>
      <c r="AY137" s="218" t="s">
        <v>185</v>
      </c>
    </row>
    <row r="138" spans="1:65" s="2" customFormat="1" ht="24.15" customHeight="1">
      <c r="A138" s="34"/>
      <c r="B138" s="35"/>
      <c r="C138" s="178" t="s">
        <v>235</v>
      </c>
      <c r="D138" s="178" t="s">
        <v>187</v>
      </c>
      <c r="E138" s="179" t="s">
        <v>231</v>
      </c>
      <c r="F138" s="180" t="s">
        <v>232</v>
      </c>
      <c r="G138" s="181" t="s">
        <v>190</v>
      </c>
      <c r="H138" s="182">
        <v>62.527</v>
      </c>
      <c r="I138" s="183"/>
      <c r="J138" s="184">
        <f>ROUND(I138*H138,2)</f>
        <v>0</v>
      </c>
      <c r="K138" s="180" t="s">
        <v>191</v>
      </c>
      <c r="L138" s="39"/>
      <c r="M138" s="185" t="s">
        <v>19</v>
      </c>
      <c r="N138" s="186" t="s">
        <v>48</v>
      </c>
      <c r="O138" s="64"/>
      <c r="P138" s="187">
        <f>O138*H138</f>
        <v>0</v>
      </c>
      <c r="Q138" s="187">
        <v>0.01838</v>
      </c>
      <c r="R138" s="187">
        <f>Q138*H138</f>
        <v>1.14924626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108</v>
      </c>
      <c r="AY138" s="17" t="s">
        <v>185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81</v>
      </c>
      <c r="BK138" s="190">
        <f>ROUND(I138*H138,2)</f>
        <v>0</v>
      </c>
      <c r="BL138" s="17" t="s">
        <v>192</v>
      </c>
      <c r="BM138" s="189" t="s">
        <v>233</v>
      </c>
    </row>
    <row r="139" spans="1:47" s="2" customFormat="1" ht="12">
      <c r="A139" s="34"/>
      <c r="B139" s="35"/>
      <c r="C139" s="36"/>
      <c r="D139" s="191" t="s">
        <v>194</v>
      </c>
      <c r="E139" s="36"/>
      <c r="F139" s="192" t="s">
        <v>234</v>
      </c>
      <c r="G139" s="36"/>
      <c r="H139" s="36"/>
      <c r="I139" s="193"/>
      <c r="J139" s="36"/>
      <c r="K139" s="36"/>
      <c r="L139" s="39"/>
      <c r="M139" s="194"/>
      <c r="N139" s="19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194</v>
      </c>
      <c r="AU139" s="17" t="s">
        <v>108</v>
      </c>
    </row>
    <row r="140" spans="2:51" s="13" customFormat="1" ht="12">
      <c r="B140" s="196"/>
      <c r="C140" s="197"/>
      <c r="D140" s="198" t="s">
        <v>196</v>
      </c>
      <c r="E140" s="199" t="s">
        <v>19</v>
      </c>
      <c r="F140" s="200" t="s">
        <v>762</v>
      </c>
      <c r="G140" s="197"/>
      <c r="H140" s="201">
        <v>20.097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196</v>
      </c>
      <c r="AU140" s="207" t="s">
        <v>108</v>
      </c>
      <c r="AV140" s="13" t="s">
        <v>85</v>
      </c>
      <c r="AW140" s="13" t="s">
        <v>37</v>
      </c>
      <c r="AX140" s="13" t="s">
        <v>77</v>
      </c>
      <c r="AY140" s="207" t="s">
        <v>185</v>
      </c>
    </row>
    <row r="141" spans="2:51" s="13" customFormat="1" ht="12">
      <c r="B141" s="196"/>
      <c r="C141" s="197"/>
      <c r="D141" s="198" t="s">
        <v>196</v>
      </c>
      <c r="E141" s="199" t="s">
        <v>19</v>
      </c>
      <c r="F141" s="200" t="s">
        <v>764</v>
      </c>
      <c r="G141" s="197"/>
      <c r="H141" s="201">
        <v>42.43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196</v>
      </c>
      <c r="AU141" s="207" t="s">
        <v>108</v>
      </c>
      <c r="AV141" s="13" t="s">
        <v>85</v>
      </c>
      <c r="AW141" s="13" t="s">
        <v>37</v>
      </c>
      <c r="AX141" s="13" t="s">
        <v>77</v>
      </c>
      <c r="AY141" s="207" t="s">
        <v>185</v>
      </c>
    </row>
    <row r="142" spans="2:51" s="14" customFormat="1" ht="12">
      <c r="B142" s="208"/>
      <c r="C142" s="209"/>
      <c r="D142" s="198" t="s">
        <v>196</v>
      </c>
      <c r="E142" s="210" t="s">
        <v>19</v>
      </c>
      <c r="F142" s="211" t="s">
        <v>199</v>
      </c>
      <c r="G142" s="209"/>
      <c r="H142" s="212">
        <v>62.527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196</v>
      </c>
      <c r="AU142" s="218" t="s">
        <v>108</v>
      </c>
      <c r="AV142" s="14" t="s">
        <v>192</v>
      </c>
      <c r="AW142" s="14" t="s">
        <v>37</v>
      </c>
      <c r="AX142" s="14" t="s">
        <v>81</v>
      </c>
      <c r="AY142" s="218" t="s">
        <v>185</v>
      </c>
    </row>
    <row r="143" spans="1:65" s="2" customFormat="1" ht="24.15" customHeight="1">
      <c r="A143" s="34"/>
      <c r="B143" s="35"/>
      <c r="C143" s="178" t="s">
        <v>240</v>
      </c>
      <c r="D143" s="178" t="s">
        <v>187</v>
      </c>
      <c r="E143" s="179" t="s">
        <v>236</v>
      </c>
      <c r="F143" s="180" t="s">
        <v>237</v>
      </c>
      <c r="G143" s="181" t="s">
        <v>190</v>
      </c>
      <c r="H143" s="182">
        <v>62.527</v>
      </c>
      <c r="I143" s="183"/>
      <c r="J143" s="184">
        <f>ROUND(I143*H143,2)</f>
        <v>0</v>
      </c>
      <c r="K143" s="180" t="s">
        <v>191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0.0079</v>
      </c>
      <c r="R143" s="187">
        <f>Q143*H143</f>
        <v>0.49396330000000005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108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238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239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108</v>
      </c>
    </row>
    <row r="145" spans="1:65" s="2" customFormat="1" ht="16.5" customHeight="1">
      <c r="A145" s="34"/>
      <c r="B145" s="35"/>
      <c r="C145" s="178" t="s">
        <v>247</v>
      </c>
      <c r="D145" s="178" t="s">
        <v>187</v>
      </c>
      <c r="E145" s="179" t="s">
        <v>241</v>
      </c>
      <c r="F145" s="180" t="s">
        <v>242</v>
      </c>
      <c r="G145" s="181" t="s">
        <v>190</v>
      </c>
      <c r="H145" s="182">
        <v>29.3</v>
      </c>
      <c r="I145" s="183"/>
      <c r="J145" s="184">
        <f>ROUND(I145*H145,2)</f>
        <v>0</v>
      </c>
      <c r="K145" s="180" t="s">
        <v>191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0.00026</v>
      </c>
      <c r="R145" s="187">
        <f>Q145*H145</f>
        <v>0.007618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108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243</v>
      </c>
    </row>
    <row r="146" spans="1:47" s="2" customFormat="1" ht="12">
      <c r="A146" s="34"/>
      <c r="B146" s="35"/>
      <c r="C146" s="36"/>
      <c r="D146" s="191" t="s">
        <v>194</v>
      </c>
      <c r="E146" s="36"/>
      <c r="F146" s="192" t="s">
        <v>244</v>
      </c>
      <c r="G146" s="36"/>
      <c r="H146" s="36"/>
      <c r="I146" s="193"/>
      <c r="J146" s="36"/>
      <c r="K146" s="36"/>
      <c r="L146" s="39"/>
      <c r="M146" s="194"/>
      <c r="N146" s="19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194</v>
      </c>
      <c r="AU146" s="17" t="s">
        <v>108</v>
      </c>
    </row>
    <row r="147" spans="2:51" s="13" customFormat="1" ht="12">
      <c r="B147" s="196"/>
      <c r="C147" s="197"/>
      <c r="D147" s="198" t="s">
        <v>196</v>
      </c>
      <c r="E147" s="199" t="s">
        <v>19</v>
      </c>
      <c r="F147" s="200" t="s">
        <v>765</v>
      </c>
      <c r="G147" s="197"/>
      <c r="H147" s="201">
        <v>5.81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196</v>
      </c>
      <c r="AU147" s="207" t="s">
        <v>108</v>
      </c>
      <c r="AV147" s="13" t="s">
        <v>85</v>
      </c>
      <c r="AW147" s="13" t="s">
        <v>37</v>
      </c>
      <c r="AX147" s="13" t="s">
        <v>77</v>
      </c>
      <c r="AY147" s="207" t="s">
        <v>185</v>
      </c>
    </row>
    <row r="148" spans="2:51" s="13" customFormat="1" ht="12">
      <c r="B148" s="196"/>
      <c r="C148" s="197"/>
      <c r="D148" s="198" t="s">
        <v>196</v>
      </c>
      <c r="E148" s="199" t="s">
        <v>19</v>
      </c>
      <c r="F148" s="200" t="s">
        <v>766</v>
      </c>
      <c r="G148" s="197"/>
      <c r="H148" s="201">
        <v>23.49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108</v>
      </c>
      <c r="AV148" s="13" t="s">
        <v>85</v>
      </c>
      <c r="AW148" s="13" t="s">
        <v>37</v>
      </c>
      <c r="AX148" s="13" t="s">
        <v>77</v>
      </c>
      <c r="AY148" s="207" t="s">
        <v>185</v>
      </c>
    </row>
    <row r="149" spans="2:51" s="14" customFormat="1" ht="12">
      <c r="B149" s="208"/>
      <c r="C149" s="209"/>
      <c r="D149" s="198" t="s">
        <v>196</v>
      </c>
      <c r="E149" s="210" t="s">
        <v>19</v>
      </c>
      <c r="F149" s="211" t="s">
        <v>199</v>
      </c>
      <c r="G149" s="209"/>
      <c r="H149" s="212">
        <v>29.299999999999997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196</v>
      </c>
      <c r="AU149" s="218" t="s">
        <v>108</v>
      </c>
      <c r="AV149" s="14" t="s">
        <v>192</v>
      </c>
      <c r="AW149" s="14" t="s">
        <v>37</v>
      </c>
      <c r="AX149" s="14" t="s">
        <v>81</v>
      </c>
      <c r="AY149" s="218" t="s">
        <v>185</v>
      </c>
    </row>
    <row r="150" spans="1:65" s="2" customFormat="1" ht="21.75" customHeight="1">
      <c r="A150" s="34"/>
      <c r="B150" s="35"/>
      <c r="C150" s="178" t="s">
        <v>252</v>
      </c>
      <c r="D150" s="178" t="s">
        <v>187</v>
      </c>
      <c r="E150" s="179" t="s">
        <v>248</v>
      </c>
      <c r="F150" s="180" t="s">
        <v>249</v>
      </c>
      <c r="G150" s="181" t="s">
        <v>190</v>
      </c>
      <c r="H150" s="182">
        <v>29.3</v>
      </c>
      <c r="I150" s="183"/>
      <c r="J150" s="184">
        <f>ROUND(I150*H150,2)</f>
        <v>0</v>
      </c>
      <c r="K150" s="180" t="s">
        <v>191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0.00735</v>
      </c>
      <c r="R150" s="187">
        <f>Q150*H150</f>
        <v>0.215355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108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250</v>
      </c>
    </row>
    <row r="151" spans="1:47" s="2" customFormat="1" ht="12">
      <c r="A151" s="34"/>
      <c r="B151" s="35"/>
      <c r="C151" s="36"/>
      <c r="D151" s="191" t="s">
        <v>194</v>
      </c>
      <c r="E151" s="36"/>
      <c r="F151" s="192" t="s">
        <v>251</v>
      </c>
      <c r="G151" s="36"/>
      <c r="H151" s="36"/>
      <c r="I151" s="193"/>
      <c r="J151" s="36"/>
      <c r="K151" s="36"/>
      <c r="L151" s="39"/>
      <c r="M151" s="194"/>
      <c r="N151" s="19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194</v>
      </c>
      <c r="AU151" s="17" t="s">
        <v>108</v>
      </c>
    </row>
    <row r="152" spans="1:65" s="2" customFormat="1" ht="24.15" customHeight="1">
      <c r="A152" s="34"/>
      <c r="B152" s="35"/>
      <c r="C152" s="178" t="s">
        <v>257</v>
      </c>
      <c r="D152" s="178" t="s">
        <v>187</v>
      </c>
      <c r="E152" s="179" t="s">
        <v>253</v>
      </c>
      <c r="F152" s="180" t="s">
        <v>254</v>
      </c>
      <c r="G152" s="181" t="s">
        <v>190</v>
      </c>
      <c r="H152" s="182">
        <v>29.3</v>
      </c>
      <c r="I152" s="183"/>
      <c r="J152" s="184">
        <f>ROUND(I152*H152,2)</f>
        <v>0</v>
      </c>
      <c r="K152" s="180" t="s">
        <v>191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0.01838</v>
      </c>
      <c r="R152" s="187">
        <f>Q152*H152</f>
        <v>0.5385340000000001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192</v>
      </c>
      <c r="AT152" s="189" t="s">
        <v>187</v>
      </c>
      <c r="AU152" s="189" t="s">
        <v>108</v>
      </c>
      <c r="AY152" s="17" t="s">
        <v>185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81</v>
      </c>
      <c r="BK152" s="190">
        <f>ROUND(I152*H152,2)</f>
        <v>0</v>
      </c>
      <c r="BL152" s="17" t="s">
        <v>192</v>
      </c>
      <c r="BM152" s="189" t="s">
        <v>255</v>
      </c>
    </row>
    <row r="153" spans="1:47" s="2" customFormat="1" ht="12">
      <c r="A153" s="34"/>
      <c r="B153" s="35"/>
      <c r="C153" s="36"/>
      <c r="D153" s="191" t="s">
        <v>194</v>
      </c>
      <c r="E153" s="36"/>
      <c r="F153" s="192" t="s">
        <v>256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194</v>
      </c>
      <c r="AU153" s="17" t="s">
        <v>108</v>
      </c>
    </row>
    <row r="154" spans="1:65" s="2" customFormat="1" ht="24.15" customHeight="1">
      <c r="A154" s="34"/>
      <c r="B154" s="35"/>
      <c r="C154" s="178" t="s">
        <v>262</v>
      </c>
      <c r="D154" s="178" t="s">
        <v>187</v>
      </c>
      <c r="E154" s="179" t="s">
        <v>258</v>
      </c>
      <c r="F154" s="180" t="s">
        <v>259</v>
      </c>
      <c r="G154" s="181" t="s">
        <v>190</v>
      </c>
      <c r="H154" s="182">
        <v>29.3</v>
      </c>
      <c r="I154" s="183"/>
      <c r="J154" s="184">
        <f>ROUND(I154*H154,2)</f>
        <v>0</v>
      </c>
      <c r="K154" s="180" t="s">
        <v>191</v>
      </c>
      <c r="L154" s="39"/>
      <c r="M154" s="185" t="s">
        <v>19</v>
      </c>
      <c r="N154" s="186" t="s">
        <v>48</v>
      </c>
      <c r="O154" s="64"/>
      <c r="P154" s="187">
        <f>O154*H154</f>
        <v>0</v>
      </c>
      <c r="Q154" s="187">
        <v>0.0079</v>
      </c>
      <c r="R154" s="187">
        <f>Q154*H154</f>
        <v>0.23147000000000004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192</v>
      </c>
      <c r="AT154" s="189" t="s">
        <v>187</v>
      </c>
      <c r="AU154" s="189" t="s">
        <v>108</v>
      </c>
      <c r="AY154" s="17" t="s">
        <v>185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7" t="s">
        <v>81</v>
      </c>
      <c r="BK154" s="190">
        <f>ROUND(I154*H154,2)</f>
        <v>0</v>
      </c>
      <c r="BL154" s="17" t="s">
        <v>192</v>
      </c>
      <c r="BM154" s="189" t="s">
        <v>260</v>
      </c>
    </row>
    <row r="155" spans="1:47" s="2" customFormat="1" ht="12">
      <c r="A155" s="34"/>
      <c r="B155" s="35"/>
      <c r="C155" s="36"/>
      <c r="D155" s="191" t="s">
        <v>194</v>
      </c>
      <c r="E155" s="36"/>
      <c r="F155" s="192" t="s">
        <v>261</v>
      </c>
      <c r="G155" s="36"/>
      <c r="H155" s="36"/>
      <c r="I155" s="193"/>
      <c r="J155" s="36"/>
      <c r="K155" s="36"/>
      <c r="L155" s="39"/>
      <c r="M155" s="194"/>
      <c r="N155" s="195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194</v>
      </c>
      <c r="AU155" s="17" t="s">
        <v>108</v>
      </c>
    </row>
    <row r="156" spans="1:65" s="2" customFormat="1" ht="24.15" customHeight="1">
      <c r="A156" s="34"/>
      <c r="B156" s="35"/>
      <c r="C156" s="178" t="s">
        <v>271</v>
      </c>
      <c r="D156" s="178" t="s">
        <v>187</v>
      </c>
      <c r="E156" s="179" t="s">
        <v>263</v>
      </c>
      <c r="F156" s="180" t="s">
        <v>264</v>
      </c>
      <c r="G156" s="181" t="s">
        <v>190</v>
      </c>
      <c r="H156" s="182">
        <v>6.3</v>
      </c>
      <c r="I156" s="183"/>
      <c r="J156" s="184">
        <f>ROUND(I156*H156,2)</f>
        <v>0</v>
      </c>
      <c r="K156" s="180" t="s">
        <v>191</v>
      </c>
      <c r="L156" s="39"/>
      <c r="M156" s="185" t="s">
        <v>19</v>
      </c>
      <c r="N156" s="186" t="s">
        <v>48</v>
      </c>
      <c r="O156" s="64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192</v>
      </c>
      <c r="AT156" s="189" t="s">
        <v>187</v>
      </c>
      <c r="AU156" s="189" t="s">
        <v>108</v>
      </c>
      <c r="AY156" s="17" t="s">
        <v>185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17" t="s">
        <v>81</v>
      </c>
      <c r="BK156" s="190">
        <f>ROUND(I156*H156,2)</f>
        <v>0</v>
      </c>
      <c r="BL156" s="17" t="s">
        <v>192</v>
      </c>
      <c r="BM156" s="189" t="s">
        <v>265</v>
      </c>
    </row>
    <row r="157" spans="1:47" s="2" customFormat="1" ht="12">
      <c r="A157" s="34"/>
      <c r="B157" s="35"/>
      <c r="C157" s="36"/>
      <c r="D157" s="191" t="s">
        <v>194</v>
      </c>
      <c r="E157" s="36"/>
      <c r="F157" s="192" t="s">
        <v>266</v>
      </c>
      <c r="G157" s="36"/>
      <c r="H157" s="36"/>
      <c r="I157" s="193"/>
      <c r="J157" s="36"/>
      <c r="K157" s="36"/>
      <c r="L157" s="39"/>
      <c r="M157" s="194"/>
      <c r="N157" s="195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194</v>
      </c>
      <c r="AU157" s="17" t="s">
        <v>108</v>
      </c>
    </row>
    <row r="158" spans="2:51" s="13" customFormat="1" ht="12">
      <c r="B158" s="196"/>
      <c r="C158" s="197"/>
      <c r="D158" s="198" t="s">
        <v>196</v>
      </c>
      <c r="E158" s="199" t="s">
        <v>19</v>
      </c>
      <c r="F158" s="200" t="s">
        <v>767</v>
      </c>
      <c r="G158" s="197"/>
      <c r="H158" s="201">
        <v>6.3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196</v>
      </c>
      <c r="AU158" s="207" t="s">
        <v>108</v>
      </c>
      <c r="AV158" s="13" t="s">
        <v>85</v>
      </c>
      <c r="AW158" s="13" t="s">
        <v>37</v>
      </c>
      <c r="AX158" s="13" t="s">
        <v>77</v>
      </c>
      <c r="AY158" s="207" t="s">
        <v>185</v>
      </c>
    </row>
    <row r="159" spans="2:51" s="14" customFormat="1" ht="12">
      <c r="B159" s="208"/>
      <c r="C159" s="209"/>
      <c r="D159" s="198" t="s">
        <v>196</v>
      </c>
      <c r="E159" s="210" t="s">
        <v>19</v>
      </c>
      <c r="F159" s="211" t="s">
        <v>199</v>
      </c>
      <c r="G159" s="209"/>
      <c r="H159" s="212">
        <v>6.3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196</v>
      </c>
      <c r="AU159" s="218" t="s">
        <v>108</v>
      </c>
      <c r="AV159" s="14" t="s">
        <v>192</v>
      </c>
      <c r="AW159" s="14" t="s">
        <v>37</v>
      </c>
      <c r="AX159" s="14" t="s">
        <v>81</v>
      </c>
      <c r="AY159" s="218" t="s">
        <v>185</v>
      </c>
    </row>
    <row r="160" spans="2:63" s="12" customFormat="1" ht="22.85" customHeight="1">
      <c r="B160" s="162"/>
      <c r="C160" s="163"/>
      <c r="D160" s="164" t="s">
        <v>76</v>
      </c>
      <c r="E160" s="176" t="s">
        <v>240</v>
      </c>
      <c r="F160" s="176" t="s">
        <v>268</v>
      </c>
      <c r="G160" s="163"/>
      <c r="H160" s="163"/>
      <c r="I160" s="166"/>
      <c r="J160" s="177">
        <f>BK160</f>
        <v>0</v>
      </c>
      <c r="K160" s="163"/>
      <c r="L160" s="168"/>
      <c r="M160" s="169"/>
      <c r="N160" s="170"/>
      <c r="O160" s="170"/>
      <c r="P160" s="171">
        <f>P161+P166+P171+P181</f>
        <v>0</v>
      </c>
      <c r="Q160" s="170"/>
      <c r="R160" s="171">
        <f>R161+R166+R171+R181</f>
        <v>0.0110325</v>
      </c>
      <c r="S160" s="170"/>
      <c r="T160" s="172">
        <f>T161+T166+T171+T181</f>
        <v>5.9883180000000005</v>
      </c>
      <c r="AR160" s="173" t="s">
        <v>81</v>
      </c>
      <c r="AT160" s="174" t="s">
        <v>76</v>
      </c>
      <c r="AU160" s="174" t="s">
        <v>81</v>
      </c>
      <c r="AY160" s="173" t="s">
        <v>185</v>
      </c>
      <c r="BK160" s="175">
        <f>BK161+BK166+BK171+BK181</f>
        <v>0</v>
      </c>
    </row>
    <row r="161" spans="2:63" s="12" customFormat="1" ht="20.9" customHeight="1">
      <c r="B161" s="162"/>
      <c r="C161" s="163"/>
      <c r="D161" s="164" t="s">
        <v>76</v>
      </c>
      <c r="E161" s="176" t="s">
        <v>269</v>
      </c>
      <c r="F161" s="176" t="s">
        <v>270</v>
      </c>
      <c r="G161" s="163"/>
      <c r="H161" s="163"/>
      <c r="I161" s="166"/>
      <c r="J161" s="177">
        <f>BK161</f>
        <v>0</v>
      </c>
      <c r="K161" s="163"/>
      <c r="L161" s="168"/>
      <c r="M161" s="169"/>
      <c r="N161" s="170"/>
      <c r="O161" s="170"/>
      <c r="P161" s="171">
        <f>SUM(P162:P165)</f>
        <v>0</v>
      </c>
      <c r="Q161" s="170"/>
      <c r="R161" s="171">
        <f>SUM(R162:R165)</f>
        <v>0.009267300000000001</v>
      </c>
      <c r="S161" s="170"/>
      <c r="T161" s="172">
        <f>SUM(T162:T165)</f>
        <v>0</v>
      </c>
      <c r="AR161" s="173" t="s">
        <v>81</v>
      </c>
      <c r="AT161" s="174" t="s">
        <v>76</v>
      </c>
      <c r="AU161" s="174" t="s">
        <v>85</v>
      </c>
      <c r="AY161" s="173" t="s">
        <v>185</v>
      </c>
      <c r="BK161" s="175">
        <f>SUM(BK162:BK165)</f>
        <v>0</v>
      </c>
    </row>
    <row r="162" spans="1:65" s="2" customFormat="1" ht="24.15" customHeight="1">
      <c r="A162" s="34"/>
      <c r="B162" s="35"/>
      <c r="C162" s="178" t="s">
        <v>8</v>
      </c>
      <c r="D162" s="178" t="s">
        <v>187</v>
      </c>
      <c r="E162" s="179" t="s">
        <v>272</v>
      </c>
      <c r="F162" s="180" t="s">
        <v>273</v>
      </c>
      <c r="G162" s="181" t="s">
        <v>190</v>
      </c>
      <c r="H162" s="182">
        <v>44.13</v>
      </c>
      <c r="I162" s="183"/>
      <c r="J162" s="184">
        <f>ROUND(I162*H162,2)</f>
        <v>0</v>
      </c>
      <c r="K162" s="180" t="s">
        <v>191</v>
      </c>
      <c r="L162" s="39"/>
      <c r="M162" s="185" t="s">
        <v>19</v>
      </c>
      <c r="N162" s="186" t="s">
        <v>48</v>
      </c>
      <c r="O162" s="64"/>
      <c r="P162" s="187">
        <f>O162*H162</f>
        <v>0</v>
      </c>
      <c r="Q162" s="187">
        <v>0.00021</v>
      </c>
      <c r="R162" s="187">
        <f>Q162*H162</f>
        <v>0.009267300000000001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192</v>
      </c>
      <c r="AT162" s="189" t="s">
        <v>187</v>
      </c>
      <c r="AU162" s="189" t="s">
        <v>108</v>
      </c>
      <c r="AY162" s="17" t="s">
        <v>185</v>
      </c>
      <c r="BE162" s="190">
        <f>IF(N162="základní",J162,0)</f>
        <v>0</v>
      </c>
      <c r="BF162" s="190">
        <f>IF(N162="snížená",J162,0)</f>
        <v>0</v>
      </c>
      <c r="BG162" s="190">
        <f>IF(N162="zákl. přenesená",J162,0)</f>
        <v>0</v>
      </c>
      <c r="BH162" s="190">
        <f>IF(N162="sníž. přenesená",J162,0)</f>
        <v>0</v>
      </c>
      <c r="BI162" s="190">
        <f>IF(N162="nulová",J162,0)</f>
        <v>0</v>
      </c>
      <c r="BJ162" s="17" t="s">
        <v>81</v>
      </c>
      <c r="BK162" s="190">
        <f>ROUND(I162*H162,2)</f>
        <v>0</v>
      </c>
      <c r="BL162" s="17" t="s">
        <v>192</v>
      </c>
      <c r="BM162" s="189" t="s">
        <v>274</v>
      </c>
    </row>
    <row r="163" spans="1:47" s="2" customFormat="1" ht="12">
      <c r="A163" s="34"/>
      <c r="B163" s="35"/>
      <c r="C163" s="36"/>
      <c r="D163" s="191" t="s">
        <v>194</v>
      </c>
      <c r="E163" s="36"/>
      <c r="F163" s="192" t="s">
        <v>275</v>
      </c>
      <c r="G163" s="36"/>
      <c r="H163" s="36"/>
      <c r="I163" s="193"/>
      <c r="J163" s="36"/>
      <c r="K163" s="36"/>
      <c r="L163" s="39"/>
      <c r="M163" s="194"/>
      <c r="N163" s="195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194</v>
      </c>
      <c r="AU163" s="17" t="s">
        <v>108</v>
      </c>
    </row>
    <row r="164" spans="2:51" s="13" customFormat="1" ht="12">
      <c r="B164" s="196"/>
      <c r="C164" s="197"/>
      <c r="D164" s="198" t="s">
        <v>196</v>
      </c>
      <c r="E164" s="199" t="s">
        <v>19</v>
      </c>
      <c r="F164" s="200" t="s">
        <v>276</v>
      </c>
      <c r="G164" s="197"/>
      <c r="H164" s="201">
        <v>44.13</v>
      </c>
      <c r="I164" s="202"/>
      <c r="J164" s="197"/>
      <c r="K164" s="197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196</v>
      </c>
      <c r="AU164" s="207" t="s">
        <v>108</v>
      </c>
      <c r="AV164" s="13" t="s">
        <v>85</v>
      </c>
      <c r="AW164" s="13" t="s">
        <v>37</v>
      </c>
      <c r="AX164" s="13" t="s">
        <v>77</v>
      </c>
      <c r="AY164" s="207" t="s">
        <v>185</v>
      </c>
    </row>
    <row r="165" spans="2:51" s="14" customFormat="1" ht="12">
      <c r="B165" s="208"/>
      <c r="C165" s="209"/>
      <c r="D165" s="198" t="s">
        <v>196</v>
      </c>
      <c r="E165" s="210" t="s">
        <v>19</v>
      </c>
      <c r="F165" s="211" t="s">
        <v>199</v>
      </c>
      <c r="G165" s="209"/>
      <c r="H165" s="212">
        <v>44.13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196</v>
      </c>
      <c r="AU165" s="218" t="s">
        <v>108</v>
      </c>
      <c r="AV165" s="14" t="s">
        <v>192</v>
      </c>
      <c r="AW165" s="14" t="s">
        <v>37</v>
      </c>
      <c r="AX165" s="14" t="s">
        <v>81</v>
      </c>
      <c r="AY165" s="218" t="s">
        <v>185</v>
      </c>
    </row>
    <row r="166" spans="2:63" s="12" customFormat="1" ht="20.9" customHeight="1">
      <c r="B166" s="162"/>
      <c r="C166" s="163"/>
      <c r="D166" s="164" t="s">
        <v>76</v>
      </c>
      <c r="E166" s="176" t="s">
        <v>277</v>
      </c>
      <c r="F166" s="176" t="s">
        <v>278</v>
      </c>
      <c r="G166" s="163"/>
      <c r="H166" s="163"/>
      <c r="I166" s="166"/>
      <c r="J166" s="177">
        <f>BK166</f>
        <v>0</v>
      </c>
      <c r="K166" s="163"/>
      <c r="L166" s="168"/>
      <c r="M166" s="169"/>
      <c r="N166" s="170"/>
      <c r="O166" s="170"/>
      <c r="P166" s="171">
        <f>SUM(P167:P170)</f>
        <v>0</v>
      </c>
      <c r="Q166" s="170"/>
      <c r="R166" s="171">
        <f>SUM(R167:R170)</f>
        <v>0.0017652000000000002</v>
      </c>
      <c r="S166" s="170"/>
      <c r="T166" s="172">
        <f>SUM(T167:T170)</f>
        <v>0</v>
      </c>
      <c r="AR166" s="173" t="s">
        <v>81</v>
      </c>
      <c r="AT166" s="174" t="s">
        <v>76</v>
      </c>
      <c r="AU166" s="174" t="s">
        <v>85</v>
      </c>
      <c r="AY166" s="173" t="s">
        <v>185</v>
      </c>
      <c r="BK166" s="175">
        <f>SUM(BK167:BK170)</f>
        <v>0</v>
      </c>
    </row>
    <row r="167" spans="1:65" s="2" customFormat="1" ht="24.15" customHeight="1">
      <c r="A167" s="34"/>
      <c r="B167" s="35"/>
      <c r="C167" s="178" t="s">
        <v>285</v>
      </c>
      <c r="D167" s="178" t="s">
        <v>187</v>
      </c>
      <c r="E167" s="179" t="s">
        <v>279</v>
      </c>
      <c r="F167" s="180" t="s">
        <v>280</v>
      </c>
      <c r="G167" s="181" t="s">
        <v>190</v>
      </c>
      <c r="H167" s="182">
        <v>44.13</v>
      </c>
      <c r="I167" s="183"/>
      <c r="J167" s="184">
        <f>ROUND(I167*H167,2)</f>
        <v>0</v>
      </c>
      <c r="K167" s="180" t="s">
        <v>191</v>
      </c>
      <c r="L167" s="39"/>
      <c r="M167" s="185" t="s">
        <v>19</v>
      </c>
      <c r="N167" s="186" t="s">
        <v>48</v>
      </c>
      <c r="O167" s="64"/>
      <c r="P167" s="187">
        <f>O167*H167</f>
        <v>0</v>
      </c>
      <c r="Q167" s="187">
        <v>4E-05</v>
      </c>
      <c r="R167" s="187">
        <f>Q167*H167</f>
        <v>0.0017652000000000002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192</v>
      </c>
      <c r="AT167" s="189" t="s">
        <v>187</v>
      </c>
      <c r="AU167" s="189" t="s">
        <v>108</v>
      </c>
      <c r="AY167" s="17" t="s">
        <v>185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17" t="s">
        <v>81</v>
      </c>
      <c r="BK167" s="190">
        <f>ROUND(I167*H167,2)</f>
        <v>0</v>
      </c>
      <c r="BL167" s="17" t="s">
        <v>192</v>
      </c>
      <c r="BM167" s="189" t="s">
        <v>281</v>
      </c>
    </row>
    <row r="168" spans="1:47" s="2" customFormat="1" ht="12">
      <c r="A168" s="34"/>
      <c r="B168" s="35"/>
      <c r="C168" s="36"/>
      <c r="D168" s="191" t="s">
        <v>194</v>
      </c>
      <c r="E168" s="36"/>
      <c r="F168" s="192" t="s">
        <v>282</v>
      </c>
      <c r="G168" s="36"/>
      <c r="H168" s="36"/>
      <c r="I168" s="193"/>
      <c r="J168" s="36"/>
      <c r="K168" s="36"/>
      <c r="L168" s="39"/>
      <c r="M168" s="194"/>
      <c r="N168" s="195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194</v>
      </c>
      <c r="AU168" s="17" t="s">
        <v>108</v>
      </c>
    </row>
    <row r="169" spans="2:51" s="13" customFormat="1" ht="12">
      <c r="B169" s="196"/>
      <c r="C169" s="197"/>
      <c r="D169" s="198" t="s">
        <v>196</v>
      </c>
      <c r="E169" s="199" t="s">
        <v>19</v>
      </c>
      <c r="F169" s="200" t="s">
        <v>276</v>
      </c>
      <c r="G169" s="197"/>
      <c r="H169" s="201">
        <v>44.13</v>
      </c>
      <c r="I169" s="202"/>
      <c r="J169" s="197"/>
      <c r="K169" s="197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196</v>
      </c>
      <c r="AU169" s="207" t="s">
        <v>108</v>
      </c>
      <c r="AV169" s="13" t="s">
        <v>85</v>
      </c>
      <c r="AW169" s="13" t="s">
        <v>37</v>
      </c>
      <c r="AX169" s="13" t="s">
        <v>77</v>
      </c>
      <c r="AY169" s="207" t="s">
        <v>185</v>
      </c>
    </row>
    <row r="170" spans="2:51" s="14" customFormat="1" ht="12">
      <c r="B170" s="208"/>
      <c r="C170" s="209"/>
      <c r="D170" s="198" t="s">
        <v>196</v>
      </c>
      <c r="E170" s="210" t="s">
        <v>19</v>
      </c>
      <c r="F170" s="211" t="s">
        <v>199</v>
      </c>
      <c r="G170" s="209"/>
      <c r="H170" s="212">
        <v>44.13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196</v>
      </c>
      <c r="AU170" s="218" t="s">
        <v>108</v>
      </c>
      <c r="AV170" s="14" t="s">
        <v>192</v>
      </c>
      <c r="AW170" s="14" t="s">
        <v>37</v>
      </c>
      <c r="AX170" s="14" t="s">
        <v>81</v>
      </c>
      <c r="AY170" s="218" t="s">
        <v>185</v>
      </c>
    </row>
    <row r="171" spans="2:63" s="12" customFormat="1" ht="20.9" customHeight="1">
      <c r="B171" s="162"/>
      <c r="C171" s="163"/>
      <c r="D171" s="164" t="s">
        <v>76</v>
      </c>
      <c r="E171" s="176" t="s">
        <v>283</v>
      </c>
      <c r="F171" s="176" t="s">
        <v>284</v>
      </c>
      <c r="G171" s="163"/>
      <c r="H171" s="163"/>
      <c r="I171" s="166"/>
      <c r="J171" s="177">
        <f>BK171</f>
        <v>0</v>
      </c>
      <c r="K171" s="163"/>
      <c r="L171" s="168"/>
      <c r="M171" s="169"/>
      <c r="N171" s="170"/>
      <c r="O171" s="170"/>
      <c r="P171" s="171">
        <f>SUM(P172:P180)</f>
        <v>0</v>
      </c>
      <c r="Q171" s="170"/>
      <c r="R171" s="171">
        <f>SUM(R172:R180)</f>
        <v>0</v>
      </c>
      <c r="S171" s="170"/>
      <c r="T171" s="172">
        <f>SUM(T172:T180)</f>
        <v>1.971414</v>
      </c>
      <c r="AR171" s="173" t="s">
        <v>81</v>
      </c>
      <c r="AT171" s="174" t="s">
        <v>76</v>
      </c>
      <c r="AU171" s="174" t="s">
        <v>85</v>
      </c>
      <c r="AY171" s="173" t="s">
        <v>185</v>
      </c>
      <c r="BK171" s="175">
        <f>SUM(BK172:BK180)</f>
        <v>0</v>
      </c>
    </row>
    <row r="172" spans="1:65" s="2" customFormat="1" ht="24.15" customHeight="1">
      <c r="A172" s="34"/>
      <c r="B172" s="35"/>
      <c r="C172" s="178" t="s">
        <v>292</v>
      </c>
      <c r="D172" s="178" t="s">
        <v>187</v>
      </c>
      <c r="E172" s="179" t="s">
        <v>286</v>
      </c>
      <c r="F172" s="180" t="s">
        <v>287</v>
      </c>
      <c r="G172" s="181" t="s">
        <v>190</v>
      </c>
      <c r="H172" s="182">
        <v>12.002</v>
      </c>
      <c r="I172" s="183"/>
      <c r="J172" s="184">
        <f>ROUND(I172*H172,2)</f>
        <v>0</v>
      </c>
      <c r="K172" s="180" t="s">
        <v>191</v>
      </c>
      <c r="L172" s="39"/>
      <c r="M172" s="185" t="s">
        <v>19</v>
      </c>
      <c r="N172" s="186" t="s">
        <v>48</v>
      </c>
      <c r="O172" s="64"/>
      <c r="P172" s="187">
        <f>O172*H172</f>
        <v>0</v>
      </c>
      <c r="Q172" s="187">
        <v>0</v>
      </c>
      <c r="R172" s="187">
        <f>Q172*H172</f>
        <v>0</v>
      </c>
      <c r="S172" s="187">
        <v>0.131</v>
      </c>
      <c r="T172" s="188">
        <f>S172*H172</f>
        <v>1.572262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192</v>
      </c>
      <c r="AT172" s="189" t="s">
        <v>187</v>
      </c>
      <c r="AU172" s="189" t="s">
        <v>108</v>
      </c>
      <c r="AY172" s="17" t="s">
        <v>185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17" t="s">
        <v>81</v>
      </c>
      <c r="BK172" s="190">
        <f>ROUND(I172*H172,2)</f>
        <v>0</v>
      </c>
      <c r="BL172" s="17" t="s">
        <v>192</v>
      </c>
      <c r="BM172" s="189" t="s">
        <v>288</v>
      </c>
    </row>
    <row r="173" spans="1:47" s="2" customFormat="1" ht="12">
      <c r="A173" s="34"/>
      <c r="B173" s="35"/>
      <c r="C173" s="36"/>
      <c r="D173" s="191" t="s">
        <v>194</v>
      </c>
      <c r="E173" s="36"/>
      <c r="F173" s="192" t="s">
        <v>289</v>
      </c>
      <c r="G173" s="36"/>
      <c r="H173" s="36"/>
      <c r="I173" s="193"/>
      <c r="J173" s="36"/>
      <c r="K173" s="36"/>
      <c r="L173" s="39"/>
      <c r="M173" s="194"/>
      <c r="N173" s="195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194</v>
      </c>
      <c r="AU173" s="17" t="s">
        <v>108</v>
      </c>
    </row>
    <row r="174" spans="2:51" s="13" customFormat="1" ht="12">
      <c r="B174" s="196"/>
      <c r="C174" s="197"/>
      <c r="D174" s="198" t="s">
        <v>196</v>
      </c>
      <c r="E174" s="199" t="s">
        <v>19</v>
      </c>
      <c r="F174" s="200" t="s">
        <v>768</v>
      </c>
      <c r="G174" s="197"/>
      <c r="H174" s="201">
        <v>12.002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196</v>
      </c>
      <c r="AU174" s="207" t="s">
        <v>108</v>
      </c>
      <c r="AV174" s="13" t="s">
        <v>85</v>
      </c>
      <c r="AW174" s="13" t="s">
        <v>37</v>
      </c>
      <c r="AX174" s="13" t="s">
        <v>77</v>
      </c>
      <c r="AY174" s="207" t="s">
        <v>185</v>
      </c>
    </row>
    <row r="175" spans="2:51" s="14" customFormat="1" ht="12">
      <c r="B175" s="208"/>
      <c r="C175" s="209"/>
      <c r="D175" s="198" t="s">
        <v>196</v>
      </c>
      <c r="E175" s="210" t="s">
        <v>19</v>
      </c>
      <c r="F175" s="211" t="s">
        <v>199</v>
      </c>
      <c r="G175" s="209"/>
      <c r="H175" s="212">
        <v>12.002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196</v>
      </c>
      <c r="AU175" s="218" t="s">
        <v>108</v>
      </c>
      <c r="AV175" s="14" t="s">
        <v>192</v>
      </c>
      <c r="AW175" s="14" t="s">
        <v>37</v>
      </c>
      <c r="AX175" s="14" t="s">
        <v>81</v>
      </c>
      <c r="AY175" s="218" t="s">
        <v>185</v>
      </c>
    </row>
    <row r="176" spans="1:65" s="2" customFormat="1" ht="24.15" customHeight="1">
      <c r="A176" s="34"/>
      <c r="B176" s="35"/>
      <c r="C176" s="178" t="s">
        <v>301</v>
      </c>
      <c r="D176" s="178" t="s">
        <v>187</v>
      </c>
      <c r="E176" s="179" t="s">
        <v>293</v>
      </c>
      <c r="F176" s="180" t="s">
        <v>294</v>
      </c>
      <c r="G176" s="181" t="s">
        <v>190</v>
      </c>
      <c r="H176" s="182">
        <v>5.252</v>
      </c>
      <c r="I176" s="183"/>
      <c r="J176" s="184">
        <f>ROUND(I176*H176,2)</f>
        <v>0</v>
      </c>
      <c r="K176" s="180" t="s">
        <v>191</v>
      </c>
      <c r="L176" s="39"/>
      <c r="M176" s="185" t="s">
        <v>19</v>
      </c>
      <c r="N176" s="186" t="s">
        <v>48</v>
      </c>
      <c r="O176" s="64"/>
      <c r="P176" s="187">
        <f>O176*H176</f>
        <v>0</v>
      </c>
      <c r="Q176" s="187">
        <v>0</v>
      </c>
      <c r="R176" s="187">
        <f>Q176*H176</f>
        <v>0</v>
      </c>
      <c r="S176" s="187">
        <v>0.076</v>
      </c>
      <c r="T176" s="188">
        <f>S176*H176</f>
        <v>0.39915199999999995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285</v>
      </c>
      <c r="AT176" s="189" t="s">
        <v>187</v>
      </c>
      <c r="AU176" s="189" t="s">
        <v>108</v>
      </c>
      <c r="AY176" s="17" t="s">
        <v>185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17" t="s">
        <v>81</v>
      </c>
      <c r="BK176" s="190">
        <f>ROUND(I176*H176,2)</f>
        <v>0</v>
      </c>
      <c r="BL176" s="17" t="s">
        <v>285</v>
      </c>
      <c r="BM176" s="189" t="s">
        <v>295</v>
      </c>
    </row>
    <row r="177" spans="1:47" s="2" customFormat="1" ht="12">
      <c r="A177" s="34"/>
      <c r="B177" s="35"/>
      <c r="C177" s="36"/>
      <c r="D177" s="191" t="s">
        <v>194</v>
      </c>
      <c r="E177" s="36"/>
      <c r="F177" s="192" t="s">
        <v>296</v>
      </c>
      <c r="G177" s="36"/>
      <c r="H177" s="36"/>
      <c r="I177" s="193"/>
      <c r="J177" s="36"/>
      <c r="K177" s="36"/>
      <c r="L177" s="39"/>
      <c r="M177" s="194"/>
      <c r="N177" s="195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194</v>
      </c>
      <c r="AU177" s="17" t="s">
        <v>108</v>
      </c>
    </row>
    <row r="178" spans="2:51" s="13" customFormat="1" ht="12">
      <c r="B178" s="196"/>
      <c r="C178" s="197"/>
      <c r="D178" s="198" t="s">
        <v>196</v>
      </c>
      <c r="E178" s="199" t="s">
        <v>19</v>
      </c>
      <c r="F178" s="200" t="s">
        <v>297</v>
      </c>
      <c r="G178" s="197"/>
      <c r="H178" s="201">
        <v>3.636</v>
      </c>
      <c r="I178" s="202"/>
      <c r="J178" s="197"/>
      <c r="K178" s="197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196</v>
      </c>
      <c r="AU178" s="207" t="s">
        <v>108</v>
      </c>
      <c r="AV178" s="13" t="s">
        <v>85</v>
      </c>
      <c r="AW178" s="13" t="s">
        <v>37</v>
      </c>
      <c r="AX178" s="13" t="s">
        <v>77</v>
      </c>
      <c r="AY178" s="207" t="s">
        <v>185</v>
      </c>
    </row>
    <row r="179" spans="2:51" s="13" customFormat="1" ht="12">
      <c r="B179" s="196"/>
      <c r="C179" s="197"/>
      <c r="D179" s="198" t="s">
        <v>196</v>
      </c>
      <c r="E179" s="199" t="s">
        <v>19</v>
      </c>
      <c r="F179" s="200" t="s">
        <v>769</v>
      </c>
      <c r="G179" s="197"/>
      <c r="H179" s="201">
        <v>1.616</v>
      </c>
      <c r="I179" s="202"/>
      <c r="J179" s="197"/>
      <c r="K179" s="197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196</v>
      </c>
      <c r="AU179" s="207" t="s">
        <v>108</v>
      </c>
      <c r="AV179" s="13" t="s">
        <v>85</v>
      </c>
      <c r="AW179" s="13" t="s">
        <v>37</v>
      </c>
      <c r="AX179" s="13" t="s">
        <v>77</v>
      </c>
      <c r="AY179" s="207" t="s">
        <v>185</v>
      </c>
    </row>
    <row r="180" spans="2:51" s="14" customFormat="1" ht="12">
      <c r="B180" s="208"/>
      <c r="C180" s="209"/>
      <c r="D180" s="198" t="s">
        <v>196</v>
      </c>
      <c r="E180" s="210" t="s">
        <v>19</v>
      </c>
      <c r="F180" s="211" t="s">
        <v>199</v>
      </c>
      <c r="G180" s="209"/>
      <c r="H180" s="212">
        <v>5.252000000000001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196</v>
      </c>
      <c r="AU180" s="218" t="s">
        <v>108</v>
      </c>
      <c r="AV180" s="14" t="s">
        <v>192</v>
      </c>
      <c r="AW180" s="14" t="s">
        <v>37</v>
      </c>
      <c r="AX180" s="14" t="s">
        <v>81</v>
      </c>
      <c r="AY180" s="218" t="s">
        <v>185</v>
      </c>
    </row>
    <row r="181" spans="2:63" s="12" customFormat="1" ht="20.9" customHeight="1">
      <c r="B181" s="162"/>
      <c r="C181" s="163"/>
      <c r="D181" s="164" t="s">
        <v>76</v>
      </c>
      <c r="E181" s="176" t="s">
        <v>299</v>
      </c>
      <c r="F181" s="176" t="s">
        <v>300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SUM(P182:P193)</f>
        <v>0</v>
      </c>
      <c r="Q181" s="170"/>
      <c r="R181" s="171">
        <f>SUM(R182:R193)</f>
        <v>0</v>
      </c>
      <c r="S181" s="170"/>
      <c r="T181" s="172">
        <f>SUM(T182:T193)</f>
        <v>4.016904</v>
      </c>
      <c r="AR181" s="173" t="s">
        <v>81</v>
      </c>
      <c r="AT181" s="174" t="s">
        <v>76</v>
      </c>
      <c r="AU181" s="174" t="s">
        <v>85</v>
      </c>
      <c r="AY181" s="173" t="s">
        <v>185</v>
      </c>
      <c r="BK181" s="175">
        <f>SUM(BK182:BK193)</f>
        <v>0</v>
      </c>
    </row>
    <row r="182" spans="1:65" s="2" customFormat="1" ht="24.15" customHeight="1">
      <c r="A182" s="34"/>
      <c r="B182" s="35"/>
      <c r="C182" s="178" t="s">
        <v>310</v>
      </c>
      <c r="D182" s="178" t="s">
        <v>187</v>
      </c>
      <c r="E182" s="179" t="s">
        <v>302</v>
      </c>
      <c r="F182" s="180" t="s">
        <v>303</v>
      </c>
      <c r="G182" s="181" t="s">
        <v>190</v>
      </c>
      <c r="H182" s="182">
        <v>51.574</v>
      </c>
      <c r="I182" s="183"/>
      <c r="J182" s="184">
        <f>ROUND(I182*H182,2)</f>
        <v>0</v>
      </c>
      <c r="K182" s="180" t="s">
        <v>191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0.046</v>
      </c>
      <c r="T182" s="188">
        <f>S182*H182</f>
        <v>2.372404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285</v>
      </c>
      <c r="AT182" s="189" t="s">
        <v>187</v>
      </c>
      <c r="AU182" s="189" t="s">
        <v>108</v>
      </c>
      <c r="AY182" s="17" t="s">
        <v>185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81</v>
      </c>
      <c r="BK182" s="190">
        <f>ROUND(I182*H182,2)</f>
        <v>0</v>
      </c>
      <c r="BL182" s="17" t="s">
        <v>285</v>
      </c>
      <c r="BM182" s="189" t="s">
        <v>304</v>
      </c>
    </row>
    <row r="183" spans="1:47" s="2" customFormat="1" ht="12">
      <c r="A183" s="34"/>
      <c r="B183" s="35"/>
      <c r="C183" s="36"/>
      <c r="D183" s="191" t="s">
        <v>194</v>
      </c>
      <c r="E183" s="36"/>
      <c r="F183" s="192" t="s">
        <v>305</v>
      </c>
      <c r="G183" s="36"/>
      <c r="H183" s="36"/>
      <c r="I183" s="193"/>
      <c r="J183" s="36"/>
      <c r="K183" s="36"/>
      <c r="L183" s="39"/>
      <c r="M183" s="194"/>
      <c r="N183" s="195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194</v>
      </c>
      <c r="AU183" s="17" t="s">
        <v>108</v>
      </c>
    </row>
    <row r="184" spans="2:51" s="13" customFormat="1" ht="12">
      <c r="B184" s="196"/>
      <c r="C184" s="197"/>
      <c r="D184" s="198" t="s">
        <v>196</v>
      </c>
      <c r="E184" s="199" t="s">
        <v>19</v>
      </c>
      <c r="F184" s="200" t="s">
        <v>770</v>
      </c>
      <c r="G184" s="197"/>
      <c r="H184" s="201">
        <v>10.857</v>
      </c>
      <c r="I184" s="202"/>
      <c r="J184" s="197"/>
      <c r="K184" s="197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196</v>
      </c>
      <c r="AU184" s="207" t="s">
        <v>108</v>
      </c>
      <c r="AV184" s="13" t="s">
        <v>85</v>
      </c>
      <c r="AW184" s="13" t="s">
        <v>37</v>
      </c>
      <c r="AX184" s="13" t="s">
        <v>77</v>
      </c>
      <c r="AY184" s="207" t="s">
        <v>185</v>
      </c>
    </row>
    <row r="185" spans="2:51" s="13" customFormat="1" ht="12">
      <c r="B185" s="196"/>
      <c r="C185" s="197"/>
      <c r="D185" s="198" t="s">
        <v>196</v>
      </c>
      <c r="E185" s="199" t="s">
        <v>19</v>
      </c>
      <c r="F185" s="200" t="s">
        <v>771</v>
      </c>
      <c r="G185" s="197"/>
      <c r="H185" s="201">
        <v>11.201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196</v>
      </c>
      <c r="AU185" s="207" t="s">
        <v>108</v>
      </c>
      <c r="AV185" s="13" t="s">
        <v>85</v>
      </c>
      <c r="AW185" s="13" t="s">
        <v>37</v>
      </c>
      <c r="AX185" s="13" t="s">
        <v>77</v>
      </c>
      <c r="AY185" s="207" t="s">
        <v>185</v>
      </c>
    </row>
    <row r="186" spans="2:51" s="13" customFormat="1" ht="12">
      <c r="B186" s="196"/>
      <c r="C186" s="197"/>
      <c r="D186" s="198" t="s">
        <v>196</v>
      </c>
      <c r="E186" s="199" t="s">
        <v>19</v>
      </c>
      <c r="F186" s="200" t="s">
        <v>772</v>
      </c>
      <c r="G186" s="197"/>
      <c r="H186" s="201">
        <v>29.516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196</v>
      </c>
      <c r="AU186" s="207" t="s">
        <v>108</v>
      </c>
      <c r="AV186" s="13" t="s">
        <v>85</v>
      </c>
      <c r="AW186" s="13" t="s">
        <v>37</v>
      </c>
      <c r="AX186" s="13" t="s">
        <v>77</v>
      </c>
      <c r="AY186" s="207" t="s">
        <v>185</v>
      </c>
    </row>
    <row r="187" spans="2:51" s="14" customFormat="1" ht="12">
      <c r="B187" s="208"/>
      <c r="C187" s="209"/>
      <c r="D187" s="198" t="s">
        <v>196</v>
      </c>
      <c r="E187" s="210" t="s">
        <v>19</v>
      </c>
      <c r="F187" s="211" t="s">
        <v>199</v>
      </c>
      <c r="G187" s="209"/>
      <c r="H187" s="212">
        <v>51.574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196</v>
      </c>
      <c r="AU187" s="218" t="s">
        <v>108</v>
      </c>
      <c r="AV187" s="14" t="s">
        <v>192</v>
      </c>
      <c r="AW187" s="14" t="s">
        <v>37</v>
      </c>
      <c r="AX187" s="14" t="s">
        <v>81</v>
      </c>
      <c r="AY187" s="218" t="s">
        <v>185</v>
      </c>
    </row>
    <row r="188" spans="1:65" s="2" customFormat="1" ht="21.75" customHeight="1">
      <c r="A188" s="34"/>
      <c r="B188" s="35"/>
      <c r="C188" s="178" t="s">
        <v>319</v>
      </c>
      <c r="D188" s="178" t="s">
        <v>187</v>
      </c>
      <c r="E188" s="179" t="s">
        <v>311</v>
      </c>
      <c r="F188" s="180" t="s">
        <v>312</v>
      </c>
      <c r="G188" s="181" t="s">
        <v>190</v>
      </c>
      <c r="H188" s="182">
        <v>32.89</v>
      </c>
      <c r="I188" s="183"/>
      <c r="J188" s="184">
        <f>ROUND(I188*H188,2)</f>
        <v>0</v>
      </c>
      <c r="K188" s="180" t="s">
        <v>191</v>
      </c>
      <c r="L188" s="39"/>
      <c r="M188" s="185" t="s">
        <v>19</v>
      </c>
      <c r="N188" s="186" t="s">
        <v>48</v>
      </c>
      <c r="O188" s="64"/>
      <c r="P188" s="187">
        <f>O188*H188</f>
        <v>0</v>
      </c>
      <c r="Q188" s="187">
        <v>0</v>
      </c>
      <c r="R188" s="187">
        <f>Q188*H188</f>
        <v>0</v>
      </c>
      <c r="S188" s="187">
        <v>0.05</v>
      </c>
      <c r="T188" s="188">
        <f>S188*H188</f>
        <v>1.6445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285</v>
      </c>
      <c r="AT188" s="189" t="s">
        <v>187</v>
      </c>
      <c r="AU188" s="189" t="s">
        <v>108</v>
      </c>
      <c r="AY188" s="17" t="s">
        <v>185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17" t="s">
        <v>81</v>
      </c>
      <c r="BK188" s="190">
        <f>ROUND(I188*H188,2)</f>
        <v>0</v>
      </c>
      <c r="BL188" s="17" t="s">
        <v>285</v>
      </c>
      <c r="BM188" s="189" t="s">
        <v>313</v>
      </c>
    </row>
    <row r="189" spans="1:47" s="2" customFormat="1" ht="12">
      <c r="A189" s="34"/>
      <c r="B189" s="35"/>
      <c r="C189" s="36"/>
      <c r="D189" s="191" t="s">
        <v>194</v>
      </c>
      <c r="E189" s="36"/>
      <c r="F189" s="192" t="s">
        <v>314</v>
      </c>
      <c r="G189" s="36"/>
      <c r="H189" s="36"/>
      <c r="I189" s="193"/>
      <c r="J189" s="36"/>
      <c r="K189" s="36"/>
      <c r="L189" s="39"/>
      <c r="M189" s="194"/>
      <c r="N189" s="195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194</v>
      </c>
      <c r="AU189" s="17" t="s">
        <v>108</v>
      </c>
    </row>
    <row r="190" spans="2:51" s="13" customFormat="1" ht="12">
      <c r="B190" s="196"/>
      <c r="C190" s="197"/>
      <c r="D190" s="198" t="s">
        <v>196</v>
      </c>
      <c r="E190" s="199" t="s">
        <v>19</v>
      </c>
      <c r="F190" s="200" t="s">
        <v>765</v>
      </c>
      <c r="G190" s="197"/>
      <c r="H190" s="201">
        <v>5.81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196</v>
      </c>
      <c r="AU190" s="207" t="s">
        <v>108</v>
      </c>
      <c r="AV190" s="13" t="s">
        <v>85</v>
      </c>
      <c r="AW190" s="13" t="s">
        <v>37</v>
      </c>
      <c r="AX190" s="13" t="s">
        <v>77</v>
      </c>
      <c r="AY190" s="207" t="s">
        <v>185</v>
      </c>
    </row>
    <row r="191" spans="2:51" s="13" customFormat="1" ht="12">
      <c r="B191" s="196"/>
      <c r="C191" s="197"/>
      <c r="D191" s="198" t="s">
        <v>196</v>
      </c>
      <c r="E191" s="199" t="s">
        <v>19</v>
      </c>
      <c r="F191" s="200" t="s">
        <v>773</v>
      </c>
      <c r="G191" s="197"/>
      <c r="H191" s="201">
        <v>3.59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196</v>
      </c>
      <c r="AU191" s="207" t="s">
        <v>108</v>
      </c>
      <c r="AV191" s="13" t="s">
        <v>85</v>
      </c>
      <c r="AW191" s="13" t="s">
        <v>37</v>
      </c>
      <c r="AX191" s="13" t="s">
        <v>77</v>
      </c>
      <c r="AY191" s="207" t="s">
        <v>185</v>
      </c>
    </row>
    <row r="192" spans="2:51" s="13" customFormat="1" ht="12">
      <c r="B192" s="196"/>
      <c r="C192" s="197"/>
      <c r="D192" s="198" t="s">
        <v>196</v>
      </c>
      <c r="E192" s="199" t="s">
        <v>19</v>
      </c>
      <c r="F192" s="200" t="s">
        <v>766</v>
      </c>
      <c r="G192" s="197"/>
      <c r="H192" s="201">
        <v>23.49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196</v>
      </c>
      <c r="AU192" s="207" t="s">
        <v>108</v>
      </c>
      <c r="AV192" s="13" t="s">
        <v>85</v>
      </c>
      <c r="AW192" s="13" t="s">
        <v>37</v>
      </c>
      <c r="AX192" s="13" t="s">
        <v>77</v>
      </c>
      <c r="AY192" s="207" t="s">
        <v>185</v>
      </c>
    </row>
    <row r="193" spans="2:51" s="14" customFormat="1" ht="12">
      <c r="B193" s="208"/>
      <c r="C193" s="209"/>
      <c r="D193" s="198" t="s">
        <v>196</v>
      </c>
      <c r="E193" s="210" t="s">
        <v>19</v>
      </c>
      <c r="F193" s="211" t="s">
        <v>199</v>
      </c>
      <c r="G193" s="209"/>
      <c r="H193" s="212">
        <v>32.89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196</v>
      </c>
      <c r="AU193" s="218" t="s">
        <v>108</v>
      </c>
      <c r="AV193" s="14" t="s">
        <v>192</v>
      </c>
      <c r="AW193" s="14" t="s">
        <v>37</v>
      </c>
      <c r="AX193" s="14" t="s">
        <v>81</v>
      </c>
      <c r="AY193" s="218" t="s">
        <v>185</v>
      </c>
    </row>
    <row r="194" spans="2:63" s="12" customFormat="1" ht="22.85" customHeight="1">
      <c r="B194" s="162"/>
      <c r="C194" s="163"/>
      <c r="D194" s="164" t="s">
        <v>76</v>
      </c>
      <c r="E194" s="176" t="s">
        <v>317</v>
      </c>
      <c r="F194" s="176" t="s">
        <v>318</v>
      </c>
      <c r="G194" s="163"/>
      <c r="H194" s="163"/>
      <c r="I194" s="166"/>
      <c r="J194" s="177">
        <f>BK194</f>
        <v>0</v>
      </c>
      <c r="K194" s="163"/>
      <c r="L194" s="168"/>
      <c r="M194" s="169"/>
      <c r="N194" s="170"/>
      <c r="O194" s="170"/>
      <c r="P194" s="171">
        <f>SUM(P195:P208)</f>
        <v>0</v>
      </c>
      <c r="Q194" s="170"/>
      <c r="R194" s="171">
        <f>SUM(R195:R208)</f>
        <v>0</v>
      </c>
      <c r="S194" s="170"/>
      <c r="T194" s="172">
        <f>SUM(T195:T208)</f>
        <v>0</v>
      </c>
      <c r="AR194" s="173" t="s">
        <v>81</v>
      </c>
      <c r="AT194" s="174" t="s">
        <v>76</v>
      </c>
      <c r="AU194" s="174" t="s">
        <v>81</v>
      </c>
      <c r="AY194" s="173" t="s">
        <v>185</v>
      </c>
      <c r="BK194" s="175">
        <f>SUM(BK195:BK208)</f>
        <v>0</v>
      </c>
    </row>
    <row r="195" spans="1:65" s="2" customFormat="1" ht="24.15" customHeight="1">
      <c r="A195" s="34"/>
      <c r="B195" s="35"/>
      <c r="C195" s="178" t="s">
        <v>7</v>
      </c>
      <c r="D195" s="178" t="s">
        <v>187</v>
      </c>
      <c r="E195" s="179" t="s">
        <v>320</v>
      </c>
      <c r="F195" s="180" t="s">
        <v>321</v>
      </c>
      <c r="G195" s="181" t="s">
        <v>322</v>
      </c>
      <c r="H195" s="182">
        <v>6.592</v>
      </c>
      <c r="I195" s="183"/>
      <c r="J195" s="184">
        <f>ROUND(I195*H195,2)</f>
        <v>0</v>
      </c>
      <c r="K195" s="180" t="s">
        <v>191</v>
      </c>
      <c r="L195" s="39"/>
      <c r="M195" s="185" t="s">
        <v>19</v>
      </c>
      <c r="N195" s="186" t="s">
        <v>48</v>
      </c>
      <c r="O195" s="64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192</v>
      </c>
      <c r="AT195" s="189" t="s">
        <v>187</v>
      </c>
      <c r="AU195" s="189" t="s">
        <v>85</v>
      </c>
      <c r="AY195" s="17" t="s">
        <v>185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7" t="s">
        <v>81</v>
      </c>
      <c r="BK195" s="190">
        <f>ROUND(I195*H195,2)</f>
        <v>0</v>
      </c>
      <c r="BL195" s="17" t="s">
        <v>192</v>
      </c>
      <c r="BM195" s="189" t="s">
        <v>323</v>
      </c>
    </row>
    <row r="196" spans="1:47" s="2" customFormat="1" ht="12">
      <c r="A196" s="34"/>
      <c r="B196" s="35"/>
      <c r="C196" s="36"/>
      <c r="D196" s="191" t="s">
        <v>194</v>
      </c>
      <c r="E196" s="36"/>
      <c r="F196" s="192" t="s">
        <v>324</v>
      </c>
      <c r="G196" s="36"/>
      <c r="H196" s="36"/>
      <c r="I196" s="193"/>
      <c r="J196" s="36"/>
      <c r="K196" s="36"/>
      <c r="L196" s="39"/>
      <c r="M196" s="194"/>
      <c r="N196" s="195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194</v>
      </c>
      <c r="AU196" s="17" t="s">
        <v>85</v>
      </c>
    </row>
    <row r="197" spans="1:65" s="2" customFormat="1" ht="33" customHeight="1">
      <c r="A197" s="34"/>
      <c r="B197" s="35"/>
      <c r="C197" s="178" t="s">
        <v>330</v>
      </c>
      <c r="D197" s="178" t="s">
        <v>187</v>
      </c>
      <c r="E197" s="179" t="s">
        <v>325</v>
      </c>
      <c r="F197" s="180" t="s">
        <v>326</v>
      </c>
      <c r="G197" s="181" t="s">
        <v>322</v>
      </c>
      <c r="H197" s="182">
        <v>32.96</v>
      </c>
      <c r="I197" s="183"/>
      <c r="J197" s="184">
        <f>ROUND(I197*H197,2)</f>
        <v>0</v>
      </c>
      <c r="K197" s="180" t="s">
        <v>191</v>
      </c>
      <c r="L197" s="39"/>
      <c r="M197" s="185" t="s">
        <v>19</v>
      </c>
      <c r="N197" s="186" t="s">
        <v>48</v>
      </c>
      <c r="O197" s="64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192</v>
      </c>
      <c r="AT197" s="189" t="s">
        <v>187</v>
      </c>
      <c r="AU197" s="189" t="s">
        <v>85</v>
      </c>
      <c r="AY197" s="17" t="s">
        <v>185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7" t="s">
        <v>81</v>
      </c>
      <c r="BK197" s="190">
        <f>ROUND(I197*H197,2)</f>
        <v>0</v>
      </c>
      <c r="BL197" s="17" t="s">
        <v>192</v>
      </c>
      <c r="BM197" s="189" t="s">
        <v>327</v>
      </c>
    </row>
    <row r="198" spans="1:47" s="2" customFormat="1" ht="12">
      <c r="A198" s="34"/>
      <c r="B198" s="35"/>
      <c r="C198" s="36"/>
      <c r="D198" s="191" t="s">
        <v>194</v>
      </c>
      <c r="E198" s="36"/>
      <c r="F198" s="192" t="s">
        <v>328</v>
      </c>
      <c r="G198" s="36"/>
      <c r="H198" s="36"/>
      <c r="I198" s="193"/>
      <c r="J198" s="36"/>
      <c r="K198" s="36"/>
      <c r="L198" s="39"/>
      <c r="M198" s="194"/>
      <c r="N198" s="195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194</v>
      </c>
      <c r="AU198" s="17" t="s">
        <v>85</v>
      </c>
    </row>
    <row r="199" spans="2:51" s="13" customFormat="1" ht="12">
      <c r="B199" s="196"/>
      <c r="C199" s="197"/>
      <c r="D199" s="198" t="s">
        <v>196</v>
      </c>
      <c r="E199" s="197"/>
      <c r="F199" s="200" t="s">
        <v>774</v>
      </c>
      <c r="G199" s="197"/>
      <c r="H199" s="201">
        <v>32.96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196</v>
      </c>
      <c r="AU199" s="207" t="s">
        <v>85</v>
      </c>
      <c r="AV199" s="13" t="s">
        <v>85</v>
      </c>
      <c r="AW199" s="13" t="s">
        <v>4</v>
      </c>
      <c r="AX199" s="13" t="s">
        <v>81</v>
      </c>
      <c r="AY199" s="207" t="s">
        <v>185</v>
      </c>
    </row>
    <row r="200" spans="1:65" s="2" customFormat="1" ht="16.5" customHeight="1">
      <c r="A200" s="34"/>
      <c r="B200" s="35"/>
      <c r="C200" s="178" t="s">
        <v>335</v>
      </c>
      <c r="D200" s="178" t="s">
        <v>187</v>
      </c>
      <c r="E200" s="179" t="s">
        <v>331</v>
      </c>
      <c r="F200" s="180" t="s">
        <v>332</v>
      </c>
      <c r="G200" s="181" t="s">
        <v>322</v>
      </c>
      <c r="H200" s="182">
        <v>6.592</v>
      </c>
      <c r="I200" s="183"/>
      <c r="J200" s="184">
        <f>ROUND(I200*H200,2)</f>
        <v>0</v>
      </c>
      <c r="K200" s="180" t="s">
        <v>191</v>
      </c>
      <c r="L200" s="39"/>
      <c r="M200" s="185" t="s">
        <v>19</v>
      </c>
      <c r="N200" s="186" t="s">
        <v>48</v>
      </c>
      <c r="O200" s="64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192</v>
      </c>
      <c r="AT200" s="189" t="s">
        <v>187</v>
      </c>
      <c r="AU200" s="189" t="s">
        <v>85</v>
      </c>
      <c r="AY200" s="17" t="s">
        <v>185</v>
      </c>
      <c r="BE200" s="190">
        <f>IF(N200="základní",J200,0)</f>
        <v>0</v>
      </c>
      <c r="BF200" s="190">
        <f>IF(N200="snížená",J200,0)</f>
        <v>0</v>
      </c>
      <c r="BG200" s="190">
        <f>IF(N200="zákl. přenesená",J200,0)</f>
        <v>0</v>
      </c>
      <c r="BH200" s="190">
        <f>IF(N200="sníž. přenesená",J200,0)</f>
        <v>0</v>
      </c>
      <c r="BI200" s="190">
        <f>IF(N200="nulová",J200,0)</f>
        <v>0</v>
      </c>
      <c r="BJ200" s="17" t="s">
        <v>81</v>
      </c>
      <c r="BK200" s="190">
        <f>ROUND(I200*H200,2)</f>
        <v>0</v>
      </c>
      <c r="BL200" s="17" t="s">
        <v>192</v>
      </c>
      <c r="BM200" s="189" t="s">
        <v>333</v>
      </c>
    </row>
    <row r="201" spans="1:47" s="2" customFormat="1" ht="12">
      <c r="A201" s="34"/>
      <c r="B201" s="35"/>
      <c r="C201" s="36"/>
      <c r="D201" s="191" t="s">
        <v>194</v>
      </c>
      <c r="E201" s="36"/>
      <c r="F201" s="192" t="s">
        <v>334</v>
      </c>
      <c r="G201" s="36"/>
      <c r="H201" s="36"/>
      <c r="I201" s="193"/>
      <c r="J201" s="36"/>
      <c r="K201" s="36"/>
      <c r="L201" s="39"/>
      <c r="M201" s="194"/>
      <c r="N201" s="195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194</v>
      </c>
      <c r="AU201" s="17" t="s">
        <v>85</v>
      </c>
    </row>
    <row r="202" spans="1:65" s="2" customFormat="1" ht="21.75" customHeight="1">
      <c r="A202" s="34"/>
      <c r="B202" s="35"/>
      <c r="C202" s="178" t="s">
        <v>340</v>
      </c>
      <c r="D202" s="178" t="s">
        <v>187</v>
      </c>
      <c r="E202" s="179" t="s">
        <v>336</v>
      </c>
      <c r="F202" s="180" t="s">
        <v>337</v>
      </c>
      <c r="G202" s="181" t="s">
        <v>322</v>
      </c>
      <c r="H202" s="182">
        <v>6.592</v>
      </c>
      <c r="I202" s="183"/>
      <c r="J202" s="184">
        <f>ROUND(I202*H202,2)</f>
        <v>0</v>
      </c>
      <c r="K202" s="180" t="s">
        <v>191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192</v>
      </c>
      <c r="AT202" s="189" t="s">
        <v>187</v>
      </c>
      <c r="AU202" s="189" t="s">
        <v>85</v>
      </c>
      <c r="AY202" s="17" t="s">
        <v>185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81</v>
      </c>
      <c r="BK202" s="190">
        <f>ROUND(I202*H202,2)</f>
        <v>0</v>
      </c>
      <c r="BL202" s="17" t="s">
        <v>192</v>
      </c>
      <c r="BM202" s="189" t="s">
        <v>338</v>
      </c>
    </row>
    <row r="203" spans="1:47" s="2" customFormat="1" ht="12">
      <c r="A203" s="34"/>
      <c r="B203" s="35"/>
      <c r="C203" s="36"/>
      <c r="D203" s="191" t="s">
        <v>194</v>
      </c>
      <c r="E203" s="36"/>
      <c r="F203" s="192" t="s">
        <v>339</v>
      </c>
      <c r="G203" s="36"/>
      <c r="H203" s="36"/>
      <c r="I203" s="193"/>
      <c r="J203" s="36"/>
      <c r="K203" s="36"/>
      <c r="L203" s="39"/>
      <c r="M203" s="194"/>
      <c r="N203" s="195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194</v>
      </c>
      <c r="AU203" s="17" t="s">
        <v>85</v>
      </c>
    </row>
    <row r="204" spans="1:65" s="2" customFormat="1" ht="16.5" customHeight="1">
      <c r="A204" s="34"/>
      <c r="B204" s="35"/>
      <c r="C204" s="178" t="s">
        <v>346</v>
      </c>
      <c r="D204" s="178" t="s">
        <v>187</v>
      </c>
      <c r="E204" s="179" t="s">
        <v>341</v>
      </c>
      <c r="F204" s="180" t="s">
        <v>342</v>
      </c>
      <c r="G204" s="181" t="s">
        <v>322</v>
      </c>
      <c r="H204" s="182">
        <v>125.248</v>
      </c>
      <c r="I204" s="183"/>
      <c r="J204" s="184">
        <f>ROUND(I204*H204,2)</f>
        <v>0</v>
      </c>
      <c r="K204" s="180" t="s">
        <v>191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192</v>
      </c>
      <c r="AT204" s="189" t="s">
        <v>187</v>
      </c>
      <c r="AU204" s="189" t="s">
        <v>85</v>
      </c>
      <c r="AY204" s="17" t="s">
        <v>185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81</v>
      </c>
      <c r="BK204" s="190">
        <f>ROUND(I204*H204,2)</f>
        <v>0</v>
      </c>
      <c r="BL204" s="17" t="s">
        <v>192</v>
      </c>
      <c r="BM204" s="189" t="s">
        <v>343</v>
      </c>
    </row>
    <row r="205" spans="1:47" s="2" customFormat="1" ht="12">
      <c r="A205" s="34"/>
      <c r="B205" s="35"/>
      <c r="C205" s="36"/>
      <c r="D205" s="191" t="s">
        <v>194</v>
      </c>
      <c r="E205" s="36"/>
      <c r="F205" s="192" t="s">
        <v>344</v>
      </c>
      <c r="G205" s="36"/>
      <c r="H205" s="36"/>
      <c r="I205" s="193"/>
      <c r="J205" s="36"/>
      <c r="K205" s="36"/>
      <c r="L205" s="39"/>
      <c r="M205" s="194"/>
      <c r="N205" s="195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194</v>
      </c>
      <c r="AU205" s="17" t="s">
        <v>85</v>
      </c>
    </row>
    <row r="206" spans="2:51" s="13" customFormat="1" ht="12">
      <c r="B206" s="196"/>
      <c r="C206" s="197"/>
      <c r="D206" s="198" t="s">
        <v>196</v>
      </c>
      <c r="E206" s="197"/>
      <c r="F206" s="200" t="s">
        <v>775</v>
      </c>
      <c r="G206" s="197"/>
      <c r="H206" s="201">
        <v>125.248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196</v>
      </c>
      <c r="AU206" s="207" t="s">
        <v>85</v>
      </c>
      <c r="AV206" s="13" t="s">
        <v>85</v>
      </c>
      <c r="AW206" s="13" t="s">
        <v>4</v>
      </c>
      <c r="AX206" s="13" t="s">
        <v>81</v>
      </c>
      <c r="AY206" s="207" t="s">
        <v>185</v>
      </c>
    </row>
    <row r="207" spans="1:65" s="2" customFormat="1" ht="24.15" customHeight="1">
      <c r="A207" s="34"/>
      <c r="B207" s="35"/>
      <c r="C207" s="178" t="s">
        <v>353</v>
      </c>
      <c r="D207" s="178" t="s">
        <v>187</v>
      </c>
      <c r="E207" s="179" t="s">
        <v>347</v>
      </c>
      <c r="F207" s="180" t="s">
        <v>348</v>
      </c>
      <c r="G207" s="181" t="s">
        <v>322</v>
      </c>
      <c r="H207" s="182">
        <v>6.592</v>
      </c>
      <c r="I207" s="183"/>
      <c r="J207" s="184">
        <f>ROUND(I207*H207,2)</f>
        <v>0</v>
      </c>
      <c r="K207" s="180" t="s">
        <v>191</v>
      </c>
      <c r="L207" s="39"/>
      <c r="M207" s="185" t="s">
        <v>19</v>
      </c>
      <c r="N207" s="186" t="s">
        <v>48</v>
      </c>
      <c r="O207" s="64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192</v>
      </c>
      <c r="AT207" s="189" t="s">
        <v>187</v>
      </c>
      <c r="AU207" s="189" t="s">
        <v>85</v>
      </c>
      <c r="AY207" s="17" t="s">
        <v>185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17" t="s">
        <v>81</v>
      </c>
      <c r="BK207" s="190">
        <f>ROUND(I207*H207,2)</f>
        <v>0</v>
      </c>
      <c r="BL207" s="17" t="s">
        <v>192</v>
      </c>
      <c r="BM207" s="189" t="s">
        <v>349</v>
      </c>
    </row>
    <row r="208" spans="1:47" s="2" customFormat="1" ht="12">
      <c r="A208" s="34"/>
      <c r="B208" s="35"/>
      <c r="C208" s="36"/>
      <c r="D208" s="191" t="s">
        <v>194</v>
      </c>
      <c r="E208" s="36"/>
      <c r="F208" s="192" t="s">
        <v>350</v>
      </c>
      <c r="G208" s="36"/>
      <c r="H208" s="36"/>
      <c r="I208" s="193"/>
      <c r="J208" s="36"/>
      <c r="K208" s="36"/>
      <c r="L208" s="39"/>
      <c r="M208" s="194"/>
      <c r="N208" s="195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194</v>
      </c>
      <c r="AU208" s="17" t="s">
        <v>85</v>
      </c>
    </row>
    <row r="209" spans="2:63" s="12" customFormat="1" ht="22.85" customHeight="1">
      <c r="B209" s="162"/>
      <c r="C209" s="163"/>
      <c r="D209" s="164" t="s">
        <v>76</v>
      </c>
      <c r="E209" s="176" t="s">
        <v>351</v>
      </c>
      <c r="F209" s="176" t="s">
        <v>352</v>
      </c>
      <c r="G209" s="163"/>
      <c r="H209" s="163"/>
      <c r="I209" s="166"/>
      <c r="J209" s="177">
        <f>BK209</f>
        <v>0</v>
      </c>
      <c r="K209" s="163"/>
      <c r="L209" s="168"/>
      <c r="M209" s="169"/>
      <c r="N209" s="170"/>
      <c r="O209" s="170"/>
      <c r="P209" s="171">
        <f>SUM(P210:P211)</f>
        <v>0</v>
      </c>
      <c r="Q209" s="170"/>
      <c r="R209" s="171">
        <f>SUM(R210:R211)</f>
        <v>0</v>
      </c>
      <c r="S209" s="170"/>
      <c r="T209" s="172">
        <f>SUM(T210:T211)</f>
        <v>0</v>
      </c>
      <c r="AR209" s="173" t="s">
        <v>81</v>
      </c>
      <c r="AT209" s="174" t="s">
        <v>76</v>
      </c>
      <c r="AU209" s="174" t="s">
        <v>81</v>
      </c>
      <c r="AY209" s="173" t="s">
        <v>185</v>
      </c>
      <c r="BK209" s="175">
        <f>SUM(BK210:BK211)</f>
        <v>0</v>
      </c>
    </row>
    <row r="210" spans="1:65" s="2" customFormat="1" ht="33" customHeight="1">
      <c r="A210" s="34"/>
      <c r="B210" s="35"/>
      <c r="C210" s="178" t="s">
        <v>362</v>
      </c>
      <c r="D210" s="178" t="s">
        <v>187</v>
      </c>
      <c r="E210" s="179" t="s">
        <v>354</v>
      </c>
      <c r="F210" s="180" t="s">
        <v>355</v>
      </c>
      <c r="G210" s="181" t="s">
        <v>322</v>
      </c>
      <c r="H210" s="182">
        <v>4.961</v>
      </c>
      <c r="I210" s="183"/>
      <c r="J210" s="184">
        <f>ROUND(I210*H210,2)</f>
        <v>0</v>
      </c>
      <c r="K210" s="180" t="s">
        <v>191</v>
      </c>
      <c r="L210" s="39"/>
      <c r="M210" s="185" t="s">
        <v>19</v>
      </c>
      <c r="N210" s="186" t="s">
        <v>48</v>
      </c>
      <c r="O210" s="64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192</v>
      </c>
      <c r="AT210" s="189" t="s">
        <v>187</v>
      </c>
      <c r="AU210" s="189" t="s">
        <v>85</v>
      </c>
      <c r="AY210" s="17" t="s">
        <v>185</v>
      </c>
      <c r="BE210" s="190">
        <f>IF(N210="základní",J210,0)</f>
        <v>0</v>
      </c>
      <c r="BF210" s="190">
        <f>IF(N210="snížená",J210,0)</f>
        <v>0</v>
      </c>
      <c r="BG210" s="190">
        <f>IF(N210="zákl. přenesená",J210,0)</f>
        <v>0</v>
      </c>
      <c r="BH210" s="190">
        <f>IF(N210="sníž. přenesená",J210,0)</f>
        <v>0</v>
      </c>
      <c r="BI210" s="190">
        <f>IF(N210="nulová",J210,0)</f>
        <v>0</v>
      </c>
      <c r="BJ210" s="17" t="s">
        <v>81</v>
      </c>
      <c r="BK210" s="190">
        <f>ROUND(I210*H210,2)</f>
        <v>0</v>
      </c>
      <c r="BL210" s="17" t="s">
        <v>192</v>
      </c>
      <c r="BM210" s="189" t="s">
        <v>776</v>
      </c>
    </row>
    <row r="211" spans="1:47" s="2" customFormat="1" ht="12">
      <c r="A211" s="34"/>
      <c r="B211" s="35"/>
      <c r="C211" s="36"/>
      <c r="D211" s="191" t="s">
        <v>194</v>
      </c>
      <c r="E211" s="36"/>
      <c r="F211" s="192" t="s">
        <v>357</v>
      </c>
      <c r="G211" s="36"/>
      <c r="H211" s="36"/>
      <c r="I211" s="193"/>
      <c r="J211" s="36"/>
      <c r="K211" s="36"/>
      <c r="L211" s="39"/>
      <c r="M211" s="194"/>
      <c r="N211" s="195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194</v>
      </c>
      <c r="AU211" s="17" t="s">
        <v>85</v>
      </c>
    </row>
    <row r="212" spans="2:63" s="12" customFormat="1" ht="25.95" customHeight="1">
      <c r="B212" s="162"/>
      <c r="C212" s="163"/>
      <c r="D212" s="164" t="s">
        <v>76</v>
      </c>
      <c r="E212" s="165" t="s">
        <v>358</v>
      </c>
      <c r="F212" s="165" t="s">
        <v>359</v>
      </c>
      <c r="G212" s="163"/>
      <c r="H212" s="163"/>
      <c r="I212" s="166"/>
      <c r="J212" s="167">
        <f>BK212</f>
        <v>0</v>
      </c>
      <c r="K212" s="163"/>
      <c r="L212" s="168"/>
      <c r="M212" s="169"/>
      <c r="N212" s="170"/>
      <c r="O212" s="170"/>
      <c r="P212" s="171">
        <f>P213+P247+P264+P323+P354+P359+P399</f>
        <v>0</v>
      </c>
      <c r="Q212" s="170"/>
      <c r="R212" s="171">
        <f>R213+R247+R264+R323+R354+R359+R399</f>
        <v>1.35355399</v>
      </c>
      <c r="S212" s="170"/>
      <c r="T212" s="172">
        <f>T213+T247+T264+T323+T354+T359+T399</f>
        <v>0.604107</v>
      </c>
      <c r="AR212" s="173" t="s">
        <v>85</v>
      </c>
      <c r="AT212" s="174" t="s">
        <v>76</v>
      </c>
      <c r="AU212" s="174" t="s">
        <v>77</v>
      </c>
      <c r="AY212" s="173" t="s">
        <v>185</v>
      </c>
      <c r="BK212" s="175">
        <f>BK213+BK247+BK264+BK323+BK354+BK359+BK399</f>
        <v>0</v>
      </c>
    </row>
    <row r="213" spans="2:63" s="12" customFormat="1" ht="22.85" customHeight="1">
      <c r="B213" s="162"/>
      <c r="C213" s="163"/>
      <c r="D213" s="164" t="s">
        <v>76</v>
      </c>
      <c r="E213" s="176" t="s">
        <v>360</v>
      </c>
      <c r="F213" s="176" t="s">
        <v>361</v>
      </c>
      <c r="G213" s="163"/>
      <c r="H213" s="163"/>
      <c r="I213" s="166"/>
      <c r="J213" s="177">
        <f>BK213</f>
        <v>0</v>
      </c>
      <c r="K213" s="163"/>
      <c r="L213" s="168"/>
      <c r="M213" s="169"/>
      <c r="N213" s="170"/>
      <c r="O213" s="170"/>
      <c r="P213" s="171">
        <f>SUM(P214:P246)</f>
        <v>0</v>
      </c>
      <c r="Q213" s="170"/>
      <c r="R213" s="171">
        <f>SUM(R214:R246)</f>
        <v>0.13391413000000002</v>
      </c>
      <c r="S213" s="170"/>
      <c r="T213" s="172">
        <f>SUM(T214:T246)</f>
        <v>0</v>
      </c>
      <c r="AR213" s="173" t="s">
        <v>85</v>
      </c>
      <c r="AT213" s="174" t="s">
        <v>76</v>
      </c>
      <c r="AU213" s="174" t="s">
        <v>81</v>
      </c>
      <c r="AY213" s="173" t="s">
        <v>185</v>
      </c>
      <c r="BK213" s="175">
        <f>SUM(BK214:BK246)</f>
        <v>0</v>
      </c>
    </row>
    <row r="214" spans="1:65" s="2" customFormat="1" ht="37.85" customHeight="1">
      <c r="A214" s="34"/>
      <c r="B214" s="35"/>
      <c r="C214" s="178" t="s">
        <v>368</v>
      </c>
      <c r="D214" s="178" t="s">
        <v>187</v>
      </c>
      <c r="E214" s="179" t="s">
        <v>375</v>
      </c>
      <c r="F214" s="180" t="s">
        <v>376</v>
      </c>
      <c r="G214" s="181" t="s">
        <v>190</v>
      </c>
      <c r="H214" s="182">
        <v>2.295</v>
      </c>
      <c r="I214" s="183"/>
      <c r="J214" s="184">
        <f>ROUND(I214*H214,2)</f>
        <v>0</v>
      </c>
      <c r="K214" s="180" t="s">
        <v>191</v>
      </c>
      <c r="L214" s="39"/>
      <c r="M214" s="185" t="s">
        <v>19</v>
      </c>
      <c r="N214" s="186" t="s">
        <v>48</v>
      </c>
      <c r="O214" s="64"/>
      <c r="P214" s="187">
        <f>O214*H214</f>
        <v>0</v>
      </c>
      <c r="Q214" s="187">
        <v>0.02963</v>
      </c>
      <c r="R214" s="187">
        <f>Q214*H214</f>
        <v>0.06800085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285</v>
      </c>
      <c r="AT214" s="189" t="s">
        <v>187</v>
      </c>
      <c r="AU214" s="189" t="s">
        <v>85</v>
      </c>
      <c r="AY214" s="17" t="s">
        <v>185</v>
      </c>
      <c r="BE214" s="190">
        <f>IF(N214="základní",J214,0)</f>
        <v>0</v>
      </c>
      <c r="BF214" s="190">
        <f>IF(N214="snížená",J214,0)</f>
        <v>0</v>
      </c>
      <c r="BG214" s="190">
        <f>IF(N214="zákl. přenesená",J214,0)</f>
        <v>0</v>
      </c>
      <c r="BH214" s="190">
        <f>IF(N214="sníž. přenesená",J214,0)</f>
        <v>0</v>
      </c>
      <c r="BI214" s="190">
        <f>IF(N214="nulová",J214,0)</f>
        <v>0</v>
      </c>
      <c r="BJ214" s="17" t="s">
        <v>81</v>
      </c>
      <c r="BK214" s="190">
        <f>ROUND(I214*H214,2)</f>
        <v>0</v>
      </c>
      <c r="BL214" s="17" t="s">
        <v>285</v>
      </c>
      <c r="BM214" s="189" t="s">
        <v>377</v>
      </c>
    </row>
    <row r="215" spans="1:47" s="2" customFormat="1" ht="12">
      <c r="A215" s="34"/>
      <c r="B215" s="35"/>
      <c r="C215" s="36"/>
      <c r="D215" s="191" t="s">
        <v>194</v>
      </c>
      <c r="E215" s="36"/>
      <c r="F215" s="192" t="s">
        <v>378</v>
      </c>
      <c r="G215" s="36"/>
      <c r="H215" s="36"/>
      <c r="I215" s="193"/>
      <c r="J215" s="36"/>
      <c r="K215" s="36"/>
      <c r="L215" s="39"/>
      <c r="M215" s="194"/>
      <c r="N215" s="195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194</v>
      </c>
      <c r="AU215" s="17" t="s">
        <v>85</v>
      </c>
    </row>
    <row r="216" spans="2:51" s="13" customFormat="1" ht="12">
      <c r="B216" s="196"/>
      <c r="C216" s="197"/>
      <c r="D216" s="198" t="s">
        <v>196</v>
      </c>
      <c r="E216" s="199" t="s">
        <v>19</v>
      </c>
      <c r="F216" s="200" t="s">
        <v>777</v>
      </c>
      <c r="G216" s="197"/>
      <c r="H216" s="201">
        <v>2.295</v>
      </c>
      <c r="I216" s="202"/>
      <c r="J216" s="197"/>
      <c r="K216" s="197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196</v>
      </c>
      <c r="AU216" s="207" t="s">
        <v>85</v>
      </c>
      <c r="AV216" s="13" t="s">
        <v>85</v>
      </c>
      <c r="AW216" s="13" t="s">
        <v>37</v>
      </c>
      <c r="AX216" s="13" t="s">
        <v>77</v>
      </c>
      <c r="AY216" s="207" t="s">
        <v>185</v>
      </c>
    </row>
    <row r="217" spans="2:51" s="14" customFormat="1" ht="12">
      <c r="B217" s="208"/>
      <c r="C217" s="209"/>
      <c r="D217" s="198" t="s">
        <v>196</v>
      </c>
      <c r="E217" s="210" t="s">
        <v>19</v>
      </c>
      <c r="F217" s="211" t="s">
        <v>199</v>
      </c>
      <c r="G217" s="209"/>
      <c r="H217" s="212">
        <v>2.295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196</v>
      </c>
      <c r="AU217" s="218" t="s">
        <v>85</v>
      </c>
      <c r="AV217" s="14" t="s">
        <v>192</v>
      </c>
      <c r="AW217" s="14" t="s">
        <v>37</v>
      </c>
      <c r="AX217" s="14" t="s">
        <v>81</v>
      </c>
      <c r="AY217" s="218" t="s">
        <v>185</v>
      </c>
    </row>
    <row r="218" spans="1:65" s="2" customFormat="1" ht="24.15" customHeight="1">
      <c r="A218" s="34"/>
      <c r="B218" s="35"/>
      <c r="C218" s="178" t="s">
        <v>374</v>
      </c>
      <c r="D218" s="178" t="s">
        <v>187</v>
      </c>
      <c r="E218" s="179" t="s">
        <v>388</v>
      </c>
      <c r="F218" s="180" t="s">
        <v>389</v>
      </c>
      <c r="G218" s="181" t="s">
        <v>190</v>
      </c>
      <c r="H218" s="182">
        <v>2.295</v>
      </c>
      <c r="I218" s="183"/>
      <c r="J218" s="184">
        <f>ROUND(I218*H218,2)</f>
        <v>0</v>
      </c>
      <c r="K218" s="180" t="s">
        <v>191</v>
      </c>
      <c r="L218" s="39"/>
      <c r="M218" s="185" t="s">
        <v>19</v>
      </c>
      <c r="N218" s="186" t="s">
        <v>48</v>
      </c>
      <c r="O218" s="64"/>
      <c r="P218" s="187">
        <f>O218*H218</f>
        <v>0</v>
      </c>
      <c r="Q218" s="187">
        <v>0.0001</v>
      </c>
      <c r="R218" s="187">
        <f>Q218*H218</f>
        <v>0.0002295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285</v>
      </c>
      <c r="AT218" s="189" t="s">
        <v>187</v>
      </c>
      <c r="AU218" s="189" t="s">
        <v>85</v>
      </c>
      <c r="AY218" s="17" t="s">
        <v>185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17" t="s">
        <v>81</v>
      </c>
      <c r="BK218" s="190">
        <f>ROUND(I218*H218,2)</f>
        <v>0</v>
      </c>
      <c r="BL218" s="17" t="s">
        <v>285</v>
      </c>
      <c r="BM218" s="189" t="s">
        <v>390</v>
      </c>
    </row>
    <row r="219" spans="1:47" s="2" customFormat="1" ht="12">
      <c r="A219" s="34"/>
      <c r="B219" s="35"/>
      <c r="C219" s="36"/>
      <c r="D219" s="191" t="s">
        <v>194</v>
      </c>
      <c r="E219" s="36"/>
      <c r="F219" s="192" t="s">
        <v>391</v>
      </c>
      <c r="G219" s="36"/>
      <c r="H219" s="36"/>
      <c r="I219" s="193"/>
      <c r="J219" s="36"/>
      <c r="K219" s="36"/>
      <c r="L219" s="39"/>
      <c r="M219" s="194"/>
      <c r="N219" s="195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194</v>
      </c>
      <c r="AU219" s="17" t="s">
        <v>85</v>
      </c>
    </row>
    <row r="220" spans="1:65" s="2" customFormat="1" ht="16.5" customHeight="1">
      <c r="A220" s="34"/>
      <c r="B220" s="35"/>
      <c r="C220" s="178" t="s">
        <v>380</v>
      </c>
      <c r="D220" s="178" t="s">
        <v>187</v>
      </c>
      <c r="E220" s="179" t="s">
        <v>399</v>
      </c>
      <c r="F220" s="180" t="s">
        <v>400</v>
      </c>
      <c r="G220" s="181" t="s">
        <v>190</v>
      </c>
      <c r="H220" s="182">
        <v>3.59</v>
      </c>
      <c r="I220" s="183"/>
      <c r="J220" s="184">
        <f>ROUND(I220*H220,2)</f>
        <v>0</v>
      </c>
      <c r="K220" s="180" t="s">
        <v>191</v>
      </c>
      <c r="L220" s="39"/>
      <c r="M220" s="185" t="s">
        <v>19</v>
      </c>
      <c r="N220" s="186" t="s">
        <v>48</v>
      </c>
      <c r="O220" s="64"/>
      <c r="P220" s="187">
        <f>O220*H220</f>
        <v>0</v>
      </c>
      <c r="Q220" s="187">
        <v>0.00029</v>
      </c>
      <c r="R220" s="187">
        <f>Q220*H220</f>
        <v>0.0010410999999999999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285</v>
      </c>
      <c r="AT220" s="189" t="s">
        <v>187</v>
      </c>
      <c r="AU220" s="189" t="s">
        <v>85</v>
      </c>
      <c r="AY220" s="17" t="s">
        <v>185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7" t="s">
        <v>81</v>
      </c>
      <c r="BK220" s="190">
        <f>ROUND(I220*H220,2)</f>
        <v>0</v>
      </c>
      <c r="BL220" s="17" t="s">
        <v>285</v>
      </c>
      <c r="BM220" s="189" t="s">
        <v>401</v>
      </c>
    </row>
    <row r="221" spans="1:47" s="2" customFormat="1" ht="12">
      <c r="A221" s="34"/>
      <c r="B221" s="35"/>
      <c r="C221" s="36"/>
      <c r="D221" s="191" t="s">
        <v>194</v>
      </c>
      <c r="E221" s="36"/>
      <c r="F221" s="192" t="s">
        <v>402</v>
      </c>
      <c r="G221" s="36"/>
      <c r="H221" s="36"/>
      <c r="I221" s="193"/>
      <c r="J221" s="36"/>
      <c r="K221" s="36"/>
      <c r="L221" s="39"/>
      <c r="M221" s="194"/>
      <c r="N221" s="195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194</v>
      </c>
      <c r="AU221" s="17" t="s">
        <v>85</v>
      </c>
    </row>
    <row r="222" spans="2:51" s="13" customFormat="1" ht="12">
      <c r="B222" s="196"/>
      <c r="C222" s="197"/>
      <c r="D222" s="198" t="s">
        <v>196</v>
      </c>
      <c r="E222" s="199" t="s">
        <v>19</v>
      </c>
      <c r="F222" s="200" t="s">
        <v>773</v>
      </c>
      <c r="G222" s="197"/>
      <c r="H222" s="201">
        <v>3.59</v>
      </c>
      <c r="I222" s="202"/>
      <c r="J222" s="197"/>
      <c r="K222" s="197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196</v>
      </c>
      <c r="AU222" s="207" t="s">
        <v>85</v>
      </c>
      <c r="AV222" s="13" t="s">
        <v>85</v>
      </c>
      <c r="AW222" s="13" t="s">
        <v>37</v>
      </c>
      <c r="AX222" s="13" t="s">
        <v>77</v>
      </c>
      <c r="AY222" s="207" t="s">
        <v>185</v>
      </c>
    </row>
    <row r="223" spans="2:51" s="14" customFormat="1" ht="12">
      <c r="B223" s="208"/>
      <c r="C223" s="209"/>
      <c r="D223" s="198" t="s">
        <v>196</v>
      </c>
      <c r="E223" s="210" t="s">
        <v>19</v>
      </c>
      <c r="F223" s="211" t="s">
        <v>199</v>
      </c>
      <c r="G223" s="209"/>
      <c r="H223" s="212">
        <v>3.59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196</v>
      </c>
      <c r="AU223" s="218" t="s">
        <v>85</v>
      </c>
      <c r="AV223" s="14" t="s">
        <v>192</v>
      </c>
      <c r="AW223" s="14" t="s">
        <v>37</v>
      </c>
      <c r="AX223" s="14" t="s">
        <v>81</v>
      </c>
      <c r="AY223" s="218" t="s">
        <v>185</v>
      </c>
    </row>
    <row r="224" spans="1:65" s="2" customFormat="1" ht="16.5" customHeight="1">
      <c r="A224" s="34"/>
      <c r="B224" s="35"/>
      <c r="C224" s="219" t="s">
        <v>387</v>
      </c>
      <c r="D224" s="219" t="s">
        <v>404</v>
      </c>
      <c r="E224" s="220" t="s">
        <v>405</v>
      </c>
      <c r="F224" s="221" t="s">
        <v>406</v>
      </c>
      <c r="G224" s="222" t="s">
        <v>407</v>
      </c>
      <c r="H224" s="223">
        <v>22.492</v>
      </c>
      <c r="I224" s="224"/>
      <c r="J224" s="225">
        <f>ROUND(I224*H224,2)</f>
        <v>0</v>
      </c>
      <c r="K224" s="221" t="s">
        <v>191</v>
      </c>
      <c r="L224" s="226"/>
      <c r="M224" s="227" t="s">
        <v>19</v>
      </c>
      <c r="N224" s="228" t="s">
        <v>48</v>
      </c>
      <c r="O224" s="64"/>
      <c r="P224" s="187">
        <f>O224*H224</f>
        <v>0</v>
      </c>
      <c r="Q224" s="187">
        <v>0.00054</v>
      </c>
      <c r="R224" s="187">
        <f>Q224*H224</f>
        <v>0.01214568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392</v>
      </c>
      <c r="AT224" s="189" t="s">
        <v>404</v>
      </c>
      <c r="AU224" s="189" t="s">
        <v>85</v>
      </c>
      <c r="AY224" s="17" t="s">
        <v>185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17" t="s">
        <v>81</v>
      </c>
      <c r="BK224" s="190">
        <f>ROUND(I224*H224,2)</f>
        <v>0</v>
      </c>
      <c r="BL224" s="17" t="s">
        <v>285</v>
      </c>
      <c r="BM224" s="189" t="s">
        <v>408</v>
      </c>
    </row>
    <row r="225" spans="2:51" s="13" customFormat="1" ht="12">
      <c r="B225" s="196"/>
      <c r="C225" s="197"/>
      <c r="D225" s="198" t="s">
        <v>196</v>
      </c>
      <c r="E225" s="199" t="s">
        <v>19</v>
      </c>
      <c r="F225" s="200" t="s">
        <v>778</v>
      </c>
      <c r="G225" s="197"/>
      <c r="H225" s="201">
        <v>22.492</v>
      </c>
      <c r="I225" s="202"/>
      <c r="J225" s="197"/>
      <c r="K225" s="197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196</v>
      </c>
      <c r="AU225" s="207" t="s">
        <v>85</v>
      </c>
      <c r="AV225" s="13" t="s">
        <v>85</v>
      </c>
      <c r="AW225" s="13" t="s">
        <v>37</v>
      </c>
      <c r="AX225" s="13" t="s">
        <v>77</v>
      </c>
      <c r="AY225" s="207" t="s">
        <v>185</v>
      </c>
    </row>
    <row r="226" spans="2:51" s="14" customFormat="1" ht="12">
      <c r="B226" s="208"/>
      <c r="C226" s="209"/>
      <c r="D226" s="198" t="s">
        <v>196</v>
      </c>
      <c r="E226" s="210" t="s">
        <v>19</v>
      </c>
      <c r="F226" s="211" t="s">
        <v>199</v>
      </c>
      <c r="G226" s="209"/>
      <c r="H226" s="212">
        <v>22.492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196</v>
      </c>
      <c r="AU226" s="218" t="s">
        <v>85</v>
      </c>
      <c r="AV226" s="14" t="s">
        <v>192</v>
      </c>
      <c r="AW226" s="14" t="s">
        <v>37</v>
      </c>
      <c r="AX226" s="14" t="s">
        <v>81</v>
      </c>
      <c r="AY226" s="218" t="s">
        <v>185</v>
      </c>
    </row>
    <row r="227" spans="1:65" s="2" customFormat="1" ht="16.5" customHeight="1">
      <c r="A227" s="34"/>
      <c r="B227" s="35"/>
      <c r="C227" s="178" t="s">
        <v>392</v>
      </c>
      <c r="D227" s="178" t="s">
        <v>187</v>
      </c>
      <c r="E227" s="179" t="s">
        <v>412</v>
      </c>
      <c r="F227" s="180" t="s">
        <v>413</v>
      </c>
      <c r="G227" s="181" t="s">
        <v>190</v>
      </c>
      <c r="H227" s="182">
        <v>3.59</v>
      </c>
      <c r="I227" s="183"/>
      <c r="J227" s="184">
        <f>ROUND(I227*H227,2)</f>
        <v>0</v>
      </c>
      <c r="K227" s="180" t="s">
        <v>191</v>
      </c>
      <c r="L227" s="39"/>
      <c r="M227" s="185" t="s">
        <v>19</v>
      </c>
      <c r="N227" s="186" t="s">
        <v>48</v>
      </c>
      <c r="O227" s="64"/>
      <c r="P227" s="187">
        <f>O227*H227</f>
        <v>0</v>
      </c>
      <c r="Q227" s="187">
        <v>0.00041</v>
      </c>
      <c r="R227" s="187">
        <f>Q227*H227</f>
        <v>0.0014719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285</v>
      </c>
      <c r="AT227" s="189" t="s">
        <v>187</v>
      </c>
      <c r="AU227" s="189" t="s">
        <v>85</v>
      </c>
      <c r="AY227" s="17" t="s">
        <v>185</v>
      </c>
      <c r="BE227" s="190">
        <f>IF(N227="základní",J227,0)</f>
        <v>0</v>
      </c>
      <c r="BF227" s="190">
        <f>IF(N227="snížená",J227,0)</f>
        <v>0</v>
      </c>
      <c r="BG227" s="190">
        <f>IF(N227="zákl. přenesená",J227,0)</f>
        <v>0</v>
      </c>
      <c r="BH227" s="190">
        <f>IF(N227="sníž. přenesená",J227,0)</f>
        <v>0</v>
      </c>
      <c r="BI227" s="190">
        <f>IF(N227="nulová",J227,0)</f>
        <v>0</v>
      </c>
      <c r="BJ227" s="17" t="s">
        <v>81</v>
      </c>
      <c r="BK227" s="190">
        <f>ROUND(I227*H227,2)</f>
        <v>0</v>
      </c>
      <c r="BL227" s="17" t="s">
        <v>285</v>
      </c>
      <c r="BM227" s="189" t="s">
        <v>414</v>
      </c>
    </row>
    <row r="228" spans="1:47" s="2" customFormat="1" ht="12">
      <c r="A228" s="34"/>
      <c r="B228" s="35"/>
      <c r="C228" s="36"/>
      <c r="D228" s="191" t="s">
        <v>194</v>
      </c>
      <c r="E228" s="36"/>
      <c r="F228" s="192" t="s">
        <v>415</v>
      </c>
      <c r="G228" s="36"/>
      <c r="H228" s="36"/>
      <c r="I228" s="193"/>
      <c r="J228" s="36"/>
      <c r="K228" s="36"/>
      <c r="L228" s="39"/>
      <c r="M228" s="194"/>
      <c r="N228" s="195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194</v>
      </c>
      <c r="AU228" s="17" t="s">
        <v>85</v>
      </c>
    </row>
    <row r="229" spans="1:65" s="2" customFormat="1" ht="16.5" customHeight="1">
      <c r="A229" s="34"/>
      <c r="B229" s="35"/>
      <c r="C229" s="219" t="s">
        <v>398</v>
      </c>
      <c r="D229" s="219" t="s">
        <v>404</v>
      </c>
      <c r="E229" s="220" t="s">
        <v>417</v>
      </c>
      <c r="F229" s="221" t="s">
        <v>418</v>
      </c>
      <c r="G229" s="222" t="s">
        <v>190</v>
      </c>
      <c r="H229" s="223">
        <v>4.129</v>
      </c>
      <c r="I229" s="224"/>
      <c r="J229" s="225">
        <f>ROUND(I229*H229,2)</f>
        <v>0</v>
      </c>
      <c r="K229" s="221" t="s">
        <v>191</v>
      </c>
      <c r="L229" s="226"/>
      <c r="M229" s="227" t="s">
        <v>19</v>
      </c>
      <c r="N229" s="228" t="s">
        <v>48</v>
      </c>
      <c r="O229" s="64"/>
      <c r="P229" s="187">
        <f>O229*H229</f>
        <v>0</v>
      </c>
      <c r="Q229" s="187">
        <v>0.0109</v>
      </c>
      <c r="R229" s="187">
        <f>Q229*H229</f>
        <v>0.04500609999999999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392</v>
      </c>
      <c r="AT229" s="189" t="s">
        <v>404</v>
      </c>
      <c r="AU229" s="189" t="s">
        <v>85</v>
      </c>
      <c r="AY229" s="17" t="s">
        <v>185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7" t="s">
        <v>81</v>
      </c>
      <c r="BK229" s="190">
        <f>ROUND(I229*H229,2)</f>
        <v>0</v>
      </c>
      <c r="BL229" s="17" t="s">
        <v>285</v>
      </c>
      <c r="BM229" s="189" t="s">
        <v>419</v>
      </c>
    </row>
    <row r="230" spans="2:51" s="13" customFormat="1" ht="12">
      <c r="B230" s="196"/>
      <c r="C230" s="197"/>
      <c r="D230" s="198" t="s">
        <v>196</v>
      </c>
      <c r="E230" s="199" t="s">
        <v>19</v>
      </c>
      <c r="F230" s="200" t="s">
        <v>779</v>
      </c>
      <c r="G230" s="197"/>
      <c r="H230" s="201">
        <v>4.129</v>
      </c>
      <c r="I230" s="202"/>
      <c r="J230" s="197"/>
      <c r="K230" s="197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196</v>
      </c>
      <c r="AU230" s="207" t="s">
        <v>85</v>
      </c>
      <c r="AV230" s="13" t="s">
        <v>85</v>
      </c>
      <c r="AW230" s="13" t="s">
        <v>37</v>
      </c>
      <c r="AX230" s="13" t="s">
        <v>77</v>
      </c>
      <c r="AY230" s="207" t="s">
        <v>185</v>
      </c>
    </row>
    <row r="231" spans="2:51" s="14" customFormat="1" ht="12">
      <c r="B231" s="208"/>
      <c r="C231" s="209"/>
      <c r="D231" s="198" t="s">
        <v>196</v>
      </c>
      <c r="E231" s="210" t="s">
        <v>19</v>
      </c>
      <c r="F231" s="211" t="s">
        <v>199</v>
      </c>
      <c r="G231" s="209"/>
      <c r="H231" s="212">
        <v>4.129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196</v>
      </c>
      <c r="AU231" s="218" t="s">
        <v>85</v>
      </c>
      <c r="AV231" s="14" t="s">
        <v>192</v>
      </c>
      <c r="AW231" s="14" t="s">
        <v>37</v>
      </c>
      <c r="AX231" s="14" t="s">
        <v>81</v>
      </c>
      <c r="AY231" s="218" t="s">
        <v>185</v>
      </c>
    </row>
    <row r="232" spans="1:65" s="2" customFormat="1" ht="24.15" customHeight="1">
      <c r="A232" s="34"/>
      <c r="B232" s="35"/>
      <c r="C232" s="178" t="s">
        <v>403</v>
      </c>
      <c r="D232" s="178" t="s">
        <v>187</v>
      </c>
      <c r="E232" s="179" t="s">
        <v>427</v>
      </c>
      <c r="F232" s="180" t="s">
        <v>428</v>
      </c>
      <c r="G232" s="181" t="s">
        <v>190</v>
      </c>
      <c r="H232" s="182">
        <v>3.59</v>
      </c>
      <c r="I232" s="183"/>
      <c r="J232" s="184">
        <f>ROUND(I232*H232,2)</f>
        <v>0</v>
      </c>
      <c r="K232" s="180" t="s">
        <v>191</v>
      </c>
      <c r="L232" s="39"/>
      <c r="M232" s="185" t="s">
        <v>19</v>
      </c>
      <c r="N232" s="186" t="s">
        <v>48</v>
      </c>
      <c r="O232" s="64"/>
      <c r="P232" s="187">
        <f>O232*H232</f>
        <v>0</v>
      </c>
      <c r="Q232" s="187">
        <v>0.0001</v>
      </c>
      <c r="R232" s="187">
        <f>Q232*H232</f>
        <v>0.000359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285</v>
      </c>
      <c r="AT232" s="189" t="s">
        <v>187</v>
      </c>
      <c r="AU232" s="189" t="s">
        <v>85</v>
      </c>
      <c r="AY232" s="17" t="s">
        <v>185</v>
      </c>
      <c r="BE232" s="190">
        <f>IF(N232="základní",J232,0)</f>
        <v>0</v>
      </c>
      <c r="BF232" s="190">
        <f>IF(N232="snížená",J232,0)</f>
        <v>0</v>
      </c>
      <c r="BG232" s="190">
        <f>IF(N232="zákl. přenesená",J232,0)</f>
        <v>0</v>
      </c>
      <c r="BH232" s="190">
        <f>IF(N232="sníž. přenesená",J232,0)</f>
        <v>0</v>
      </c>
      <c r="BI232" s="190">
        <f>IF(N232="nulová",J232,0)</f>
        <v>0</v>
      </c>
      <c r="BJ232" s="17" t="s">
        <v>81</v>
      </c>
      <c r="BK232" s="190">
        <f>ROUND(I232*H232,2)</f>
        <v>0</v>
      </c>
      <c r="BL232" s="17" t="s">
        <v>285</v>
      </c>
      <c r="BM232" s="189" t="s">
        <v>429</v>
      </c>
    </row>
    <row r="233" spans="1:47" s="2" customFormat="1" ht="12">
      <c r="A233" s="34"/>
      <c r="B233" s="35"/>
      <c r="C233" s="36"/>
      <c r="D233" s="191" t="s">
        <v>194</v>
      </c>
      <c r="E233" s="36"/>
      <c r="F233" s="192" t="s">
        <v>430</v>
      </c>
      <c r="G233" s="36"/>
      <c r="H233" s="36"/>
      <c r="I233" s="193"/>
      <c r="J233" s="36"/>
      <c r="K233" s="36"/>
      <c r="L233" s="39"/>
      <c r="M233" s="194"/>
      <c r="N233" s="195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194</v>
      </c>
      <c r="AU233" s="17" t="s">
        <v>85</v>
      </c>
    </row>
    <row r="234" spans="1:65" s="2" customFormat="1" ht="24.15" customHeight="1">
      <c r="A234" s="34"/>
      <c r="B234" s="35"/>
      <c r="C234" s="178" t="s">
        <v>411</v>
      </c>
      <c r="D234" s="178" t="s">
        <v>187</v>
      </c>
      <c r="E234" s="179" t="s">
        <v>432</v>
      </c>
      <c r="F234" s="180" t="s">
        <v>433</v>
      </c>
      <c r="G234" s="181" t="s">
        <v>202</v>
      </c>
      <c r="H234" s="182">
        <v>1</v>
      </c>
      <c r="I234" s="183"/>
      <c r="J234" s="184">
        <f>ROUND(I234*H234,2)</f>
        <v>0</v>
      </c>
      <c r="K234" s="180" t="s">
        <v>191</v>
      </c>
      <c r="L234" s="39"/>
      <c r="M234" s="185" t="s">
        <v>19</v>
      </c>
      <c r="N234" s="186" t="s">
        <v>48</v>
      </c>
      <c r="O234" s="64"/>
      <c r="P234" s="187">
        <f>O234*H234</f>
        <v>0</v>
      </c>
      <c r="Q234" s="187">
        <v>3E-05</v>
      </c>
      <c r="R234" s="187">
        <f>Q234*H234</f>
        <v>3E-05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285</v>
      </c>
      <c r="AT234" s="189" t="s">
        <v>187</v>
      </c>
      <c r="AU234" s="189" t="s">
        <v>85</v>
      </c>
      <c r="AY234" s="17" t="s">
        <v>185</v>
      </c>
      <c r="BE234" s="190">
        <f>IF(N234="základní",J234,0)</f>
        <v>0</v>
      </c>
      <c r="BF234" s="190">
        <f>IF(N234="snížená",J234,0)</f>
        <v>0</v>
      </c>
      <c r="BG234" s="190">
        <f>IF(N234="zákl. přenesená",J234,0)</f>
        <v>0</v>
      </c>
      <c r="BH234" s="190">
        <f>IF(N234="sníž. přenesená",J234,0)</f>
        <v>0</v>
      </c>
      <c r="BI234" s="190">
        <f>IF(N234="nulová",J234,0)</f>
        <v>0</v>
      </c>
      <c r="BJ234" s="17" t="s">
        <v>81</v>
      </c>
      <c r="BK234" s="190">
        <f>ROUND(I234*H234,2)</f>
        <v>0</v>
      </c>
      <c r="BL234" s="17" t="s">
        <v>285</v>
      </c>
      <c r="BM234" s="189" t="s">
        <v>434</v>
      </c>
    </row>
    <row r="235" spans="1:47" s="2" customFormat="1" ht="12">
      <c r="A235" s="34"/>
      <c r="B235" s="35"/>
      <c r="C235" s="36"/>
      <c r="D235" s="191" t="s">
        <v>194</v>
      </c>
      <c r="E235" s="36"/>
      <c r="F235" s="192" t="s">
        <v>435</v>
      </c>
      <c r="G235" s="36"/>
      <c r="H235" s="36"/>
      <c r="I235" s="193"/>
      <c r="J235" s="36"/>
      <c r="K235" s="36"/>
      <c r="L235" s="39"/>
      <c r="M235" s="194"/>
      <c r="N235" s="195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194</v>
      </c>
      <c r="AU235" s="17" t="s">
        <v>85</v>
      </c>
    </row>
    <row r="236" spans="2:51" s="13" customFormat="1" ht="12">
      <c r="B236" s="196"/>
      <c r="C236" s="197"/>
      <c r="D236" s="198" t="s">
        <v>196</v>
      </c>
      <c r="E236" s="199" t="s">
        <v>19</v>
      </c>
      <c r="F236" s="200" t="s">
        <v>436</v>
      </c>
      <c r="G236" s="197"/>
      <c r="H236" s="201">
        <v>1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196</v>
      </c>
      <c r="AU236" s="207" t="s">
        <v>85</v>
      </c>
      <c r="AV236" s="13" t="s">
        <v>85</v>
      </c>
      <c r="AW236" s="13" t="s">
        <v>37</v>
      </c>
      <c r="AX236" s="13" t="s">
        <v>77</v>
      </c>
      <c r="AY236" s="207" t="s">
        <v>185</v>
      </c>
    </row>
    <row r="237" spans="2:51" s="14" customFormat="1" ht="12">
      <c r="B237" s="208"/>
      <c r="C237" s="209"/>
      <c r="D237" s="198" t="s">
        <v>196</v>
      </c>
      <c r="E237" s="210" t="s">
        <v>19</v>
      </c>
      <c r="F237" s="211" t="s">
        <v>199</v>
      </c>
      <c r="G237" s="209"/>
      <c r="H237" s="212">
        <v>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196</v>
      </c>
      <c r="AU237" s="218" t="s">
        <v>85</v>
      </c>
      <c r="AV237" s="14" t="s">
        <v>192</v>
      </c>
      <c r="AW237" s="14" t="s">
        <v>37</v>
      </c>
      <c r="AX237" s="14" t="s">
        <v>81</v>
      </c>
      <c r="AY237" s="218" t="s">
        <v>185</v>
      </c>
    </row>
    <row r="238" spans="1:65" s="2" customFormat="1" ht="16.5" customHeight="1">
      <c r="A238" s="34"/>
      <c r="B238" s="35"/>
      <c r="C238" s="219" t="s">
        <v>416</v>
      </c>
      <c r="D238" s="219" t="s">
        <v>404</v>
      </c>
      <c r="E238" s="220" t="s">
        <v>438</v>
      </c>
      <c r="F238" s="221" t="s">
        <v>439</v>
      </c>
      <c r="G238" s="222" t="s">
        <v>202</v>
      </c>
      <c r="H238" s="223">
        <v>1</v>
      </c>
      <c r="I238" s="224"/>
      <c r="J238" s="225">
        <f>ROUND(I238*H238,2)</f>
        <v>0</v>
      </c>
      <c r="K238" s="221" t="s">
        <v>19</v>
      </c>
      <c r="L238" s="226"/>
      <c r="M238" s="227" t="s">
        <v>19</v>
      </c>
      <c r="N238" s="228" t="s">
        <v>48</v>
      </c>
      <c r="O238" s="64"/>
      <c r="P238" s="187">
        <f>O238*H238</f>
        <v>0</v>
      </c>
      <c r="Q238" s="187">
        <v>0.0047</v>
      </c>
      <c r="R238" s="187">
        <f>Q238*H238</f>
        <v>0.0047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392</v>
      </c>
      <c r="AT238" s="189" t="s">
        <v>404</v>
      </c>
      <c r="AU238" s="189" t="s">
        <v>85</v>
      </c>
      <c r="AY238" s="17" t="s">
        <v>185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7" t="s">
        <v>81</v>
      </c>
      <c r="BK238" s="190">
        <f>ROUND(I238*H238,2)</f>
        <v>0</v>
      </c>
      <c r="BL238" s="17" t="s">
        <v>285</v>
      </c>
      <c r="BM238" s="189" t="s">
        <v>440</v>
      </c>
    </row>
    <row r="239" spans="1:65" s="2" customFormat="1" ht="24.15" customHeight="1">
      <c r="A239" s="34"/>
      <c r="B239" s="35"/>
      <c r="C239" s="178" t="s">
        <v>421</v>
      </c>
      <c r="D239" s="178" t="s">
        <v>187</v>
      </c>
      <c r="E239" s="179" t="s">
        <v>442</v>
      </c>
      <c r="F239" s="180" t="s">
        <v>443</v>
      </c>
      <c r="G239" s="181" t="s">
        <v>202</v>
      </c>
      <c r="H239" s="182">
        <v>1</v>
      </c>
      <c r="I239" s="183"/>
      <c r="J239" s="184">
        <f>ROUND(I239*H239,2)</f>
        <v>0</v>
      </c>
      <c r="K239" s="180" t="s">
        <v>191</v>
      </c>
      <c r="L239" s="39"/>
      <c r="M239" s="185" t="s">
        <v>19</v>
      </c>
      <c r="N239" s="186" t="s">
        <v>48</v>
      </c>
      <c r="O239" s="64"/>
      <c r="P239" s="187">
        <f>O239*H239</f>
        <v>0</v>
      </c>
      <c r="Q239" s="187">
        <v>3E-05</v>
      </c>
      <c r="R239" s="187">
        <f>Q239*H239</f>
        <v>3E-05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285</v>
      </c>
      <c r="AT239" s="189" t="s">
        <v>187</v>
      </c>
      <c r="AU239" s="189" t="s">
        <v>85</v>
      </c>
      <c r="AY239" s="17" t="s">
        <v>185</v>
      </c>
      <c r="BE239" s="190">
        <f>IF(N239="základní",J239,0)</f>
        <v>0</v>
      </c>
      <c r="BF239" s="190">
        <f>IF(N239="snížená",J239,0)</f>
        <v>0</v>
      </c>
      <c r="BG239" s="190">
        <f>IF(N239="zákl. přenesená",J239,0)</f>
        <v>0</v>
      </c>
      <c r="BH239" s="190">
        <f>IF(N239="sníž. přenesená",J239,0)</f>
        <v>0</v>
      </c>
      <c r="BI239" s="190">
        <f>IF(N239="nulová",J239,0)</f>
        <v>0</v>
      </c>
      <c r="BJ239" s="17" t="s">
        <v>81</v>
      </c>
      <c r="BK239" s="190">
        <f>ROUND(I239*H239,2)</f>
        <v>0</v>
      </c>
      <c r="BL239" s="17" t="s">
        <v>285</v>
      </c>
      <c r="BM239" s="189" t="s">
        <v>444</v>
      </c>
    </row>
    <row r="240" spans="1:47" s="2" customFormat="1" ht="12">
      <c r="A240" s="34"/>
      <c r="B240" s="35"/>
      <c r="C240" s="36"/>
      <c r="D240" s="191" t="s">
        <v>194</v>
      </c>
      <c r="E240" s="36"/>
      <c r="F240" s="192" t="s">
        <v>445</v>
      </c>
      <c r="G240" s="36"/>
      <c r="H240" s="36"/>
      <c r="I240" s="193"/>
      <c r="J240" s="36"/>
      <c r="K240" s="36"/>
      <c r="L240" s="39"/>
      <c r="M240" s="194"/>
      <c r="N240" s="195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194</v>
      </c>
      <c r="AU240" s="17" t="s">
        <v>85</v>
      </c>
    </row>
    <row r="241" spans="2:51" s="13" customFormat="1" ht="12">
      <c r="B241" s="196"/>
      <c r="C241" s="197"/>
      <c r="D241" s="198" t="s">
        <v>196</v>
      </c>
      <c r="E241" s="199" t="s">
        <v>19</v>
      </c>
      <c r="F241" s="200" t="s">
        <v>446</v>
      </c>
      <c r="G241" s="197"/>
      <c r="H241" s="201">
        <v>1</v>
      </c>
      <c r="I241" s="202"/>
      <c r="J241" s="197"/>
      <c r="K241" s="197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196</v>
      </c>
      <c r="AU241" s="207" t="s">
        <v>85</v>
      </c>
      <c r="AV241" s="13" t="s">
        <v>85</v>
      </c>
      <c r="AW241" s="13" t="s">
        <v>37</v>
      </c>
      <c r="AX241" s="13" t="s">
        <v>77</v>
      </c>
      <c r="AY241" s="207" t="s">
        <v>185</v>
      </c>
    </row>
    <row r="242" spans="2:51" s="14" customFormat="1" ht="12">
      <c r="B242" s="208"/>
      <c r="C242" s="209"/>
      <c r="D242" s="198" t="s">
        <v>196</v>
      </c>
      <c r="E242" s="210" t="s">
        <v>19</v>
      </c>
      <c r="F242" s="211" t="s">
        <v>199</v>
      </c>
      <c r="G242" s="209"/>
      <c r="H242" s="212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196</v>
      </c>
      <c r="AU242" s="218" t="s">
        <v>85</v>
      </c>
      <c r="AV242" s="14" t="s">
        <v>192</v>
      </c>
      <c r="AW242" s="14" t="s">
        <v>37</v>
      </c>
      <c r="AX242" s="14" t="s">
        <v>81</v>
      </c>
      <c r="AY242" s="218" t="s">
        <v>185</v>
      </c>
    </row>
    <row r="243" spans="1:65" s="2" customFormat="1" ht="16.5" customHeight="1">
      <c r="A243" s="34"/>
      <c r="B243" s="35"/>
      <c r="C243" s="219" t="s">
        <v>426</v>
      </c>
      <c r="D243" s="219" t="s">
        <v>404</v>
      </c>
      <c r="E243" s="220" t="s">
        <v>449</v>
      </c>
      <c r="F243" s="221" t="s">
        <v>450</v>
      </c>
      <c r="G243" s="222" t="s">
        <v>202</v>
      </c>
      <c r="H243" s="223">
        <v>1</v>
      </c>
      <c r="I243" s="224"/>
      <c r="J243" s="225">
        <f>ROUND(I243*H243,2)</f>
        <v>0</v>
      </c>
      <c r="K243" s="221" t="s">
        <v>19</v>
      </c>
      <c r="L243" s="226"/>
      <c r="M243" s="227" t="s">
        <v>19</v>
      </c>
      <c r="N243" s="228" t="s">
        <v>48</v>
      </c>
      <c r="O243" s="64"/>
      <c r="P243" s="187">
        <f>O243*H243</f>
        <v>0</v>
      </c>
      <c r="Q243" s="187">
        <v>0.0009</v>
      </c>
      <c r="R243" s="187">
        <f>Q243*H243</f>
        <v>0.0009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392</v>
      </c>
      <c r="AT243" s="189" t="s">
        <v>404</v>
      </c>
      <c r="AU243" s="189" t="s">
        <v>85</v>
      </c>
      <c r="AY243" s="17" t="s">
        <v>185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17" t="s">
        <v>81</v>
      </c>
      <c r="BK243" s="190">
        <f>ROUND(I243*H243,2)</f>
        <v>0</v>
      </c>
      <c r="BL243" s="17" t="s">
        <v>285</v>
      </c>
      <c r="BM243" s="189" t="s">
        <v>451</v>
      </c>
    </row>
    <row r="244" spans="1:65" s="2" customFormat="1" ht="37.85" customHeight="1">
      <c r="A244" s="34"/>
      <c r="B244" s="35"/>
      <c r="C244" s="178" t="s">
        <v>431</v>
      </c>
      <c r="D244" s="178" t="s">
        <v>187</v>
      </c>
      <c r="E244" s="179" t="s">
        <v>453</v>
      </c>
      <c r="F244" s="180" t="s">
        <v>454</v>
      </c>
      <c r="G244" s="181" t="s">
        <v>322</v>
      </c>
      <c r="H244" s="182">
        <v>0.134</v>
      </c>
      <c r="I244" s="183"/>
      <c r="J244" s="184">
        <f>ROUND(I244*H244,2)</f>
        <v>0</v>
      </c>
      <c r="K244" s="180" t="s">
        <v>191</v>
      </c>
      <c r="L244" s="39"/>
      <c r="M244" s="185" t="s">
        <v>19</v>
      </c>
      <c r="N244" s="186" t="s">
        <v>48</v>
      </c>
      <c r="O244" s="64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285</v>
      </c>
      <c r="AT244" s="189" t="s">
        <v>187</v>
      </c>
      <c r="AU244" s="189" t="s">
        <v>85</v>
      </c>
      <c r="AY244" s="17" t="s">
        <v>185</v>
      </c>
      <c r="BE244" s="190">
        <f>IF(N244="základní",J244,0)</f>
        <v>0</v>
      </c>
      <c r="BF244" s="190">
        <f>IF(N244="snížená",J244,0)</f>
        <v>0</v>
      </c>
      <c r="BG244" s="190">
        <f>IF(N244="zákl. přenesená",J244,0)</f>
        <v>0</v>
      </c>
      <c r="BH244" s="190">
        <f>IF(N244="sníž. přenesená",J244,0)</f>
        <v>0</v>
      </c>
      <c r="BI244" s="190">
        <f>IF(N244="nulová",J244,0)</f>
        <v>0</v>
      </c>
      <c r="BJ244" s="17" t="s">
        <v>81</v>
      </c>
      <c r="BK244" s="190">
        <f>ROUND(I244*H244,2)</f>
        <v>0</v>
      </c>
      <c r="BL244" s="17" t="s">
        <v>285</v>
      </c>
      <c r="BM244" s="189" t="s">
        <v>455</v>
      </c>
    </row>
    <row r="245" spans="1:47" s="2" customFormat="1" ht="12">
      <c r="A245" s="34"/>
      <c r="B245" s="35"/>
      <c r="C245" s="36"/>
      <c r="D245" s="191" t="s">
        <v>194</v>
      </c>
      <c r="E245" s="36"/>
      <c r="F245" s="192" t="s">
        <v>456</v>
      </c>
      <c r="G245" s="36"/>
      <c r="H245" s="36"/>
      <c r="I245" s="193"/>
      <c r="J245" s="36"/>
      <c r="K245" s="36"/>
      <c r="L245" s="39"/>
      <c r="M245" s="194"/>
      <c r="N245" s="195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194</v>
      </c>
      <c r="AU245" s="17" t="s">
        <v>85</v>
      </c>
    </row>
    <row r="246" spans="1:65" s="2" customFormat="1" ht="33" customHeight="1">
      <c r="A246" s="34"/>
      <c r="B246" s="35"/>
      <c r="C246" s="178" t="s">
        <v>437</v>
      </c>
      <c r="D246" s="178" t="s">
        <v>187</v>
      </c>
      <c r="E246" s="179" t="s">
        <v>458</v>
      </c>
      <c r="F246" s="180" t="s">
        <v>459</v>
      </c>
      <c r="G246" s="181" t="s">
        <v>322</v>
      </c>
      <c r="H246" s="182">
        <v>0.134</v>
      </c>
      <c r="I246" s="183"/>
      <c r="J246" s="184">
        <f>ROUND(I246*H246,2)</f>
        <v>0</v>
      </c>
      <c r="K246" s="180" t="s">
        <v>19</v>
      </c>
      <c r="L246" s="39"/>
      <c r="M246" s="185" t="s">
        <v>19</v>
      </c>
      <c r="N246" s="186" t="s">
        <v>48</v>
      </c>
      <c r="O246" s="64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285</v>
      </c>
      <c r="AT246" s="189" t="s">
        <v>187</v>
      </c>
      <c r="AU246" s="189" t="s">
        <v>85</v>
      </c>
      <c r="AY246" s="17" t="s">
        <v>185</v>
      </c>
      <c r="BE246" s="190">
        <f>IF(N246="základní",J246,0)</f>
        <v>0</v>
      </c>
      <c r="BF246" s="190">
        <f>IF(N246="snížená",J246,0)</f>
        <v>0</v>
      </c>
      <c r="BG246" s="190">
        <f>IF(N246="zákl. přenesená",J246,0)</f>
        <v>0</v>
      </c>
      <c r="BH246" s="190">
        <f>IF(N246="sníž. přenesená",J246,0)</f>
        <v>0</v>
      </c>
      <c r="BI246" s="190">
        <f>IF(N246="nulová",J246,0)</f>
        <v>0</v>
      </c>
      <c r="BJ246" s="17" t="s">
        <v>81</v>
      </c>
      <c r="BK246" s="190">
        <f>ROUND(I246*H246,2)</f>
        <v>0</v>
      </c>
      <c r="BL246" s="17" t="s">
        <v>285</v>
      </c>
      <c r="BM246" s="189" t="s">
        <v>460</v>
      </c>
    </row>
    <row r="247" spans="2:63" s="12" customFormat="1" ht="22.85" customHeight="1">
      <c r="B247" s="162"/>
      <c r="C247" s="163"/>
      <c r="D247" s="164" t="s">
        <v>76</v>
      </c>
      <c r="E247" s="176" t="s">
        <v>461</v>
      </c>
      <c r="F247" s="176" t="s">
        <v>462</v>
      </c>
      <c r="G247" s="163"/>
      <c r="H247" s="163"/>
      <c r="I247" s="166"/>
      <c r="J247" s="177">
        <f>BK247</f>
        <v>0</v>
      </c>
      <c r="K247" s="163"/>
      <c r="L247" s="168"/>
      <c r="M247" s="169"/>
      <c r="N247" s="170"/>
      <c r="O247" s="170"/>
      <c r="P247" s="171">
        <f>SUM(P248:P263)</f>
        <v>0</v>
      </c>
      <c r="Q247" s="170"/>
      <c r="R247" s="171">
        <f>SUM(R248:R263)</f>
        <v>0</v>
      </c>
      <c r="S247" s="170"/>
      <c r="T247" s="172">
        <f>SUM(T248:T263)</f>
        <v>0.048</v>
      </c>
      <c r="AR247" s="173" t="s">
        <v>85</v>
      </c>
      <c r="AT247" s="174" t="s">
        <v>76</v>
      </c>
      <c r="AU247" s="174" t="s">
        <v>81</v>
      </c>
      <c r="AY247" s="173" t="s">
        <v>185</v>
      </c>
      <c r="BK247" s="175">
        <f>SUM(BK248:BK263)</f>
        <v>0</v>
      </c>
    </row>
    <row r="248" spans="1:65" s="2" customFormat="1" ht="16.5" customHeight="1">
      <c r="A248" s="34"/>
      <c r="B248" s="35"/>
      <c r="C248" s="178" t="s">
        <v>441</v>
      </c>
      <c r="D248" s="178" t="s">
        <v>187</v>
      </c>
      <c r="E248" s="179" t="s">
        <v>464</v>
      </c>
      <c r="F248" s="180" t="s">
        <v>465</v>
      </c>
      <c r="G248" s="181" t="s">
        <v>202</v>
      </c>
      <c r="H248" s="182">
        <v>2</v>
      </c>
      <c r="I248" s="183"/>
      <c r="J248" s="184">
        <f>ROUND(I248*H248,2)</f>
        <v>0</v>
      </c>
      <c r="K248" s="180" t="s">
        <v>191</v>
      </c>
      <c r="L248" s="39"/>
      <c r="M248" s="185" t="s">
        <v>19</v>
      </c>
      <c r="N248" s="186" t="s">
        <v>48</v>
      </c>
      <c r="O248" s="64"/>
      <c r="P248" s="187">
        <f>O248*H248</f>
        <v>0</v>
      </c>
      <c r="Q248" s="187">
        <v>0</v>
      </c>
      <c r="R248" s="187">
        <f>Q248*H248</f>
        <v>0</v>
      </c>
      <c r="S248" s="187">
        <v>0.024</v>
      </c>
      <c r="T248" s="188">
        <f>S248*H248</f>
        <v>0.048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285</v>
      </c>
      <c r="AT248" s="189" t="s">
        <v>187</v>
      </c>
      <c r="AU248" s="189" t="s">
        <v>85</v>
      </c>
      <c r="AY248" s="17" t="s">
        <v>185</v>
      </c>
      <c r="BE248" s="190">
        <f>IF(N248="základní",J248,0)</f>
        <v>0</v>
      </c>
      <c r="BF248" s="190">
        <f>IF(N248="snížená",J248,0)</f>
        <v>0</v>
      </c>
      <c r="BG248" s="190">
        <f>IF(N248="zákl. přenesená",J248,0)</f>
        <v>0</v>
      </c>
      <c r="BH248" s="190">
        <f>IF(N248="sníž. přenesená",J248,0)</f>
        <v>0</v>
      </c>
      <c r="BI248" s="190">
        <f>IF(N248="nulová",J248,0)</f>
        <v>0</v>
      </c>
      <c r="BJ248" s="17" t="s">
        <v>81</v>
      </c>
      <c r="BK248" s="190">
        <f>ROUND(I248*H248,2)</f>
        <v>0</v>
      </c>
      <c r="BL248" s="17" t="s">
        <v>285</v>
      </c>
      <c r="BM248" s="189" t="s">
        <v>466</v>
      </c>
    </row>
    <row r="249" spans="1:47" s="2" customFormat="1" ht="12">
      <c r="A249" s="34"/>
      <c r="B249" s="35"/>
      <c r="C249" s="36"/>
      <c r="D249" s="191" t="s">
        <v>194</v>
      </c>
      <c r="E249" s="36"/>
      <c r="F249" s="192" t="s">
        <v>467</v>
      </c>
      <c r="G249" s="36"/>
      <c r="H249" s="36"/>
      <c r="I249" s="193"/>
      <c r="J249" s="36"/>
      <c r="K249" s="36"/>
      <c r="L249" s="39"/>
      <c r="M249" s="194"/>
      <c r="N249" s="195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194</v>
      </c>
      <c r="AU249" s="17" t="s">
        <v>85</v>
      </c>
    </row>
    <row r="250" spans="2:51" s="13" customFormat="1" ht="12">
      <c r="B250" s="196"/>
      <c r="C250" s="197"/>
      <c r="D250" s="198" t="s">
        <v>196</v>
      </c>
      <c r="E250" s="199" t="s">
        <v>19</v>
      </c>
      <c r="F250" s="200" t="s">
        <v>85</v>
      </c>
      <c r="G250" s="197"/>
      <c r="H250" s="201">
        <v>2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196</v>
      </c>
      <c r="AU250" s="207" t="s">
        <v>85</v>
      </c>
      <c r="AV250" s="13" t="s">
        <v>85</v>
      </c>
      <c r="AW250" s="13" t="s">
        <v>37</v>
      </c>
      <c r="AX250" s="13" t="s">
        <v>77</v>
      </c>
      <c r="AY250" s="207" t="s">
        <v>185</v>
      </c>
    </row>
    <row r="251" spans="2:51" s="14" customFormat="1" ht="12">
      <c r="B251" s="208"/>
      <c r="C251" s="209"/>
      <c r="D251" s="198" t="s">
        <v>196</v>
      </c>
      <c r="E251" s="210" t="s">
        <v>19</v>
      </c>
      <c r="F251" s="211" t="s">
        <v>199</v>
      </c>
      <c r="G251" s="209"/>
      <c r="H251" s="212">
        <v>2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196</v>
      </c>
      <c r="AU251" s="218" t="s">
        <v>85</v>
      </c>
      <c r="AV251" s="14" t="s">
        <v>192</v>
      </c>
      <c r="AW251" s="14" t="s">
        <v>37</v>
      </c>
      <c r="AX251" s="14" t="s">
        <v>81</v>
      </c>
      <c r="AY251" s="218" t="s">
        <v>185</v>
      </c>
    </row>
    <row r="252" spans="1:65" s="2" customFormat="1" ht="24.15" customHeight="1">
      <c r="A252" s="34"/>
      <c r="B252" s="35"/>
      <c r="C252" s="178" t="s">
        <v>448</v>
      </c>
      <c r="D252" s="178" t="s">
        <v>187</v>
      </c>
      <c r="E252" s="179" t="s">
        <v>473</v>
      </c>
      <c r="F252" s="180" t="s">
        <v>474</v>
      </c>
      <c r="G252" s="181" t="s">
        <v>202</v>
      </c>
      <c r="H252" s="182">
        <v>1</v>
      </c>
      <c r="I252" s="183"/>
      <c r="J252" s="184">
        <f>ROUND(I252*H252,2)</f>
        <v>0</v>
      </c>
      <c r="K252" s="180" t="s">
        <v>19</v>
      </c>
      <c r="L252" s="39"/>
      <c r="M252" s="185" t="s">
        <v>19</v>
      </c>
      <c r="N252" s="186" t="s">
        <v>48</v>
      </c>
      <c r="O252" s="64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285</v>
      </c>
      <c r="AT252" s="189" t="s">
        <v>187</v>
      </c>
      <c r="AU252" s="189" t="s">
        <v>85</v>
      </c>
      <c r="AY252" s="17" t="s">
        <v>185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7" t="s">
        <v>81</v>
      </c>
      <c r="BK252" s="190">
        <f>ROUND(I252*H252,2)</f>
        <v>0</v>
      </c>
      <c r="BL252" s="17" t="s">
        <v>285</v>
      </c>
      <c r="BM252" s="189" t="s">
        <v>475</v>
      </c>
    </row>
    <row r="253" spans="2:51" s="13" customFormat="1" ht="12">
      <c r="B253" s="196"/>
      <c r="C253" s="197"/>
      <c r="D253" s="198" t="s">
        <v>196</v>
      </c>
      <c r="E253" s="199" t="s">
        <v>19</v>
      </c>
      <c r="F253" s="200" t="s">
        <v>81</v>
      </c>
      <c r="G253" s="197"/>
      <c r="H253" s="201">
        <v>1</v>
      </c>
      <c r="I253" s="202"/>
      <c r="J253" s="197"/>
      <c r="K253" s="197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196</v>
      </c>
      <c r="AU253" s="207" t="s">
        <v>85</v>
      </c>
      <c r="AV253" s="13" t="s">
        <v>85</v>
      </c>
      <c r="AW253" s="13" t="s">
        <v>37</v>
      </c>
      <c r="AX253" s="13" t="s">
        <v>77</v>
      </c>
      <c r="AY253" s="207" t="s">
        <v>185</v>
      </c>
    </row>
    <row r="254" spans="2:51" s="14" customFormat="1" ht="12">
      <c r="B254" s="208"/>
      <c r="C254" s="209"/>
      <c r="D254" s="198" t="s">
        <v>196</v>
      </c>
      <c r="E254" s="210" t="s">
        <v>19</v>
      </c>
      <c r="F254" s="211" t="s">
        <v>199</v>
      </c>
      <c r="G254" s="209"/>
      <c r="H254" s="212">
        <v>1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196</v>
      </c>
      <c r="AU254" s="218" t="s">
        <v>85</v>
      </c>
      <c r="AV254" s="14" t="s">
        <v>192</v>
      </c>
      <c r="AW254" s="14" t="s">
        <v>37</v>
      </c>
      <c r="AX254" s="14" t="s">
        <v>81</v>
      </c>
      <c r="AY254" s="218" t="s">
        <v>185</v>
      </c>
    </row>
    <row r="255" spans="1:65" s="2" customFormat="1" ht="37.85" customHeight="1">
      <c r="A255" s="34"/>
      <c r="B255" s="35"/>
      <c r="C255" s="178" t="s">
        <v>452</v>
      </c>
      <c r="D255" s="178" t="s">
        <v>187</v>
      </c>
      <c r="E255" s="179" t="s">
        <v>469</v>
      </c>
      <c r="F255" s="180" t="s">
        <v>780</v>
      </c>
      <c r="G255" s="181" t="s">
        <v>202</v>
      </c>
      <c r="H255" s="182">
        <v>1</v>
      </c>
      <c r="I255" s="183"/>
      <c r="J255" s="184">
        <f>ROUND(I255*H255,2)</f>
        <v>0</v>
      </c>
      <c r="K255" s="180" t="s">
        <v>19</v>
      </c>
      <c r="L255" s="39"/>
      <c r="M255" s="185" t="s">
        <v>19</v>
      </c>
      <c r="N255" s="186" t="s">
        <v>48</v>
      </c>
      <c r="O255" s="64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285</v>
      </c>
      <c r="AT255" s="189" t="s">
        <v>187</v>
      </c>
      <c r="AU255" s="189" t="s">
        <v>85</v>
      </c>
      <c r="AY255" s="17" t="s">
        <v>185</v>
      </c>
      <c r="BE255" s="190">
        <f>IF(N255="základní",J255,0)</f>
        <v>0</v>
      </c>
      <c r="BF255" s="190">
        <f>IF(N255="snížená",J255,0)</f>
        <v>0</v>
      </c>
      <c r="BG255" s="190">
        <f>IF(N255="zákl. přenesená",J255,0)</f>
        <v>0</v>
      </c>
      <c r="BH255" s="190">
        <f>IF(N255="sníž. přenesená",J255,0)</f>
        <v>0</v>
      </c>
      <c r="BI255" s="190">
        <f>IF(N255="nulová",J255,0)</f>
        <v>0</v>
      </c>
      <c r="BJ255" s="17" t="s">
        <v>81</v>
      </c>
      <c r="BK255" s="190">
        <f>ROUND(I255*H255,2)</f>
        <v>0</v>
      </c>
      <c r="BL255" s="17" t="s">
        <v>285</v>
      </c>
      <c r="BM255" s="189" t="s">
        <v>471</v>
      </c>
    </row>
    <row r="256" spans="2:51" s="13" customFormat="1" ht="12">
      <c r="B256" s="196"/>
      <c r="C256" s="197"/>
      <c r="D256" s="198" t="s">
        <v>196</v>
      </c>
      <c r="E256" s="199" t="s">
        <v>19</v>
      </c>
      <c r="F256" s="200" t="s">
        <v>81</v>
      </c>
      <c r="G256" s="197"/>
      <c r="H256" s="201">
        <v>1</v>
      </c>
      <c r="I256" s="202"/>
      <c r="J256" s="197"/>
      <c r="K256" s="197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196</v>
      </c>
      <c r="AU256" s="207" t="s">
        <v>85</v>
      </c>
      <c r="AV256" s="13" t="s">
        <v>85</v>
      </c>
      <c r="AW256" s="13" t="s">
        <v>37</v>
      </c>
      <c r="AX256" s="13" t="s">
        <v>77</v>
      </c>
      <c r="AY256" s="207" t="s">
        <v>185</v>
      </c>
    </row>
    <row r="257" spans="2:51" s="14" customFormat="1" ht="12">
      <c r="B257" s="208"/>
      <c r="C257" s="209"/>
      <c r="D257" s="198" t="s">
        <v>196</v>
      </c>
      <c r="E257" s="210" t="s">
        <v>19</v>
      </c>
      <c r="F257" s="211" t="s">
        <v>199</v>
      </c>
      <c r="G257" s="209"/>
      <c r="H257" s="212">
        <v>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196</v>
      </c>
      <c r="AU257" s="218" t="s">
        <v>85</v>
      </c>
      <c r="AV257" s="14" t="s">
        <v>192</v>
      </c>
      <c r="AW257" s="14" t="s">
        <v>37</v>
      </c>
      <c r="AX257" s="14" t="s">
        <v>81</v>
      </c>
      <c r="AY257" s="218" t="s">
        <v>185</v>
      </c>
    </row>
    <row r="258" spans="1:65" s="2" customFormat="1" ht="24.15" customHeight="1">
      <c r="A258" s="34"/>
      <c r="B258" s="35"/>
      <c r="C258" s="178" t="s">
        <v>457</v>
      </c>
      <c r="D258" s="178" t="s">
        <v>187</v>
      </c>
      <c r="E258" s="179" t="s">
        <v>781</v>
      </c>
      <c r="F258" s="180" t="s">
        <v>782</v>
      </c>
      <c r="G258" s="181" t="s">
        <v>202</v>
      </c>
      <c r="H258" s="182">
        <v>1</v>
      </c>
      <c r="I258" s="183"/>
      <c r="J258" s="184">
        <f>ROUND(I258*H258,2)</f>
        <v>0</v>
      </c>
      <c r="K258" s="180" t="s">
        <v>19</v>
      </c>
      <c r="L258" s="39"/>
      <c r="M258" s="185" t="s">
        <v>19</v>
      </c>
      <c r="N258" s="186" t="s">
        <v>48</v>
      </c>
      <c r="O258" s="64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285</v>
      </c>
      <c r="AT258" s="189" t="s">
        <v>187</v>
      </c>
      <c r="AU258" s="189" t="s">
        <v>85</v>
      </c>
      <c r="AY258" s="17" t="s">
        <v>185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17" t="s">
        <v>81</v>
      </c>
      <c r="BK258" s="190">
        <f>ROUND(I258*H258,2)</f>
        <v>0</v>
      </c>
      <c r="BL258" s="17" t="s">
        <v>285</v>
      </c>
      <c r="BM258" s="189" t="s">
        <v>783</v>
      </c>
    </row>
    <row r="259" spans="2:51" s="13" customFormat="1" ht="12">
      <c r="B259" s="196"/>
      <c r="C259" s="197"/>
      <c r="D259" s="198" t="s">
        <v>196</v>
      </c>
      <c r="E259" s="199" t="s">
        <v>19</v>
      </c>
      <c r="F259" s="200" t="s">
        <v>81</v>
      </c>
      <c r="G259" s="197"/>
      <c r="H259" s="201">
        <v>1</v>
      </c>
      <c r="I259" s="202"/>
      <c r="J259" s="197"/>
      <c r="K259" s="197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196</v>
      </c>
      <c r="AU259" s="207" t="s">
        <v>85</v>
      </c>
      <c r="AV259" s="13" t="s">
        <v>85</v>
      </c>
      <c r="AW259" s="13" t="s">
        <v>37</v>
      </c>
      <c r="AX259" s="13" t="s">
        <v>77</v>
      </c>
      <c r="AY259" s="207" t="s">
        <v>185</v>
      </c>
    </row>
    <row r="260" spans="2:51" s="14" customFormat="1" ht="12">
      <c r="B260" s="208"/>
      <c r="C260" s="209"/>
      <c r="D260" s="198" t="s">
        <v>196</v>
      </c>
      <c r="E260" s="210" t="s">
        <v>19</v>
      </c>
      <c r="F260" s="211" t="s">
        <v>199</v>
      </c>
      <c r="G260" s="209"/>
      <c r="H260" s="212">
        <v>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196</v>
      </c>
      <c r="AU260" s="218" t="s">
        <v>85</v>
      </c>
      <c r="AV260" s="14" t="s">
        <v>192</v>
      </c>
      <c r="AW260" s="14" t="s">
        <v>37</v>
      </c>
      <c r="AX260" s="14" t="s">
        <v>81</v>
      </c>
      <c r="AY260" s="218" t="s">
        <v>185</v>
      </c>
    </row>
    <row r="261" spans="1:65" s="2" customFormat="1" ht="24.15" customHeight="1">
      <c r="A261" s="34"/>
      <c r="B261" s="35"/>
      <c r="C261" s="178" t="s">
        <v>463</v>
      </c>
      <c r="D261" s="178" t="s">
        <v>187</v>
      </c>
      <c r="E261" s="179" t="s">
        <v>477</v>
      </c>
      <c r="F261" s="180" t="s">
        <v>478</v>
      </c>
      <c r="G261" s="181" t="s">
        <v>479</v>
      </c>
      <c r="H261" s="229"/>
      <c r="I261" s="183"/>
      <c r="J261" s="184">
        <f>ROUND(I261*H261,2)</f>
        <v>0</v>
      </c>
      <c r="K261" s="180" t="s">
        <v>191</v>
      </c>
      <c r="L261" s="39"/>
      <c r="M261" s="185" t="s">
        <v>19</v>
      </c>
      <c r="N261" s="186" t="s">
        <v>48</v>
      </c>
      <c r="O261" s="64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285</v>
      </c>
      <c r="AT261" s="189" t="s">
        <v>187</v>
      </c>
      <c r="AU261" s="189" t="s">
        <v>85</v>
      </c>
      <c r="AY261" s="17" t="s">
        <v>185</v>
      </c>
      <c r="BE261" s="190">
        <f>IF(N261="základní",J261,0)</f>
        <v>0</v>
      </c>
      <c r="BF261" s="190">
        <f>IF(N261="snížená",J261,0)</f>
        <v>0</v>
      </c>
      <c r="BG261" s="190">
        <f>IF(N261="zákl. přenesená",J261,0)</f>
        <v>0</v>
      </c>
      <c r="BH261" s="190">
        <f>IF(N261="sníž. přenesená",J261,0)</f>
        <v>0</v>
      </c>
      <c r="BI261" s="190">
        <f>IF(N261="nulová",J261,0)</f>
        <v>0</v>
      </c>
      <c r="BJ261" s="17" t="s">
        <v>81</v>
      </c>
      <c r="BK261" s="190">
        <f>ROUND(I261*H261,2)</f>
        <v>0</v>
      </c>
      <c r="BL261" s="17" t="s">
        <v>285</v>
      </c>
      <c r="BM261" s="189" t="s">
        <v>480</v>
      </c>
    </row>
    <row r="262" spans="1:47" s="2" customFormat="1" ht="12">
      <c r="A262" s="34"/>
      <c r="B262" s="35"/>
      <c r="C262" s="36"/>
      <c r="D262" s="191" t="s">
        <v>194</v>
      </c>
      <c r="E262" s="36"/>
      <c r="F262" s="192" t="s">
        <v>481</v>
      </c>
      <c r="G262" s="36"/>
      <c r="H262" s="36"/>
      <c r="I262" s="193"/>
      <c r="J262" s="36"/>
      <c r="K262" s="36"/>
      <c r="L262" s="39"/>
      <c r="M262" s="194"/>
      <c r="N262" s="195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194</v>
      </c>
      <c r="AU262" s="17" t="s">
        <v>85</v>
      </c>
    </row>
    <row r="263" spans="1:65" s="2" customFormat="1" ht="33" customHeight="1">
      <c r="A263" s="34"/>
      <c r="B263" s="35"/>
      <c r="C263" s="178" t="s">
        <v>468</v>
      </c>
      <c r="D263" s="178" t="s">
        <v>187</v>
      </c>
      <c r="E263" s="179" t="s">
        <v>483</v>
      </c>
      <c r="F263" s="180" t="s">
        <v>459</v>
      </c>
      <c r="G263" s="181" t="s">
        <v>479</v>
      </c>
      <c r="H263" s="229"/>
      <c r="I263" s="183"/>
      <c r="J263" s="184">
        <f>ROUND(I263*H263,2)</f>
        <v>0</v>
      </c>
      <c r="K263" s="180" t="s">
        <v>19</v>
      </c>
      <c r="L263" s="39"/>
      <c r="M263" s="185" t="s">
        <v>19</v>
      </c>
      <c r="N263" s="186" t="s">
        <v>48</v>
      </c>
      <c r="O263" s="64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285</v>
      </c>
      <c r="AT263" s="189" t="s">
        <v>187</v>
      </c>
      <c r="AU263" s="189" t="s">
        <v>85</v>
      </c>
      <c r="AY263" s="17" t="s">
        <v>185</v>
      </c>
      <c r="BE263" s="190">
        <f>IF(N263="základní",J263,0)</f>
        <v>0</v>
      </c>
      <c r="BF263" s="190">
        <f>IF(N263="snížená",J263,0)</f>
        <v>0</v>
      </c>
      <c r="BG263" s="190">
        <f>IF(N263="zákl. přenesená",J263,0)</f>
        <v>0</v>
      </c>
      <c r="BH263" s="190">
        <f>IF(N263="sníž. přenesená",J263,0)</f>
        <v>0</v>
      </c>
      <c r="BI263" s="190">
        <f>IF(N263="nulová",J263,0)</f>
        <v>0</v>
      </c>
      <c r="BJ263" s="17" t="s">
        <v>81</v>
      </c>
      <c r="BK263" s="190">
        <f>ROUND(I263*H263,2)</f>
        <v>0</v>
      </c>
      <c r="BL263" s="17" t="s">
        <v>285</v>
      </c>
      <c r="BM263" s="189" t="s">
        <v>484</v>
      </c>
    </row>
    <row r="264" spans="2:63" s="12" customFormat="1" ht="22.85" customHeight="1">
      <c r="B264" s="162"/>
      <c r="C264" s="163"/>
      <c r="D264" s="164" t="s">
        <v>76</v>
      </c>
      <c r="E264" s="176" t="s">
        <v>485</v>
      </c>
      <c r="F264" s="176" t="s">
        <v>486</v>
      </c>
      <c r="G264" s="163"/>
      <c r="H264" s="163"/>
      <c r="I264" s="166"/>
      <c r="J264" s="177">
        <f>BK264</f>
        <v>0</v>
      </c>
      <c r="K264" s="163"/>
      <c r="L264" s="168"/>
      <c r="M264" s="169"/>
      <c r="N264" s="170"/>
      <c r="O264" s="170"/>
      <c r="P264" s="171">
        <f>SUM(P265:P322)</f>
        <v>0</v>
      </c>
      <c r="Q264" s="170"/>
      <c r="R264" s="171">
        <f>SUM(R265:R322)</f>
        <v>0.4948190999999999</v>
      </c>
      <c r="S264" s="170"/>
      <c r="T264" s="172">
        <f>SUM(T265:T322)</f>
        <v>0.078719</v>
      </c>
      <c r="AR264" s="173" t="s">
        <v>85</v>
      </c>
      <c r="AT264" s="174" t="s">
        <v>76</v>
      </c>
      <c r="AU264" s="174" t="s">
        <v>81</v>
      </c>
      <c r="AY264" s="173" t="s">
        <v>185</v>
      </c>
      <c r="BK264" s="175">
        <f>SUM(BK265:BK322)</f>
        <v>0</v>
      </c>
    </row>
    <row r="265" spans="1:65" s="2" customFormat="1" ht="16.5" customHeight="1">
      <c r="A265" s="34"/>
      <c r="B265" s="35"/>
      <c r="C265" s="178" t="s">
        <v>472</v>
      </c>
      <c r="D265" s="178" t="s">
        <v>187</v>
      </c>
      <c r="E265" s="179" t="s">
        <v>488</v>
      </c>
      <c r="F265" s="180" t="s">
        <v>489</v>
      </c>
      <c r="G265" s="181" t="s">
        <v>190</v>
      </c>
      <c r="H265" s="182">
        <v>2.23</v>
      </c>
      <c r="I265" s="183"/>
      <c r="J265" s="184">
        <f>ROUND(I265*H265,2)</f>
        <v>0</v>
      </c>
      <c r="K265" s="180" t="s">
        <v>191</v>
      </c>
      <c r="L265" s="39"/>
      <c r="M265" s="185" t="s">
        <v>19</v>
      </c>
      <c r="N265" s="186" t="s">
        <v>48</v>
      </c>
      <c r="O265" s="64"/>
      <c r="P265" s="187">
        <f>O265*H265</f>
        <v>0</v>
      </c>
      <c r="Q265" s="187">
        <v>0</v>
      </c>
      <c r="R265" s="187">
        <f>Q265*H265</f>
        <v>0</v>
      </c>
      <c r="S265" s="187">
        <v>0.0353</v>
      </c>
      <c r="T265" s="188">
        <f>S265*H265</f>
        <v>0.078719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285</v>
      </c>
      <c r="AT265" s="189" t="s">
        <v>187</v>
      </c>
      <c r="AU265" s="189" t="s">
        <v>85</v>
      </c>
      <c r="AY265" s="17" t="s">
        <v>185</v>
      </c>
      <c r="BE265" s="190">
        <f>IF(N265="základní",J265,0)</f>
        <v>0</v>
      </c>
      <c r="BF265" s="190">
        <f>IF(N265="snížená",J265,0)</f>
        <v>0</v>
      </c>
      <c r="BG265" s="190">
        <f>IF(N265="zákl. přenesená",J265,0)</f>
        <v>0</v>
      </c>
      <c r="BH265" s="190">
        <f>IF(N265="sníž. přenesená",J265,0)</f>
        <v>0</v>
      </c>
      <c r="BI265" s="190">
        <f>IF(N265="nulová",J265,0)</f>
        <v>0</v>
      </c>
      <c r="BJ265" s="17" t="s">
        <v>81</v>
      </c>
      <c r="BK265" s="190">
        <f>ROUND(I265*H265,2)</f>
        <v>0</v>
      </c>
      <c r="BL265" s="17" t="s">
        <v>285</v>
      </c>
      <c r="BM265" s="189" t="s">
        <v>784</v>
      </c>
    </row>
    <row r="266" spans="1:47" s="2" customFormat="1" ht="12">
      <c r="A266" s="34"/>
      <c r="B266" s="35"/>
      <c r="C266" s="36"/>
      <c r="D266" s="191" t="s">
        <v>194</v>
      </c>
      <c r="E266" s="36"/>
      <c r="F266" s="192" t="s">
        <v>491</v>
      </c>
      <c r="G266" s="36"/>
      <c r="H266" s="36"/>
      <c r="I266" s="193"/>
      <c r="J266" s="36"/>
      <c r="K266" s="36"/>
      <c r="L266" s="39"/>
      <c r="M266" s="194"/>
      <c r="N266" s="195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194</v>
      </c>
      <c r="AU266" s="17" t="s">
        <v>85</v>
      </c>
    </row>
    <row r="267" spans="2:51" s="13" customFormat="1" ht="12">
      <c r="B267" s="196"/>
      <c r="C267" s="197"/>
      <c r="D267" s="198" t="s">
        <v>196</v>
      </c>
      <c r="E267" s="199" t="s">
        <v>19</v>
      </c>
      <c r="F267" s="200" t="s">
        <v>785</v>
      </c>
      <c r="G267" s="197"/>
      <c r="H267" s="201">
        <v>2.23</v>
      </c>
      <c r="I267" s="202"/>
      <c r="J267" s="197"/>
      <c r="K267" s="197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196</v>
      </c>
      <c r="AU267" s="207" t="s">
        <v>85</v>
      </c>
      <c r="AV267" s="13" t="s">
        <v>85</v>
      </c>
      <c r="AW267" s="13" t="s">
        <v>37</v>
      </c>
      <c r="AX267" s="13" t="s">
        <v>77</v>
      </c>
      <c r="AY267" s="207" t="s">
        <v>185</v>
      </c>
    </row>
    <row r="268" spans="2:51" s="14" customFormat="1" ht="12">
      <c r="B268" s="208"/>
      <c r="C268" s="209"/>
      <c r="D268" s="198" t="s">
        <v>196</v>
      </c>
      <c r="E268" s="210" t="s">
        <v>19</v>
      </c>
      <c r="F268" s="211" t="s">
        <v>199</v>
      </c>
      <c r="G268" s="209"/>
      <c r="H268" s="212">
        <v>2.23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196</v>
      </c>
      <c r="AU268" s="218" t="s">
        <v>85</v>
      </c>
      <c r="AV268" s="14" t="s">
        <v>192</v>
      </c>
      <c r="AW268" s="14" t="s">
        <v>37</v>
      </c>
      <c r="AX268" s="14" t="s">
        <v>81</v>
      </c>
      <c r="AY268" s="218" t="s">
        <v>185</v>
      </c>
    </row>
    <row r="269" spans="1:65" s="2" customFormat="1" ht="16.5" customHeight="1">
      <c r="A269" s="34"/>
      <c r="B269" s="35"/>
      <c r="C269" s="178" t="s">
        <v>476</v>
      </c>
      <c r="D269" s="178" t="s">
        <v>187</v>
      </c>
      <c r="E269" s="179" t="s">
        <v>496</v>
      </c>
      <c r="F269" s="180" t="s">
        <v>497</v>
      </c>
      <c r="G269" s="181" t="s">
        <v>190</v>
      </c>
      <c r="H269" s="182">
        <v>13.57</v>
      </c>
      <c r="I269" s="183"/>
      <c r="J269" s="184">
        <f>ROUND(I269*H269,2)</f>
        <v>0</v>
      </c>
      <c r="K269" s="180" t="s">
        <v>19</v>
      </c>
      <c r="L269" s="39"/>
      <c r="M269" s="185" t="s">
        <v>19</v>
      </c>
      <c r="N269" s="186" t="s">
        <v>48</v>
      </c>
      <c r="O269" s="64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285</v>
      </c>
      <c r="AT269" s="189" t="s">
        <v>187</v>
      </c>
      <c r="AU269" s="189" t="s">
        <v>85</v>
      </c>
      <c r="AY269" s="17" t="s">
        <v>185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7" t="s">
        <v>81</v>
      </c>
      <c r="BK269" s="190">
        <f>ROUND(I269*H269,2)</f>
        <v>0</v>
      </c>
      <c r="BL269" s="17" t="s">
        <v>285</v>
      </c>
      <c r="BM269" s="189" t="s">
        <v>498</v>
      </c>
    </row>
    <row r="270" spans="2:51" s="13" customFormat="1" ht="12">
      <c r="B270" s="196"/>
      <c r="C270" s="197"/>
      <c r="D270" s="198" t="s">
        <v>196</v>
      </c>
      <c r="E270" s="199" t="s">
        <v>19</v>
      </c>
      <c r="F270" s="200" t="s">
        <v>773</v>
      </c>
      <c r="G270" s="197"/>
      <c r="H270" s="201">
        <v>3.59</v>
      </c>
      <c r="I270" s="202"/>
      <c r="J270" s="197"/>
      <c r="K270" s="197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196</v>
      </c>
      <c r="AU270" s="207" t="s">
        <v>85</v>
      </c>
      <c r="AV270" s="13" t="s">
        <v>85</v>
      </c>
      <c r="AW270" s="13" t="s">
        <v>37</v>
      </c>
      <c r="AX270" s="13" t="s">
        <v>77</v>
      </c>
      <c r="AY270" s="207" t="s">
        <v>185</v>
      </c>
    </row>
    <row r="271" spans="2:51" s="13" customFormat="1" ht="12">
      <c r="B271" s="196"/>
      <c r="C271" s="197"/>
      <c r="D271" s="198" t="s">
        <v>196</v>
      </c>
      <c r="E271" s="199" t="s">
        <v>19</v>
      </c>
      <c r="F271" s="200" t="s">
        <v>786</v>
      </c>
      <c r="G271" s="197"/>
      <c r="H271" s="201">
        <v>9.98</v>
      </c>
      <c r="I271" s="202"/>
      <c r="J271" s="197"/>
      <c r="K271" s="197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196</v>
      </c>
      <c r="AU271" s="207" t="s">
        <v>85</v>
      </c>
      <c r="AV271" s="13" t="s">
        <v>85</v>
      </c>
      <c r="AW271" s="13" t="s">
        <v>37</v>
      </c>
      <c r="AX271" s="13" t="s">
        <v>77</v>
      </c>
      <c r="AY271" s="207" t="s">
        <v>185</v>
      </c>
    </row>
    <row r="272" spans="2:51" s="14" customFormat="1" ht="12">
      <c r="B272" s="208"/>
      <c r="C272" s="209"/>
      <c r="D272" s="198" t="s">
        <v>196</v>
      </c>
      <c r="E272" s="210" t="s">
        <v>19</v>
      </c>
      <c r="F272" s="211" t="s">
        <v>199</v>
      </c>
      <c r="G272" s="209"/>
      <c r="H272" s="212">
        <v>13.57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196</v>
      </c>
      <c r="AU272" s="218" t="s">
        <v>85</v>
      </c>
      <c r="AV272" s="14" t="s">
        <v>192</v>
      </c>
      <c r="AW272" s="14" t="s">
        <v>37</v>
      </c>
      <c r="AX272" s="14" t="s">
        <v>81</v>
      </c>
      <c r="AY272" s="218" t="s">
        <v>185</v>
      </c>
    </row>
    <row r="273" spans="1:65" s="2" customFormat="1" ht="16.5" customHeight="1">
      <c r="A273" s="34"/>
      <c r="B273" s="35"/>
      <c r="C273" s="178" t="s">
        <v>482</v>
      </c>
      <c r="D273" s="178" t="s">
        <v>187</v>
      </c>
      <c r="E273" s="179" t="s">
        <v>502</v>
      </c>
      <c r="F273" s="180" t="s">
        <v>503</v>
      </c>
      <c r="G273" s="181" t="s">
        <v>190</v>
      </c>
      <c r="H273" s="182">
        <v>13.57</v>
      </c>
      <c r="I273" s="183"/>
      <c r="J273" s="184">
        <f>ROUND(I273*H273,2)</f>
        <v>0</v>
      </c>
      <c r="K273" s="180" t="s">
        <v>191</v>
      </c>
      <c r="L273" s="39"/>
      <c r="M273" s="185" t="s">
        <v>19</v>
      </c>
      <c r="N273" s="186" t="s">
        <v>48</v>
      </c>
      <c r="O273" s="64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285</v>
      </c>
      <c r="AT273" s="189" t="s">
        <v>187</v>
      </c>
      <c r="AU273" s="189" t="s">
        <v>85</v>
      </c>
      <c r="AY273" s="17" t="s">
        <v>185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17" t="s">
        <v>81</v>
      </c>
      <c r="BK273" s="190">
        <f>ROUND(I273*H273,2)</f>
        <v>0</v>
      </c>
      <c r="BL273" s="17" t="s">
        <v>285</v>
      </c>
      <c r="BM273" s="189" t="s">
        <v>504</v>
      </c>
    </row>
    <row r="274" spans="1:47" s="2" customFormat="1" ht="12">
      <c r="A274" s="34"/>
      <c r="B274" s="35"/>
      <c r="C274" s="36"/>
      <c r="D274" s="191" t="s">
        <v>194</v>
      </c>
      <c r="E274" s="36"/>
      <c r="F274" s="192" t="s">
        <v>505</v>
      </c>
      <c r="G274" s="36"/>
      <c r="H274" s="36"/>
      <c r="I274" s="193"/>
      <c r="J274" s="36"/>
      <c r="K274" s="36"/>
      <c r="L274" s="39"/>
      <c r="M274" s="194"/>
      <c r="N274" s="195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194</v>
      </c>
      <c r="AU274" s="17" t="s">
        <v>85</v>
      </c>
    </row>
    <row r="275" spans="1:65" s="2" customFormat="1" ht="24.15" customHeight="1">
      <c r="A275" s="34"/>
      <c r="B275" s="35"/>
      <c r="C275" s="178" t="s">
        <v>487</v>
      </c>
      <c r="D275" s="178" t="s">
        <v>187</v>
      </c>
      <c r="E275" s="179" t="s">
        <v>507</v>
      </c>
      <c r="F275" s="180" t="s">
        <v>508</v>
      </c>
      <c r="G275" s="181" t="s">
        <v>190</v>
      </c>
      <c r="H275" s="182">
        <v>13.57</v>
      </c>
      <c r="I275" s="183"/>
      <c r="J275" s="184">
        <f>ROUND(I275*H275,2)</f>
        <v>0</v>
      </c>
      <c r="K275" s="180" t="s">
        <v>19</v>
      </c>
      <c r="L275" s="39"/>
      <c r="M275" s="185" t="s">
        <v>19</v>
      </c>
      <c r="N275" s="186" t="s">
        <v>48</v>
      </c>
      <c r="O275" s="64"/>
      <c r="P275" s="187">
        <f>O275*H275</f>
        <v>0</v>
      </c>
      <c r="Q275" s="187">
        <v>0.00758</v>
      </c>
      <c r="R275" s="187">
        <f>Q275*H275</f>
        <v>0.1028606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285</v>
      </c>
      <c r="AT275" s="189" t="s">
        <v>187</v>
      </c>
      <c r="AU275" s="189" t="s">
        <v>85</v>
      </c>
      <c r="AY275" s="17" t="s">
        <v>185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17" t="s">
        <v>81</v>
      </c>
      <c r="BK275" s="190">
        <f>ROUND(I275*H275,2)</f>
        <v>0</v>
      </c>
      <c r="BL275" s="17" t="s">
        <v>285</v>
      </c>
      <c r="BM275" s="189" t="s">
        <v>509</v>
      </c>
    </row>
    <row r="276" spans="1:65" s="2" customFormat="1" ht="16.5" customHeight="1">
      <c r="A276" s="34"/>
      <c r="B276" s="35"/>
      <c r="C276" s="178" t="s">
        <v>495</v>
      </c>
      <c r="D276" s="178" t="s">
        <v>187</v>
      </c>
      <c r="E276" s="179" t="s">
        <v>511</v>
      </c>
      <c r="F276" s="180" t="s">
        <v>512</v>
      </c>
      <c r="G276" s="181" t="s">
        <v>190</v>
      </c>
      <c r="H276" s="182">
        <v>13.57</v>
      </c>
      <c r="I276" s="183"/>
      <c r="J276" s="184">
        <f>ROUND(I276*H276,2)</f>
        <v>0</v>
      </c>
      <c r="K276" s="180" t="s">
        <v>191</v>
      </c>
      <c r="L276" s="39"/>
      <c r="M276" s="185" t="s">
        <v>19</v>
      </c>
      <c r="N276" s="186" t="s">
        <v>48</v>
      </c>
      <c r="O276" s="64"/>
      <c r="P276" s="187">
        <f>O276*H276</f>
        <v>0</v>
      </c>
      <c r="Q276" s="187">
        <v>0.0003</v>
      </c>
      <c r="R276" s="187">
        <f>Q276*H276</f>
        <v>0.004071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285</v>
      </c>
      <c r="AT276" s="189" t="s">
        <v>187</v>
      </c>
      <c r="AU276" s="189" t="s">
        <v>85</v>
      </c>
      <c r="AY276" s="17" t="s">
        <v>185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7" t="s">
        <v>81</v>
      </c>
      <c r="BK276" s="190">
        <f>ROUND(I276*H276,2)</f>
        <v>0</v>
      </c>
      <c r="BL276" s="17" t="s">
        <v>285</v>
      </c>
      <c r="BM276" s="189" t="s">
        <v>513</v>
      </c>
    </row>
    <row r="277" spans="1:47" s="2" customFormat="1" ht="12">
      <c r="A277" s="34"/>
      <c r="B277" s="35"/>
      <c r="C277" s="36"/>
      <c r="D277" s="191" t="s">
        <v>194</v>
      </c>
      <c r="E277" s="36"/>
      <c r="F277" s="192" t="s">
        <v>514</v>
      </c>
      <c r="G277" s="36"/>
      <c r="H277" s="36"/>
      <c r="I277" s="193"/>
      <c r="J277" s="36"/>
      <c r="K277" s="36"/>
      <c r="L277" s="39"/>
      <c r="M277" s="194"/>
      <c r="N277" s="195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194</v>
      </c>
      <c r="AU277" s="17" t="s">
        <v>85</v>
      </c>
    </row>
    <row r="278" spans="1:65" s="2" customFormat="1" ht="16.5" customHeight="1">
      <c r="A278" s="34"/>
      <c r="B278" s="35"/>
      <c r="C278" s="178" t="s">
        <v>501</v>
      </c>
      <c r="D278" s="178" t="s">
        <v>187</v>
      </c>
      <c r="E278" s="179" t="s">
        <v>516</v>
      </c>
      <c r="F278" s="180" t="s">
        <v>517</v>
      </c>
      <c r="G278" s="181" t="s">
        <v>190</v>
      </c>
      <c r="H278" s="182">
        <v>3.59</v>
      </c>
      <c r="I278" s="183"/>
      <c r="J278" s="184">
        <f>ROUND(I278*H278,2)</f>
        <v>0</v>
      </c>
      <c r="K278" s="180" t="s">
        <v>191</v>
      </c>
      <c r="L278" s="39"/>
      <c r="M278" s="185" t="s">
        <v>19</v>
      </c>
      <c r="N278" s="186" t="s">
        <v>48</v>
      </c>
      <c r="O278" s="64"/>
      <c r="P278" s="187">
        <f>O278*H278</f>
        <v>0</v>
      </c>
      <c r="Q278" s="187">
        <v>0.0015</v>
      </c>
      <c r="R278" s="187">
        <f>Q278*H278</f>
        <v>0.005385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285</v>
      </c>
      <c r="AT278" s="189" t="s">
        <v>187</v>
      </c>
      <c r="AU278" s="189" t="s">
        <v>85</v>
      </c>
      <c r="AY278" s="17" t="s">
        <v>185</v>
      </c>
      <c r="BE278" s="190">
        <f>IF(N278="základní",J278,0)</f>
        <v>0</v>
      </c>
      <c r="BF278" s="190">
        <f>IF(N278="snížená",J278,0)</f>
        <v>0</v>
      </c>
      <c r="BG278" s="190">
        <f>IF(N278="zákl. přenesená",J278,0)</f>
        <v>0</v>
      </c>
      <c r="BH278" s="190">
        <f>IF(N278="sníž. přenesená",J278,0)</f>
        <v>0</v>
      </c>
      <c r="BI278" s="190">
        <f>IF(N278="nulová",J278,0)</f>
        <v>0</v>
      </c>
      <c r="BJ278" s="17" t="s">
        <v>81</v>
      </c>
      <c r="BK278" s="190">
        <f>ROUND(I278*H278,2)</f>
        <v>0</v>
      </c>
      <c r="BL278" s="17" t="s">
        <v>285</v>
      </c>
      <c r="BM278" s="189" t="s">
        <v>518</v>
      </c>
    </row>
    <row r="279" spans="1:47" s="2" customFormat="1" ht="12">
      <c r="A279" s="34"/>
      <c r="B279" s="35"/>
      <c r="C279" s="36"/>
      <c r="D279" s="191" t="s">
        <v>194</v>
      </c>
      <c r="E279" s="36"/>
      <c r="F279" s="192" t="s">
        <v>519</v>
      </c>
      <c r="G279" s="36"/>
      <c r="H279" s="36"/>
      <c r="I279" s="193"/>
      <c r="J279" s="36"/>
      <c r="K279" s="36"/>
      <c r="L279" s="39"/>
      <c r="M279" s="194"/>
      <c r="N279" s="195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194</v>
      </c>
      <c r="AU279" s="17" t="s">
        <v>85</v>
      </c>
    </row>
    <row r="280" spans="2:51" s="13" customFormat="1" ht="12">
      <c r="B280" s="196"/>
      <c r="C280" s="197"/>
      <c r="D280" s="198" t="s">
        <v>196</v>
      </c>
      <c r="E280" s="199" t="s">
        <v>19</v>
      </c>
      <c r="F280" s="200" t="s">
        <v>773</v>
      </c>
      <c r="G280" s="197"/>
      <c r="H280" s="201">
        <v>3.59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196</v>
      </c>
      <c r="AU280" s="207" t="s">
        <v>85</v>
      </c>
      <c r="AV280" s="13" t="s">
        <v>85</v>
      </c>
      <c r="AW280" s="13" t="s">
        <v>37</v>
      </c>
      <c r="AX280" s="13" t="s">
        <v>77</v>
      </c>
      <c r="AY280" s="207" t="s">
        <v>185</v>
      </c>
    </row>
    <row r="281" spans="2:51" s="14" customFormat="1" ht="12">
      <c r="B281" s="208"/>
      <c r="C281" s="209"/>
      <c r="D281" s="198" t="s">
        <v>196</v>
      </c>
      <c r="E281" s="210" t="s">
        <v>19</v>
      </c>
      <c r="F281" s="211" t="s">
        <v>199</v>
      </c>
      <c r="G281" s="209"/>
      <c r="H281" s="212">
        <v>3.59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196</v>
      </c>
      <c r="AU281" s="218" t="s">
        <v>85</v>
      </c>
      <c r="AV281" s="14" t="s">
        <v>192</v>
      </c>
      <c r="AW281" s="14" t="s">
        <v>37</v>
      </c>
      <c r="AX281" s="14" t="s">
        <v>81</v>
      </c>
      <c r="AY281" s="218" t="s">
        <v>185</v>
      </c>
    </row>
    <row r="282" spans="1:65" s="2" customFormat="1" ht="16.5" customHeight="1">
      <c r="A282" s="34"/>
      <c r="B282" s="35"/>
      <c r="C282" s="178" t="s">
        <v>506</v>
      </c>
      <c r="D282" s="178" t="s">
        <v>187</v>
      </c>
      <c r="E282" s="179" t="s">
        <v>521</v>
      </c>
      <c r="F282" s="180" t="s">
        <v>522</v>
      </c>
      <c r="G282" s="181" t="s">
        <v>407</v>
      </c>
      <c r="H282" s="182">
        <v>7.72</v>
      </c>
      <c r="I282" s="183"/>
      <c r="J282" s="184">
        <f>ROUND(I282*H282,2)</f>
        <v>0</v>
      </c>
      <c r="K282" s="180" t="s">
        <v>191</v>
      </c>
      <c r="L282" s="39"/>
      <c r="M282" s="185" t="s">
        <v>19</v>
      </c>
      <c r="N282" s="186" t="s">
        <v>48</v>
      </c>
      <c r="O282" s="64"/>
      <c r="P282" s="187">
        <f>O282*H282</f>
        <v>0</v>
      </c>
      <c r="Q282" s="187">
        <v>0.00032</v>
      </c>
      <c r="R282" s="187">
        <f>Q282*H282</f>
        <v>0.0024704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285</v>
      </c>
      <c r="AT282" s="189" t="s">
        <v>187</v>
      </c>
      <c r="AU282" s="189" t="s">
        <v>85</v>
      </c>
      <c r="AY282" s="17" t="s">
        <v>185</v>
      </c>
      <c r="BE282" s="190">
        <f>IF(N282="základní",J282,0)</f>
        <v>0</v>
      </c>
      <c r="BF282" s="190">
        <f>IF(N282="snížená",J282,0)</f>
        <v>0</v>
      </c>
      <c r="BG282" s="190">
        <f>IF(N282="zákl. přenesená",J282,0)</f>
        <v>0</v>
      </c>
      <c r="BH282" s="190">
        <f>IF(N282="sníž. přenesená",J282,0)</f>
        <v>0</v>
      </c>
      <c r="BI282" s="190">
        <f>IF(N282="nulová",J282,0)</f>
        <v>0</v>
      </c>
      <c r="BJ282" s="17" t="s">
        <v>81</v>
      </c>
      <c r="BK282" s="190">
        <f>ROUND(I282*H282,2)</f>
        <v>0</v>
      </c>
      <c r="BL282" s="17" t="s">
        <v>285</v>
      </c>
      <c r="BM282" s="189" t="s">
        <v>523</v>
      </c>
    </row>
    <row r="283" spans="1:47" s="2" customFormat="1" ht="12">
      <c r="A283" s="34"/>
      <c r="B283" s="35"/>
      <c r="C283" s="36"/>
      <c r="D283" s="191" t="s">
        <v>194</v>
      </c>
      <c r="E283" s="36"/>
      <c r="F283" s="192" t="s">
        <v>524</v>
      </c>
      <c r="G283" s="36"/>
      <c r="H283" s="36"/>
      <c r="I283" s="193"/>
      <c r="J283" s="36"/>
      <c r="K283" s="36"/>
      <c r="L283" s="39"/>
      <c r="M283" s="194"/>
      <c r="N283" s="195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194</v>
      </c>
      <c r="AU283" s="17" t="s">
        <v>85</v>
      </c>
    </row>
    <row r="284" spans="2:51" s="13" customFormat="1" ht="12">
      <c r="B284" s="196"/>
      <c r="C284" s="197"/>
      <c r="D284" s="198" t="s">
        <v>196</v>
      </c>
      <c r="E284" s="199" t="s">
        <v>19</v>
      </c>
      <c r="F284" s="200" t="s">
        <v>787</v>
      </c>
      <c r="G284" s="197"/>
      <c r="H284" s="201">
        <v>7.72</v>
      </c>
      <c r="I284" s="202"/>
      <c r="J284" s="197"/>
      <c r="K284" s="197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196</v>
      </c>
      <c r="AU284" s="207" t="s">
        <v>85</v>
      </c>
      <c r="AV284" s="13" t="s">
        <v>85</v>
      </c>
      <c r="AW284" s="13" t="s">
        <v>37</v>
      </c>
      <c r="AX284" s="13" t="s">
        <v>77</v>
      </c>
      <c r="AY284" s="207" t="s">
        <v>185</v>
      </c>
    </row>
    <row r="285" spans="2:51" s="14" customFormat="1" ht="12">
      <c r="B285" s="208"/>
      <c r="C285" s="209"/>
      <c r="D285" s="198" t="s">
        <v>196</v>
      </c>
      <c r="E285" s="210" t="s">
        <v>19</v>
      </c>
      <c r="F285" s="211" t="s">
        <v>199</v>
      </c>
      <c r="G285" s="209"/>
      <c r="H285" s="212">
        <v>7.72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196</v>
      </c>
      <c r="AU285" s="218" t="s">
        <v>85</v>
      </c>
      <c r="AV285" s="14" t="s">
        <v>192</v>
      </c>
      <c r="AW285" s="14" t="s">
        <v>37</v>
      </c>
      <c r="AX285" s="14" t="s">
        <v>81</v>
      </c>
      <c r="AY285" s="218" t="s">
        <v>185</v>
      </c>
    </row>
    <row r="286" spans="1:65" s="2" customFormat="1" ht="16.5" customHeight="1">
      <c r="A286" s="34"/>
      <c r="B286" s="35"/>
      <c r="C286" s="178" t="s">
        <v>510</v>
      </c>
      <c r="D286" s="178" t="s">
        <v>187</v>
      </c>
      <c r="E286" s="179" t="s">
        <v>528</v>
      </c>
      <c r="F286" s="180" t="s">
        <v>529</v>
      </c>
      <c r="G286" s="181" t="s">
        <v>202</v>
      </c>
      <c r="H286" s="182">
        <v>5</v>
      </c>
      <c r="I286" s="183"/>
      <c r="J286" s="184">
        <f>ROUND(I286*H286,2)</f>
        <v>0</v>
      </c>
      <c r="K286" s="180" t="s">
        <v>191</v>
      </c>
      <c r="L286" s="39"/>
      <c r="M286" s="185" t="s">
        <v>19</v>
      </c>
      <c r="N286" s="186" t="s">
        <v>48</v>
      </c>
      <c r="O286" s="64"/>
      <c r="P286" s="187">
        <f>O286*H286</f>
        <v>0</v>
      </c>
      <c r="Q286" s="187">
        <v>0.00021</v>
      </c>
      <c r="R286" s="187">
        <f>Q286*H286</f>
        <v>0.0010500000000000002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285</v>
      </c>
      <c r="AT286" s="189" t="s">
        <v>187</v>
      </c>
      <c r="AU286" s="189" t="s">
        <v>85</v>
      </c>
      <c r="AY286" s="17" t="s">
        <v>185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7" t="s">
        <v>81</v>
      </c>
      <c r="BK286" s="190">
        <f>ROUND(I286*H286,2)</f>
        <v>0</v>
      </c>
      <c r="BL286" s="17" t="s">
        <v>285</v>
      </c>
      <c r="BM286" s="189" t="s">
        <v>530</v>
      </c>
    </row>
    <row r="287" spans="1:47" s="2" customFormat="1" ht="12">
      <c r="A287" s="34"/>
      <c r="B287" s="35"/>
      <c r="C287" s="36"/>
      <c r="D287" s="191" t="s">
        <v>194</v>
      </c>
      <c r="E287" s="36"/>
      <c r="F287" s="192" t="s">
        <v>531</v>
      </c>
      <c r="G287" s="36"/>
      <c r="H287" s="36"/>
      <c r="I287" s="193"/>
      <c r="J287" s="36"/>
      <c r="K287" s="36"/>
      <c r="L287" s="39"/>
      <c r="M287" s="194"/>
      <c r="N287" s="195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194</v>
      </c>
      <c r="AU287" s="17" t="s">
        <v>85</v>
      </c>
    </row>
    <row r="288" spans="2:51" s="13" customFormat="1" ht="12">
      <c r="B288" s="196"/>
      <c r="C288" s="197"/>
      <c r="D288" s="198" t="s">
        <v>196</v>
      </c>
      <c r="E288" s="199" t="s">
        <v>19</v>
      </c>
      <c r="F288" s="200" t="s">
        <v>532</v>
      </c>
      <c r="G288" s="197"/>
      <c r="H288" s="201">
        <v>5</v>
      </c>
      <c r="I288" s="202"/>
      <c r="J288" s="197"/>
      <c r="K288" s="197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196</v>
      </c>
      <c r="AU288" s="207" t="s">
        <v>85</v>
      </c>
      <c r="AV288" s="13" t="s">
        <v>85</v>
      </c>
      <c r="AW288" s="13" t="s">
        <v>37</v>
      </c>
      <c r="AX288" s="13" t="s">
        <v>77</v>
      </c>
      <c r="AY288" s="207" t="s">
        <v>185</v>
      </c>
    </row>
    <row r="289" spans="2:51" s="14" customFormat="1" ht="12">
      <c r="B289" s="208"/>
      <c r="C289" s="209"/>
      <c r="D289" s="198" t="s">
        <v>196</v>
      </c>
      <c r="E289" s="210" t="s">
        <v>19</v>
      </c>
      <c r="F289" s="211" t="s">
        <v>199</v>
      </c>
      <c r="G289" s="209"/>
      <c r="H289" s="212">
        <v>5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196</v>
      </c>
      <c r="AU289" s="218" t="s">
        <v>85</v>
      </c>
      <c r="AV289" s="14" t="s">
        <v>192</v>
      </c>
      <c r="AW289" s="14" t="s">
        <v>37</v>
      </c>
      <c r="AX289" s="14" t="s">
        <v>81</v>
      </c>
      <c r="AY289" s="218" t="s">
        <v>185</v>
      </c>
    </row>
    <row r="290" spans="1:65" s="2" customFormat="1" ht="16.5" customHeight="1">
      <c r="A290" s="34"/>
      <c r="B290" s="35"/>
      <c r="C290" s="178" t="s">
        <v>515</v>
      </c>
      <c r="D290" s="178" t="s">
        <v>187</v>
      </c>
      <c r="E290" s="179" t="s">
        <v>535</v>
      </c>
      <c r="F290" s="180" t="s">
        <v>536</v>
      </c>
      <c r="G290" s="181" t="s">
        <v>202</v>
      </c>
      <c r="H290" s="182">
        <v>1</v>
      </c>
      <c r="I290" s="183"/>
      <c r="J290" s="184">
        <f>ROUND(I290*H290,2)</f>
        <v>0</v>
      </c>
      <c r="K290" s="180" t="s">
        <v>191</v>
      </c>
      <c r="L290" s="39"/>
      <c r="M290" s="185" t="s">
        <v>19</v>
      </c>
      <c r="N290" s="186" t="s">
        <v>48</v>
      </c>
      <c r="O290" s="64"/>
      <c r="P290" s="187">
        <f>O290*H290</f>
        <v>0</v>
      </c>
      <c r="Q290" s="187">
        <v>0.0002</v>
      </c>
      <c r="R290" s="187">
        <f>Q290*H290</f>
        <v>0.0002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285</v>
      </c>
      <c r="AT290" s="189" t="s">
        <v>187</v>
      </c>
      <c r="AU290" s="189" t="s">
        <v>85</v>
      </c>
      <c r="AY290" s="17" t="s">
        <v>185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17" t="s">
        <v>81</v>
      </c>
      <c r="BK290" s="190">
        <f>ROUND(I290*H290,2)</f>
        <v>0</v>
      </c>
      <c r="BL290" s="17" t="s">
        <v>285</v>
      </c>
      <c r="BM290" s="189" t="s">
        <v>537</v>
      </c>
    </row>
    <row r="291" spans="1:47" s="2" customFormat="1" ht="12">
      <c r="A291" s="34"/>
      <c r="B291" s="35"/>
      <c r="C291" s="36"/>
      <c r="D291" s="191" t="s">
        <v>194</v>
      </c>
      <c r="E291" s="36"/>
      <c r="F291" s="192" t="s">
        <v>538</v>
      </c>
      <c r="G291" s="36"/>
      <c r="H291" s="36"/>
      <c r="I291" s="193"/>
      <c r="J291" s="36"/>
      <c r="K291" s="36"/>
      <c r="L291" s="39"/>
      <c r="M291" s="194"/>
      <c r="N291" s="195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194</v>
      </c>
      <c r="AU291" s="17" t="s">
        <v>85</v>
      </c>
    </row>
    <row r="292" spans="2:51" s="13" customFormat="1" ht="12">
      <c r="B292" s="196"/>
      <c r="C292" s="197"/>
      <c r="D292" s="198" t="s">
        <v>196</v>
      </c>
      <c r="E292" s="199" t="s">
        <v>19</v>
      </c>
      <c r="F292" s="200" t="s">
        <v>446</v>
      </c>
      <c r="G292" s="197"/>
      <c r="H292" s="201">
        <v>1</v>
      </c>
      <c r="I292" s="202"/>
      <c r="J292" s="197"/>
      <c r="K292" s="197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196</v>
      </c>
      <c r="AU292" s="207" t="s">
        <v>85</v>
      </c>
      <c r="AV292" s="13" t="s">
        <v>85</v>
      </c>
      <c r="AW292" s="13" t="s">
        <v>37</v>
      </c>
      <c r="AX292" s="13" t="s">
        <v>77</v>
      </c>
      <c r="AY292" s="207" t="s">
        <v>185</v>
      </c>
    </row>
    <row r="293" spans="2:51" s="14" customFormat="1" ht="12">
      <c r="B293" s="208"/>
      <c r="C293" s="209"/>
      <c r="D293" s="198" t="s">
        <v>196</v>
      </c>
      <c r="E293" s="210" t="s">
        <v>19</v>
      </c>
      <c r="F293" s="211" t="s">
        <v>199</v>
      </c>
      <c r="G293" s="209"/>
      <c r="H293" s="212">
        <v>1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196</v>
      </c>
      <c r="AU293" s="218" t="s">
        <v>85</v>
      </c>
      <c r="AV293" s="14" t="s">
        <v>192</v>
      </c>
      <c r="AW293" s="14" t="s">
        <v>37</v>
      </c>
      <c r="AX293" s="14" t="s">
        <v>81</v>
      </c>
      <c r="AY293" s="218" t="s">
        <v>185</v>
      </c>
    </row>
    <row r="294" spans="1:65" s="2" customFormat="1" ht="24.15" customHeight="1">
      <c r="A294" s="34"/>
      <c r="B294" s="35"/>
      <c r="C294" s="178" t="s">
        <v>520</v>
      </c>
      <c r="D294" s="178" t="s">
        <v>187</v>
      </c>
      <c r="E294" s="179" t="s">
        <v>540</v>
      </c>
      <c r="F294" s="180" t="s">
        <v>541</v>
      </c>
      <c r="G294" s="181" t="s">
        <v>190</v>
      </c>
      <c r="H294" s="182">
        <v>13.57</v>
      </c>
      <c r="I294" s="183"/>
      <c r="J294" s="184">
        <f>ROUND(I294*H294,2)</f>
        <v>0</v>
      </c>
      <c r="K294" s="180" t="s">
        <v>191</v>
      </c>
      <c r="L294" s="39"/>
      <c r="M294" s="185" t="s">
        <v>19</v>
      </c>
      <c r="N294" s="186" t="s">
        <v>48</v>
      </c>
      <c r="O294" s="64"/>
      <c r="P294" s="187">
        <f>O294*H294</f>
        <v>0</v>
      </c>
      <c r="Q294" s="187">
        <v>0.0063</v>
      </c>
      <c r="R294" s="187">
        <f>Q294*H294</f>
        <v>0.085491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285</v>
      </c>
      <c r="AT294" s="189" t="s">
        <v>187</v>
      </c>
      <c r="AU294" s="189" t="s">
        <v>85</v>
      </c>
      <c r="AY294" s="17" t="s">
        <v>185</v>
      </c>
      <c r="BE294" s="190">
        <f>IF(N294="základní",J294,0)</f>
        <v>0</v>
      </c>
      <c r="BF294" s="190">
        <f>IF(N294="snížená",J294,0)</f>
        <v>0</v>
      </c>
      <c r="BG294" s="190">
        <f>IF(N294="zákl. přenesená",J294,0)</f>
        <v>0</v>
      </c>
      <c r="BH294" s="190">
        <f>IF(N294="sníž. přenesená",J294,0)</f>
        <v>0</v>
      </c>
      <c r="BI294" s="190">
        <f>IF(N294="nulová",J294,0)</f>
        <v>0</v>
      </c>
      <c r="BJ294" s="17" t="s">
        <v>81</v>
      </c>
      <c r="BK294" s="190">
        <f>ROUND(I294*H294,2)</f>
        <v>0</v>
      </c>
      <c r="BL294" s="17" t="s">
        <v>285</v>
      </c>
      <c r="BM294" s="189" t="s">
        <v>542</v>
      </c>
    </row>
    <row r="295" spans="1:47" s="2" customFormat="1" ht="12">
      <c r="A295" s="34"/>
      <c r="B295" s="35"/>
      <c r="C295" s="36"/>
      <c r="D295" s="191" t="s">
        <v>194</v>
      </c>
      <c r="E295" s="36"/>
      <c r="F295" s="192" t="s">
        <v>543</v>
      </c>
      <c r="G295" s="36"/>
      <c r="H295" s="36"/>
      <c r="I295" s="193"/>
      <c r="J295" s="36"/>
      <c r="K295" s="36"/>
      <c r="L295" s="39"/>
      <c r="M295" s="194"/>
      <c r="N295" s="195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194</v>
      </c>
      <c r="AU295" s="17" t="s">
        <v>85</v>
      </c>
    </row>
    <row r="296" spans="1:65" s="2" customFormat="1" ht="16.5" customHeight="1">
      <c r="A296" s="34"/>
      <c r="B296" s="35"/>
      <c r="C296" s="219" t="s">
        <v>527</v>
      </c>
      <c r="D296" s="219" t="s">
        <v>404</v>
      </c>
      <c r="E296" s="220" t="s">
        <v>545</v>
      </c>
      <c r="F296" s="221" t="s">
        <v>546</v>
      </c>
      <c r="G296" s="222" t="s">
        <v>190</v>
      </c>
      <c r="H296" s="223">
        <v>15.606</v>
      </c>
      <c r="I296" s="224"/>
      <c r="J296" s="225">
        <f>ROUND(I296*H296,2)</f>
        <v>0</v>
      </c>
      <c r="K296" s="221" t="s">
        <v>191</v>
      </c>
      <c r="L296" s="226"/>
      <c r="M296" s="227" t="s">
        <v>19</v>
      </c>
      <c r="N296" s="228" t="s">
        <v>48</v>
      </c>
      <c r="O296" s="64"/>
      <c r="P296" s="187">
        <f>O296*H296</f>
        <v>0</v>
      </c>
      <c r="Q296" s="187">
        <v>0.0177</v>
      </c>
      <c r="R296" s="187">
        <f>Q296*H296</f>
        <v>0.2762262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392</v>
      </c>
      <c r="AT296" s="189" t="s">
        <v>404</v>
      </c>
      <c r="AU296" s="189" t="s">
        <v>85</v>
      </c>
      <c r="AY296" s="17" t="s">
        <v>185</v>
      </c>
      <c r="BE296" s="190">
        <f>IF(N296="základní",J296,0)</f>
        <v>0</v>
      </c>
      <c r="BF296" s="190">
        <f>IF(N296="snížená",J296,0)</f>
        <v>0</v>
      </c>
      <c r="BG296" s="190">
        <f>IF(N296="zákl. přenesená",J296,0)</f>
        <v>0</v>
      </c>
      <c r="BH296" s="190">
        <f>IF(N296="sníž. přenesená",J296,0)</f>
        <v>0</v>
      </c>
      <c r="BI296" s="190">
        <f>IF(N296="nulová",J296,0)</f>
        <v>0</v>
      </c>
      <c r="BJ296" s="17" t="s">
        <v>81</v>
      </c>
      <c r="BK296" s="190">
        <f>ROUND(I296*H296,2)</f>
        <v>0</v>
      </c>
      <c r="BL296" s="17" t="s">
        <v>285</v>
      </c>
      <c r="BM296" s="189" t="s">
        <v>547</v>
      </c>
    </row>
    <row r="297" spans="2:51" s="13" customFormat="1" ht="12">
      <c r="B297" s="196"/>
      <c r="C297" s="197"/>
      <c r="D297" s="198" t="s">
        <v>196</v>
      </c>
      <c r="E297" s="199" t="s">
        <v>19</v>
      </c>
      <c r="F297" s="200" t="s">
        <v>788</v>
      </c>
      <c r="G297" s="197"/>
      <c r="H297" s="201">
        <v>15.606</v>
      </c>
      <c r="I297" s="202"/>
      <c r="J297" s="197"/>
      <c r="K297" s="197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196</v>
      </c>
      <c r="AU297" s="207" t="s">
        <v>85</v>
      </c>
      <c r="AV297" s="13" t="s">
        <v>85</v>
      </c>
      <c r="AW297" s="13" t="s">
        <v>37</v>
      </c>
      <c r="AX297" s="13" t="s">
        <v>77</v>
      </c>
      <c r="AY297" s="207" t="s">
        <v>185</v>
      </c>
    </row>
    <row r="298" spans="2:51" s="14" customFormat="1" ht="12">
      <c r="B298" s="208"/>
      <c r="C298" s="209"/>
      <c r="D298" s="198" t="s">
        <v>196</v>
      </c>
      <c r="E298" s="210" t="s">
        <v>19</v>
      </c>
      <c r="F298" s="211" t="s">
        <v>199</v>
      </c>
      <c r="G298" s="209"/>
      <c r="H298" s="212">
        <v>15.606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196</v>
      </c>
      <c r="AU298" s="218" t="s">
        <v>85</v>
      </c>
      <c r="AV298" s="14" t="s">
        <v>192</v>
      </c>
      <c r="AW298" s="14" t="s">
        <v>37</v>
      </c>
      <c r="AX298" s="14" t="s">
        <v>81</v>
      </c>
      <c r="AY298" s="218" t="s">
        <v>185</v>
      </c>
    </row>
    <row r="299" spans="1:65" s="2" customFormat="1" ht="24.15" customHeight="1">
      <c r="A299" s="34"/>
      <c r="B299" s="35"/>
      <c r="C299" s="178" t="s">
        <v>534</v>
      </c>
      <c r="D299" s="178" t="s">
        <v>187</v>
      </c>
      <c r="E299" s="179" t="s">
        <v>549</v>
      </c>
      <c r="F299" s="180" t="s">
        <v>550</v>
      </c>
      <c r="G299" s="181" t="s">
        <v>190</v>
      </c>
      <c r="H299" s="182">
        <v>3.59</v>
      </c>
      <c r="I299" s="183"/>
      <c r="J299" s="184">
        <f>ROUND(I299*H299,2)</f>
        <v>0</v>
      </c>
      <c r="K299" s="180" t="s">
        <v>191</v>
      </c>
      <c r="L299" s="39"/>
      <c r="M299" s="185" t="s">
        <v>19</v>
      </c>
      <c r="N299" s="186" t="s">
        <v>48</v>
      </c>
      <c r="O299" s="64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285</v>
      </c>
      <c r="AT299" s="189" t="s">
        <v>187</v>
      </c>
      <c r="AU299" s="189" t="s">
        <v>85</v>
      </c>
      <c r="AY299" s="17" t="s">
        <v>185</v>
      </c>
      <c r="BE299" s="190">
        <f>IF(N299="základní",J299,0)</f>
        <v>0</v>
      </c>
      <c r="BF299" s="190">
        <f>IF(N299="snížená",J299,0)</f>
        <v>0</v>
      </c>
      <c r="BG299" s="190">
        <f>IF(N299="zákl. přenesená",J299,0)</f>
        <v>0</v>
      </c>
      <c r="BH299" s="190">
        <f>IF(N299="sníž. přenesená",J299,0)</f>
        <v>0</v>
      </c>
      <c r="BI299" s="190">
        <f>IF(N299="nulová",J299,0)</f>
        <v>0</v>
      </c>
      <c r="BJ299" s="17" t="s">
        <v>81</v>
      </c>
      <c r="BK299" s="190">
        <f>ROUND(I299*H299,2)</f>
        <v>0</v>
      </c>
      <c r="BL299" s="17" t="s">
        <v>285</v>
      </c>
      <c r="BM299" s="189" t="s">
        <v>551</v>
      </c>
    </row>
    <row r="300" spans="1:47" s="2" customFormat="1" ht="12">
      <c r="A300" s="34"/>
      <c r="B300" s="35"/>
      <c r="C300" s="36"/>
      <c r="D300" s="191" t="s">
        <v>194</v>
      </c>
      <c r="E300" s="36"/>
      <c r="F300" s="192" t="s">
        <v>552</v>
      </c>
      <c r="G300" s="36"/>
      <c r="H300" s="36"/>
      <c r="I300" s="193"/>
      <c r="J300" s="36"/>
      <c r="K300" s="36"/>
      <c r="L300" s="39"/>
      <c r="M300" s="194"/>
      <c r="N300" s="195"/>
      <c r="O300" s="64"/>
      <c r="P300" s="64"/>
      <c r="Q300" s="64"/>
      <c r="R300" s="64"/>
      <c r="S300" s="64"/>
      <c r="T300" s="6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194</v>
      </c>
      <c r="AU300" s="17" t="s">
        <v>85</v>
      </c>
    </row>
    <row r="301" spans="2:51" s="13" customFormat="1" ht="12">
      <c r="B301" s="196"/>
      <c r="C301" s="197"/>
      <c r="D301" s="198" t="s">
        <v>196</v>
      </c>
      <c r="E301" s="199" t="s">
        <v>19</v>
      </c>
      <c r="F301" s="200" t="s">
        <v>773</v>
      </c>
      <c r="G301" s="197"/>
      <c r="H301" s="201">
        <v>3.59</v>
      </c>
      <c r="I301" s="202"/>
      <c r="J301" s="197"/>
      <c r="K301" s="197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196</v>
      </c>
      <c r="AU301" s="207" t="s">
        <v>85</v>
      </c>
      <c r="AV301" s="13" t="s">
        <v>85</v>
      </c>
      <c r="AW301" s="13" t="s">
        <v>37</v>
      </c>
      <c r="AX301" s="13" t="s">
        <v>77</v>
      </c>
      <c r="AY301" s="207" t="s">
        <v>185</v>
      </c>
    </row>
    <row r="302" spans="2:51" s="14" customFormat="1" ht="12">
      <c r="B302" s="208"/>
      <c r="C302" s="209"/>
      <c r="D302" s="198" t="s">
        <v>196</v>
      </c>
      <c r="E302" s="210" t="s">
        <v>19</v>
      </c>
      <c r="F302" s="211" t="s">
        <v>199</v>
      </c>
      <c r="G302" s="209"/>
      <c r="H302" s="212">
        <v>3.59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196</v>
      </c>
      <c r="AU302" s="218" t="s">
        <v>85</v>
      </c>
      <c r="AV302" s="14" t="s">
        <v>192</v>
      </c>
      <c r="AW302" s="14" t="s">
        <v>37</v>
      </c>
      <c r="AX302" s="14" t="s">
        <v>81</v>
      </c>
      <c r="AY302" s="218" t="s">
        <v>185</v>
      </c>
    </row>
    <row r="303" spans="1:65" s="2" customFormat="1" ht="21.75" customHeight="1">
      <c r="A303" s="34"/>
      <c r="B303" s="35"/>
      <c r="C303" s="178" t="s">
        <v>539</v>
      </c>
      <c r="D303" s="178" t="s">
        <v>187</v>
      </c>
      <c r="E303" s="179" t="s">
        <v>554</v>
      </c>
      <c r="F303" s="180" t="s">
        <v>555</v>
      </c>
      <c r="G303" s="181" t="s">
        <v>407</v>
      </c>
      <c r="H303" s="182">
        <v>7.38</v>
      </c>
      <c r="I303" s="183"/>
      <c r="J303" s="184">
        <f>ROUND(I303*H303,2)</f>
        <v>0</v>
      </c>
      <c r="K303" s="180" t="s">
        <v>191</v>
      </c>
      <c r="L303" s="39"/>
      <c r="M303" s="185" t="s">
        <v>19</v>
      </c>
      <c r="N303" s="186" t="s">
        <v>48</v>
      </c>
      <c r="O303" s="64"/>
      <c r="P303" s="187">
        <f>O303*H303</f>
        <v>0</v>
      </c>
      <c r="Q303" s="187">
        <v>0.00043</v>
      </c>
      <c r="R303" s="187">
        <f>Q303*H303</f>
        <v>0.0031734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285</v>
      </c>
      <c r="AT303" s="189" t="s">
        <v>187</v>
      </c>
      <c r="AU303" s="189" t="s">
        <v>85</v>
      </c>
      <c r="AY303" s="17" t="s">
        <v>185</v>
      </c>
      <c r="BE303" s="190">
        <f>IF(N303="základní",J303,0)</f>
        <v>0</v>
      </c>
      <c r="BF303" s="190">
        <f>IF(N303="snížená",J303,0)</f>
        <v>0</v>
      </c>
      <c r="BG303" s="190">
        <f>IF(N303="zákl. přenesená",J303,0)</f>
        <v>0</v>
      </c>
      <c r="BH303" s="190">
        <f>IF(N303="sníž. přenesená",J303,0)</f>
        <v>0</v>
      </c>
      <c r="BI303" s="190">
        <f>IF(N303="nulová",J303,0)</f>
        <v>0</v>
      </c>
      <c r="BJ303" s="17" t="s">
        <v>81</v>
      </c>
      <c r="BK303" s="190">
        <f>ROUND(I303*H303,2)</f>
        <v>0</v>
      </c>
      <c r="BL303" s="17" t="s">
        <v>285</v>
      </c>
      <c r="BM303" s="189" t="s">
        <v>556</v>
      </c>
    </row>
    <row r="304" spans="1:47" s="2" customFormat="1" ht="12">
      <c r="A304" s="34"/>
      <c r="B304" s="35"/>
      <c r="C304" s="36"/>
      <c r="D304" s="191" t="s">
        <v>194</v>
      </c>
      <c r="E304" s="36"/>
      <c r="F304" s="192" t="s">
        <v>557</v>
      </c>
      <c r="G304" s="36"/>
      <c r="H304" s="36"/>
      <c r="I304" s="193"/>
      <c r="J304" s="36"/>
      <c r="K304" s="36"/>
      <c r="L304" s="39"/>
      <c r="M304" s="194"/>
      <c r="N304" s="195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194</v>
      </c>
      <c r="AU304" s="17" t="s">
        <v>85</v>
      </c>
    </row>
    <row r="305" spans="2:51" s="13" customFormat="1" ht="12">
      <c r="B305" s="196"/>
      <c r="C305" s="197"/>
      <c r="D305" s="198" t="s">
        <v>196</v>
      </c>
      <c r="E305" s="199" t="s">
        <v>19</v>
      </c>
      <c r="F305" s="200" t="s">
        <v>789</v>
      </c>
      <c r="G305" s="197"/>
      <c r="H305" s="201">
        <v>7.38</v>
      </c>
      <c r="I305" s="202"/>
      <c r="J305" s="197"/>
      <c r="K305" s="197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196</v>
      </c>
      <c r="AU305" s="207" t="s">
        <v>85</v>
      </c>
      <c r="AV305" s="13" t="s">
        <v>85</v>
      </c>
      <c r="AW305" s="13" t="s">
        <v>37</v>
      </c>
      <c r="AX305" s="13" t="s">
        <v>77</v>
      </c>
      <c r="AY305" s="207" t="s">
        <v>185</v>
      </c>
    </row>
    <row r="306" spans="2:51" s="14" customFormat="1" ht="12">
      <c r="B306" s="208"/>
      <c r="C306" s="209"/>
      <c r="D306" s="198" t="s">
        <v>196</v>
      </c>
      <c r="E306" s="210" t="s">
        <v>19</v>
      </c>
      <c r="F306" s="211" t="s">
        <v>199</v>
      </c>
      <c r="G306" s="209"/>
      <c r="H306" s="212">
        <v>7.38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196</v>
      </c>
      <c r="AU306" s="218" t="s">
        <v>85</v>
      </c>
      <c r="AV306" s="14" t="s">
        <v>192</v>
      </c>
      <c r="AW306" s="14" t="s">
        <v>37</v>
      </c>
      <c r="AX306" s="14" t="s">
        <v>81</v>
      </c>
      <c r="AY306" s="218" t="s">
        <v>185</v>
      </c>
    </row>
    <row r="307" spans="1:65" s="2" customFormat="1" ht="16.5" customHeight="1">
      <c r="A307" s="34"/>
      <c r="B307" s="35"/>
      <c r="C307" s="219" t="s">
        <v>544</v>
      </c>
      <c r="D307" s="219" t="s">
        <v>404</v>
      </c>
      <c r="E307" s="220" t="s">
        <v>560</v>
      </c>
      <c r="F307" s="221" t="s">
        <v>561</v>
      </c>
      <c r="G307" s="222" t="s">
        <v>202</v>
      </c>
      <c r="H307" s="223">
        <v>28.29</v>
      </c>
      <c r="I307" s="224"/>
      <c r="J307" s="225">
        <f>ROUND(I307*H307,2)</f>
        <v>0</v>
      </c>
      <c r="K307" s="221" t="s">
        <v>191</v>
      </c>
      <c r="L307" s="226"/>
      <c r="M307" s="227" t="s">
        <v>19</v>
      </c>
      <c r="N307" s="228" t="s">
        <v>48</v>
      </c>
      <c r="O307" s="64"/>
      <c r="P307" s="187">
        <f>O307*H307</f>
        <v>0</v>
      </c>
      <c r="Q307" s="187">
        <v>0.00045</v>
      </c>
      <c r="R307" s="187">
        <f>Q307*H307</f>
        <v>0.012730499999999999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392</v>
      </c>
      <c r="AT307" s="189" t="s">
        <v>404</v>
      </c>
      <c r="AU307" s="189" t="s">
        <v>85</v>
      </c>
      <c r="AY307" s="17" t="s">
        <v>185</v>
      </c>
      <c r="BE307" s="190">
        <f>IF(N307="základní",J307,0)</f>
        <v>0</v>
      </c>
      <c r="BF307" s="190">
        <f>IF(N307="snížená",J307,0)</f>
        <v>0</v>
      </c>
      <c r="BG307" s="190">
        <f>IF(N307="zákl. přenesená",J307,0)</f>
        <v>0</v>
      </c>
      <c r="BH307" s="190">
        <f>IF(N307="sníž. přenesená",J307,0)</f>
        <v>0</v>
      </c>
      <c r="BI307" s="190">
        <f>IF(N307="nulová",J307,0)</f>
        <v>0</v>
      </c>
      <c r="BJ307" s="17" t="s">
        <v>81</v>
      </c>
      <c r="BK307" s="190">
        <f>ROUND(I307*H307,2)</f>
        <v>0</v>
      </c>
      <c r="BL307" s="17" t="s">
        <v>285</v>
      </c>
      <c r="BM307" s="189" t="s">
        <v>562</v>
      </c>
    </row>
    <row r="308" spans="2:51" s="13" customFormat="1" ht="12">
      <c r="B308" s="196"/>
      <c r="C308" s="197"/>
      <c r="D308" s="198" t="s">
        <v>196</v>
      </c>
      <c r="E308" s="199" t="s">
        <v>19</v>
      </c>
      <c r="F308" s="200" t="s">
        <v>790</v>
      </c>
      <c r="G308" s="197"/>
      <c r="H308" s="201">
        <v>28.29</v>
      </c>
      <c r="I308" s="202"/>
      <c r="J308" s="197"/>
      <c r="K308" s="197"/>
      <c r="L308" s="203"/>
      <c r="M308" s="204"/>
      <c r="N308" s="205"/>
      <c r="O308" s="205"/>
      <c r="P308" s="205"/>
      <c r="Q308" s="205"/>
      <c r="R308" s="205"/>
      <c r="S308" s="205"/>
      <c r="T308" s="206"/>
      <c r="AT308" s="207" t="s">
        <v>196</v>
      </c>
      <c r="AU308" s="207" t="s">
        <v>85</v>
      </c>
      <c r="AV308" s="13" t="s">
        <v>85</v>
      </c>
      <c r="AW308" s="13" t="s">
        <v>37</v>
      </c>
      <c r="AX308" s="13" t="s">
        <v>77</v>
      </c>
      <c r="AY308" s="207" t="s">
        <v>185</v>
      </c>
    </row>
    <row r="309" spans="2:51" s="14" customFormat="1" ht="12">
      <c r="B309" s="208"/>
      <c r="C309" s="209"/>
      <c r="D309" s="198" t="s">
        <v>196</v>
      </c>
      <c r="E309" s="210" t="s">
        <v>19</v>
      </c>
      <c r="F309" s="211" t="s">
        <v>199</v>
      </c>
      <c r="G309" s="209"/>
      <c r="H309" s="212">
        <v>28.29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196</v>
      </c>
      <c r="AU309" s="218" t="s">
        <v>85</v>
      </c>
      <c r="AV309" s="14" t="s">
        <v>192</v>
      </c>
      <c r="AW309" s="14" t="s">
        <v>37</v>
      </c>
      <c r="AX309" s="14" t="s">
        <v>81</v>
      </c>
      <c r="AY309" s="218" t="s">
        <v>185</v>
      </c>
    </row>
    <row r="310" spans="1:65" s="2" customFormat="1" ht="16.5" customHeight="1">
      <c r="A310" s="34"/>
      <c r="B310" s="35"/>
      <c r="C310" s="178" t="s">
        <v>211</v>
      </c>
      <c r="D310" s="178" t="s">
        <v>187</v>
      </c>
      <c r="E310" s="179" t="s">
        <v>565</v>
      </c>
      <c r="F310" s="180" t="s">
        <v>566</v>
      </c>
      <c r="G310" s="181" t="s">
        <v>407</v>
      </c>
      <c r="H310" s="182">
        <v>15.1</v>
      </c>
      <c r="I310" s="183"/>
      <c r="J310" s="184">
        <f>ROUND(I310*H310,2)</f>
        <v>0</v>
      </c>
      <c r="K310" s="180" t="s">
        <v>191</v>
      </c>
      <c r="L310" s="39"/>
      <c r="M310" s="185" t="s">
        <v>19</v>
      </c>
      <c r="N310" s="186" t="s">
        <v>48</v>
      </c>
      <c r="O310" s="64"/>
      <c r="P310" s="187">
        <f>O310*H310</f>
        <v>0</v>
      </c>
      <c r="Q310" s="187">
        <v>3E-05</v>
      </c>
      <c r="R310" s="187">
        <f>Q310*H310</f>
        <v>0.000453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285</v>
      </c>
      <c r="AT310" s="189" t="s">
        <v>187</v>
      </c>
      <c r="AU310" s="189" t="s">
        <v>85</v>
      </c>
      <c r="AY310" s="17" t="s">
        <v>185</v>
      </c>
      <c r="BE310" s="190">
        <f>IF(N310="základní",J310,0)</f>
        <v>0</v>
      </c>
      <c r="BF310" s="190">
        <f>IF(N310="snížená",J310,0)</f>
        <v>0</v>
      </c>
      <c r="BG310" s="190">
        <f>IF(N310="zákl. přenesená",J310,0)</f>
        <v>0</v>
      </c>
      <c r="BH310" s="190">
        <f>IF(N310="sníž. přenesená",J310,0)</f>
        <v>0</v>
      </c>
      <c r="BI310" s="190">
        <f>IF(N310="nulová",J310,0)</f>
        <v>0</v>
      </c>
      <c r="BJ310" s="17" t="s">
        <v>81</v>
      </c>
      <c r="BK310" s="190">
        <f>ROUND(I310*H310,2)</f>
        <v>0</v>
      </c>
      <c r="BL310" s="17" t="s">
        <v>285</v>
      </c>
      <c r="BM310" s="189" t="s">
        <v>567</v>
      </c>
    </row>
    <row r="311" spans="1:47" s="2" customFormat="1" ht="12">
      <c r="A311" s="34"/>
      <c r="B311" s="35"/>
      <c r="C311" s="36"/>
      <c r="D311" s="191" t="s">
        <v>194</v>
      </c>
      <c r="E311" s="36"/>
      <c r="F311" s="192" t="s">
        <v>568</v>
      </c>
      <c r="G311" s="36"/>
      <c r="H311" s="36"/>
      <c r="I311" s="193"/>
      <c r="J311" s="36"/>
      <c r="K311" s="36"/>
      <c r="L311" s="39"/>
      <c r="M311" s="194"/>
      <c r="N311" s="195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194</v>
      </c>
      <c r="AU311" s="17" t="s">
        <v>85</v>
      </c>
    </row>
    <row r="312" spans="2:51" s="13" customFormat="1" ht="12">
      <c r="B312" s="196"/>
      <c r="C312" s="197"/>
      <c r="D312" s="198" t="s">
        <v>196</v>
      </c>
      <c r="E312" s="199" t="s">
        <v>19</v>
      </c>
      <c r="F312" s="200" t="s">
        <v>787</v>
      </c>
      <c r="G312" s="197"/>
      <c r="H312" s="201">
        <v>7.72</v>
      </c>
      <c r="I312" s="202"/>
      <c r="J312" s="197"/>
      <c r="K312" s="197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196</v>
      </c>
      <c r="AU312" s="207" t="s">
        <v>85</v>
      </c>
      <c r="AV312" s="13" t="s">
        <v>85</v>
      </c>
      <c r="AW312" s="13" t="s">
        <v>37</v>
      </c>
      <c r="AX312" s="13" t="s">
        <v>77</v>
      </c>
      <c r="AY312" s="207" t="s">
        <v>185</v>
      </c>
    </row>
    <row r="313" spans="2:51" s="13" customFormat="1" ht="12">
      <c r="B313" s="196"/>
      <c r="C313" s="197"/>
      <c r="D313" s="198" t="s">
        <v>196</v>
      </c>
      <c r="E313" s="199" t="s">
        <v>19</v>
      </c>
      <c r="F313" s="200" t="s">
        <v>789</v>
      </c>
      <c r="G313" s="197"/>
      <c r="H313" s="201">
        <v>7.38</v>
      </c>
      <c r="I313" s="202"/>
      <c r="J313" s="197"/>
      <c r="K313" s="197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196</v>
      </c>
      <c r="AU313" s="207" t="s">
        <v>85</v>
      </c>
      <c r="AV313" s="13" t="s">
        <v>85</v>
      </c>
      <c r="AW313" s="13" t="s">
        <v>37</v>
      </c>
      <c r="AX313" s="13" t="s">
        <v>77</v>
      </c>
      <c r="AY313" s="207" t="s">
        <v>185</v>
      </c>
    </row>
    <row r="314" spans="2:51" s="14" customFormat="1" ht="12">
      <c r="B314" s="208"/>
      <c r="C314" s="209"/>
      <c r="D314" s="198" t="s">
        <v>196</v>
      </c>
      <c r="E314" s="210" t="s">
        <v>19</v>
      </c>
      <c r="F314" s="211" t="s">
        <v>199</v>
      </c>
      <c r="G314" s="209"/>
      <c r="H314" s="212">
        <v>15.1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196</v>
      </c>
      <c r="AU314" s="218" t="s">
        <v>85</v>
      </c>
      <c r="AV314" s="14" t="s">
        <v>192</v>
      </c>
      <c r="AW314" s="14" t="s">
        <v>37</v>
      </c>
      <c r="AX314" s="14" t="s">
        <v>81</v>
      </c>
      <c r="AY314" s="218" t="s">
        <v>185</v>
      </c>
    </row>
    <row r="315" spans="1:65" s="2" customFormat="1" ht="16.5" customHeight="1">
      <c r="A315" s="34"/>
      <c r="B315" s="35"/>
      <c r="C315" s="178" t="s">
        <v>553</v>
      </c>
      <c r="D315" s="178" t="s">
        <v>187</v>
      </c>
      <c r="E315" s="179" t="s">
        <v>570</v>
      </c>
      <c r="F315" s="180" t="s">
        <v>571</v>
      </c>
      <c r="G315" s="181" t="s">
        <v>190</v>
      </c>
      <c r="H315" s="182">
        <v>14.16</v>
      </c>
      <c r="I315" s="183"/>
      <c r="J315" s="184">
        <f>ROUND(I315*H315,2)</f>
        <v>0</v>
      </c>
      <c r="K315" s="180" t="s">
        <v>191</v>
      </c>
      <c r="L315" s="39"/>
      <c r="M315" s="185" t="s">
        <v>19</v>
      </c>
      <c r="N315" s="186" t="s">
        <v>48</v>
      </c>
      <c r="O315" s="64"/>
      <c r="P315" s="187">
        <f>O315*H315</f>
        <v>0</v>
      </c>
      <c r="Q315" s="187">
        <v>5E-05</v>
      </c>
      <c r="R315" s="187">
        <f>Q315*H315</f>
        <v>0.0007080000000000001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285</v>
      </c>
      <c r="AT315" s="189" t="s">
        <v>187</v>
      </c>
      <c r="AU315" s="189" t="s">
        <v>85</v>
      </c>
      <c r="AY315" s="17" t="s">
        <v>185</v>
      </c>
      <c r="BE315" s="190">
        <f>IF(N315="základní",J315,0)</f>
        <v>0</v>
      </c>
      <c r="BF315" s="190">
        <f>IF(N315="snížená",J315,0)</f>
        <v>0</v>
      </c>
      <c r="BG315" s="190">
        <f>IF(N315="zákl. přenesená",J315,0)</f>
        <v>0</v>
      </c>
      <c r="BH315" s="190">
        <f>IF(N315="sníž. přenesená",J315,0)</f>
        <v>0</v>
      </c>
      <c r="BI315" s="190">
        <f>IF(N315="nulová",J315,0)</f>
        <v>0</v>
      </c>
      <c r="BJ315" s="17" t="s">
        <v>81</v>
      </c>
      <c r="BK315" s="190">
        <f>ROUND(I315*H315,2)</f>
        <v>0</v>
      </c>
      <c r="BL315" s="17" t="s">
        <v>285</v>
      </c>
      <c r="BM315" s="189" t="s">
        <v>572</v>
      </c>
    </row>
    <row r="316" spans="1:47" s="2" customFormat="1" ht="12">
      <c r="A316" s="34"/>
      <c r="B316" s="35"/>
      <c r="C316" s="36"/>
      <c r="D316" s="191" t="s">
        <v>194</v>
      </c>
      <c r="E316" s="36"/>
      <c r="F316" s="192" t="s">
        <v>573</v>
      </c>
      <c r="G316" s="36"/>
      <c r="H316" s="36"/>
      <c r="I316" s="193"/>
      <c r="J316" s="36"/>
      <c r="K316" s="36"/>
      <c r="L316" s="39"/>
      <c r="M316" s="194"/>
      <c r="N316" s="195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194</v>
      </c>
      <c r="AU316" s="17" t="s">
        <v>85</v>
      </c>
    </row>
    <row r="317" spans="2:51" s="13" customFormat="1" ht="12">
      <c r="B317" s="196"/>
      <c r="C317" s="197"/>
      <c r="D317" s="198" t="s">
        <v>196</v>
      </c>
      <c r="E317" s="199" t="s">
        <v>19</v>
      </c>
      <c r="F317" s="200" t="s">
        <v>791</v>
      </c>
      <c r="G317" s="197"/>
      <c r="H317" s="201">
        <v>13.57</v>
      </c>
      <c r="I317" s="202"/>
      <c r="J317" s="197"/>
      <c r="K317" s="197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196</v>
      </c>
      <c r="AU317" s="207" t="s">
        <v>85</v>
      </c>
      <c r="AV317" s="13" t="s">
        <v>85</v>
      </c>
      <c r="AW317" s="13" t="s">
        <v>37</v>
      </c>
      <c r="AX317" s="13" t="s">
        <v>77</v>
      </c>
      <c r="AY317" s="207" t="s">
        <v>185</v>
      </c>
    </row>
    <row r="318" spans="2:51" s="13" customFormat="1" ht="12">
      <c r="B318" s="196"/>
      <c r="C318" s="197"/>
      <c r="D318" s="198" t="s">
        <v>196</v>
      </c>
      <c r="E318" s="199" t="s">
        <v>19</v>
      </c>
      <c r="F318" s="200" t="s">
        <v>792</v>
      </c>
      <c r="G318" s="197"/>
      <c r="H318" s="201">
        <v>0.59</v>
      </c>
      <c r="I318" s="202"/>
      <c r="J318" s="197"/>
      <c r="K318" s="197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196</v>
      </c>
      <c r="AU318" s="207" t="s">
        <v>85</v>
      </c>
      <c r="AV318" s="13" t="s">
        <v>85</v>
      </c>
      <c r="AW318" s="13" t="s">
        <v>37</v>
      </c>
      <c r="AX318" s="13" t="s">
        <v>77</v>
      </c>
      <c r="AY318" s="207" t="s">
        <v>185</v>
      </c>
    </row>
    <row r="319" spans="2:51" s="14" customFormat="1" ht="12">
      <c r="B319" s="208"/>
      <c r="C319" s="209"/>
      <c r="D319" s="198" t="s">
        <v>196</v>
      </c>
      <c r="E319" s="210" t="s">
        <v>19</v>
      </c>
      <c r="F319" s="211" t="s">
        <v>199</v>
      </c>
      <c r="G319" s="209"/>
      <c r="H319" s="212">
        <v>14.16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196</v>
      </c>
      <c r="AU319" s="218" t="s">
        <v>85</v>
      </c>
      <c r="AV319" s="14" t="s">
        <v>192</v>
      </c>
      <c r="AW319" s="14" t="s">
        <v>37</v>
      </c>
      <c r="AX319" s="14" t="s">
        <v>81</v>
      </c>
      <c r="AY319" s="218" t="s">
        <v>185</v>
      </c>
    </row>
    <row r="320" spans="1:65" s="2" customFormat="1" ht="24.15" customHeight="1">
      <c r="A320" s="34"/>
      <c r="B320" s="35"/>
      <c r="C320" s="178" t="s">
        <v>559</v>
      </c>
      <c r="D320" s="178" t="s">
        <v>187</v>
      </c>
      <c r="E320" s="179" t="s">
        <v>577</v>
      </c>
      <c r="F320" s="180" t="s">
        <v>578</v>
      </c>
      <c r="G320" s="181" t="s">
        <v>322</v>
      </c>
      <c r="H320" s="182">
        <v>0.495</v>
      </c>
      <c r="I320" s="183"/>
      <c r="J320" s="184">
        <f>ROUND(I320*H320,2)</f>
        <v>0</v>
      </c>
      <c r="K320" s="180" t="s">
        <v>191</v>
      </c>
      <c r="L320" s="39"/>
      <c r="M320" s="185" t="s">
        <v>19</v>
      </c>
      <c r="N320" s="186" t="s">
        <v>48</v>
      </c>
      <c r="O320" s="64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285</v>
      </c>
      <c r="AT320" s="189" t="s">
        <v>187</v>
      </c>
      <c r="AU320" s="189" t="s">
        <v>85</v>
      </c>
      <c r="AY320" s="17" t="s">
        <v>185</v>
      </c>
      <c r="BE320" s="190">
        <f>IF(N320="základní",J320,0)</f>
        <v>0</v>
      </c>
      <c r="BF320" s="190">
        <f>IF(N320="snížená",J320,0)</f>
        <v>0</v>
      </c>
      <c r="BG320" s="190">
        <f>IF(N320="zákl. přenesená",J320,0)</f>
        <v>0</v>
      </c>
      <c r="BH320" s="190">
        <f>IF(N320="sníž. přenesená",J320,0)</f>
        <v>0</v>
      </c>
      <c r="BI320" s="190">
        <f>IF(N320="nulová",J320,0)</f>
        <v>0</v>
      </c>
      <c r="BJ320" s="17" t="s">
        <v>81</v>
      </c>
      <c r="BK320" s="190">
        <f>ROUND(I320*H320,2)</f>
        <v>0</v>
      </c>
      <c r="BL320" s="17" t="s">
        <v>285</v>
      </c>
      <c r="BM320" s="189" t="s">
        <v>579</v>
      </c>
    </row>
    <row r="321" spans="1:47" s="2" customFormat="1" ht="12">
      <c r="A321" s="34"/>
      <c r="B321" s="35"/>
      <c r="C321" s="36"/>
      <c r="D321" s="191" t="s">
        <v>194</v>
      </c>
      <c r="E321" s="36"/>
      <c r="F321" s="192" t="s">
        <v>580</v>
      </c>
      <c r="G321" s="36"/>
      <c r="H321" s="36"/>
      <c r="I321" s="193"/>
      <c r="J321" s="36"/>
      <c r="K321" s="36"/>
      <c r="L321" s="39"/>
      <c r="M321" s="194"/>
      <c r="N321" s="195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194</v>
      </c>
      <c r="AU321" s="17" t="s">
        <v>85</v>
      </c>
    </row>
    <row r="322" spans="1:65" s="2" customFormat="1" ht="24.15" customHeight="1">
      <c r="A322" s="34"/>
      <c r="B322" s="35"/>
      <c r="C322" s="178" t="s">
        <v>564</v>
      </c>
      <c r="D322" s="178" t="s">
        <v>187</v>
      </c>
      <c r="E322" s="179" t="s">
        <v>582</v>
      </c>
      <c r="F322" s="180" t="s">
        <v>583</v>
      </c>
      <c r="G322" s="181" t="s">
        <v>322</v>
      </c>
      <c r="H322" s="182">
        <v>0.495</v>
      </c>
      <c r="I322" s="183"/>
      <c r="J322" s="184">
        <f>ROUND(I322*H322,2)</f>
        <v>0</v>
      </c>
      <c r="K322" s="180" t="s">
        <v>19</v>
      </c>
      <c r="L322" s="39"/>
      <c r="M322" s="185" t="s">
        <v>19</v>
      </c>
      <c r="N322" s="186" t="s">
        <v>48</v>
      </c>
      <c r="O322" s="64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285</v>
      </c>
      <c r="AT322" s="189" t="s">
        <v>187</v>
      </c>
      <c r="AU322" s="189" t="s">
        <v>85</v>
      </c>
      <c r="AY322" s="17" t="s">
        <v>185</v>
      </c>
      <c r="BE322" s="190">
        <f>IF(N322="základní",J322,0)</f>
        <v>0</v>
      </c>
      <c r="BF322" s="190">
        <f>IF(N322="snížená",J322,0)</f>
        <v>0</v>
      </c>
      <c r="BG322" s="190">
        <f>IF(N322="zákl. přenesená",J322,0)</f>
        <v>0</v>
      </c>
      <c r="BH322" s="190">
        <f>IF(N322="sníž. přenesená",J322,0)</f>
        <v>0</v>
      </c>
      <c r="BI322" s="190">
        <f>IF(N322="nulová",J322,0)</f>
        <v>0</v>
      </c>
      <c r="BJ322" s="17" t="s">
        <v>81</v>
      </c>
      <c r="BK322" s="190">
        <f>ROUND(I322*H322,2)</f>
        <v>0</v>
      </c>
      <c r="BL322" s="17" t="s">
        <v>285</v>
      </c>
      <c r="BM322" s="189" t="s">
        <v>584</v>
      </c>
    </row>
    <row r="323" spans="2:63" s="12" customFormat="1" ht="22.85" customHeight="1">
      <c r="B323" s="162"/>
      <c r="C323" s="163"/>
      <c r="D323" s="164" t="s">
        <v>76</v>
      </c>
      <c r="E323" s="176" t="s">
        <v>585</v>
      </c>
      <c r="F323" s="176" t="s">
        <v>586</v>
      </c>
      <c r="G323" s="163"/>
      <c r="H323" s="163"/>
      <c r="I323" s="166"/>
      <c r="J323" s="177">
        <f>BK323</f>
        <v>0</v>
      </c>
      <c r="K323" s="163"/>
      <c r="L323" s="168"/>
      <c r="M323" s="169"/>
      <c r="N323" s="170"/>
      <c r="O323" s="170"/>
      <c r="P323" s="171">
        <f>SUM(P324:P353)</f>
        <v>0</v>
      </c>
      <c r="Q323" s="170"/>
      <c r="R323" s="171">
        <f>SUM(R324:R353)</f>
        <v>0.3815278</v>
      </c>
      <c r="S323" s="170"/>
      <c r="T323" s="172">
        <f>SUM(T324:T353)</f>
        <v>0</v>
      </c>
      <c r="AR323" s="173" t="s">
        <v>85</v>
      </c>
      <c r="AT323" s="174" t="s">
        <v>76</v>
      </c>
      <c r="AU323" s="174" t="s">
        <v>81</v>
      </c>
      <c r="AY323" s="173" t="s">
        <v>185</v>
      </c>
      <c r="BK323" s="175">
        <f>SUM(BK324:BK353)</f>
        <v>0</v>
      </c>
    </row>
    <row r="324" spans="1:65" s="2" customFormat="1" ht="16.5" customHeight="1">
      <c r="A324" s="34"/>
      <c r="B324" s="35"/>
      <c r="C324" s="178" t="s">
        <v>569</v>
      </c>
      <c r="D324" s="178" t="s">
        <v>187</v>
      </c>
      <c r="E324" s="179" t="s">
        <v>588</v>
      </c>
      <c r="F324" s="180" t="s">
        <v>589</v>
      </c>
      <c r="G324" s="181" t="s">
        <v>190</v>
      </c>
      <c r="H324" s="182">
        <v>23.49</v>
      </c>
      <c r="I324" s="183"/>
      <c r="J324" s="184">
        <f>ROUND(I324*H324,2)</f>
        <v>0</v>
      </c>
      <c r="K324" s="180" t="s">
        <v>191</v>
      </c>
      <c r="L324" s="39"/>
      <c r="M324" s="185" t="s">
        <v>19</v>
      </c>
      <c r="N324" s="186" t="s">
        <v>48</v>
      </c>
      <c r="O324" s="64"/>
      <c r="P324" s="187">
        <f>O324*H324</f>
        <v>0</v>
      </c>
      <c r="Q324" s="187">
        <v>0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285</v>
      </c>
      <c r="AT324" s="189" t="s">
        <v>187</v>
      </c>
      <c r="AU324" s="189" t="s">
        <v>85</v>
      </c>
      <c r="AY324" s="17" t="s">
        <v>185</v>
      </c>
      <c r="BE324" s="190">
        <f>IF(N324="základní",J324,0)</f>
        <v>0</v>
      </c>
      <c r="BF324" s="190">
        <f>IF(N324="snížená",J324,0)</f>
        <v>0</v>
      </c>
      <c r="BG324" s="190">
        <f>IF(N324="zákl. přenesená",J324,0)</f>
        <v>0</v>
      </c>
      <c r="BH324" s="190">
        <f>IF(N324="sníž. přenesená",J324,0)</f>
        <v>0</v>
      </c>
      <c r="BI324" s="190">
        <f>IF(N324="nulová",J324,0)</f>
        <v>0</v>
      </c>
      <c r="BJ324" s="17" t="s">
        <v>81</v>
      </c>
      <c r="BK324" s="190">
        <f>ROUND(I324*H324,2)</f>
        <v>0</v>
      </c>
      <c r="BL324" s="17" t="s">
        <v>285</v>
      </c>
      <c r="BM324" s="189" t="s">
        <v>590</v>
      </c>
    </row>
    <row r="325" spans="1:47" s="2" customFormat="1" ht="12">
      <c r="A325" s="34"/>
      <c r="B325" s="35"/>
      <c r="C325" s="36"/>
      <c r="D325" s="191" t="s">
        <v>194</v>
      </c>
      <c r="E325" s="36"/>
      <c r="F325" s="192" t="s">
        <v>591</v>
      </c>
      <c r="G325" s="36"/>
      <c r="H325" s="36"/>
      <c r="I325" s="193"/>
      <c r="J325" s="36"/>
      <c r="K325" s="36"/>
      <c r="L325" s="39"/>
      <c r="M325" s="194"/>
      <c r="N325" s="195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194</v>
      </c>
      <c r="AU325" s="17" t="s">
        <v>85</v>
      </c>
    </row>
    <row r="326" spans="2:51" s="13" customFormat="1" ht="12">
      <c r="B326" s="196"/>
      <c r="C326" s="197"/>
      <c r="D326" s="198" t="s">
        <v>196</v>
      </c>
      <c r="E326" s="199" t="s">
        <v>19</v>
      </c>
      <c r="F326" s="200" t="s">
        <v>766</v>
      </c>
      <c r="G326" s="197"/>
      <c r="H326" s="201">
        <v>23.49</v>
      </c>
      <c r="I326" s="202"/>
      <c r="J326" s="197"/>
      <c r="K326" s="197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196</v>
      </c>
      <c r="AU326" s="207" t="s">
        <v>85</v>
      </c>
      <c r="AV326" s="13" t="s">
        <v>85</v>
      </c>
      <c r="AW326" s="13" t="s">
        <v>37</v>
      </c>
      <c r="AX326" s="13" t="s">
        <v>77</v>
      </c>
      <c r="AY326" s="207" t="s">
        <v>185</v>
      </c>
    </row>
    <row r="327" spans="2:51" s="14" customFormat="1" ht="12">
      <c r="B327" s="208"/>
      <c r="C327" s="209"/>
      <c r="D327" s="198" t="s">
        <v>196</v>
      </c>
      <c r="E327" s="210" t="s">
        <v>19</v>
      </c>
      <c r="F327" s="211" t="s">
        <v>199</v>
      </c>
      <c r="G327" s="209"/>
      <c r="H327" s="212">
        <v>23.49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196</v>
      </c>
      <c r="AU327" s="218" t="s">
        <v>85</v>
      </c>
      <c r="AV327" s="14" t="s">
        <v>192</v>
      </c>
      <c r="AW327" s="14" t="s">
        <v>37</v>
      </c>
      <c r="AX327" s="14" t="s">
        <v>81</v>
      </c>
      <c r="AY327" s="218" t="s">
        <v>185</v>
      </c>
    </row>
    <row r="328" spans="1:65" s="2" customFormat="1" ht="16.5" customHeight="1">
      <c r="A328" s="34"/>
      <c r="B328" s="35"/>
      <c r="C328" s="178" t="s">
        <v>576</v>
      </c>
      <c r="D328" s="178" t="s">
        <v>187</v>
      </c>
      <c r="E328" s="179" t="s">
        <v>593</v>
      </c>
      <c r="F328" s="180" t="s">
        <v>594</v>
      </c>
      <c r="G328" s="181" t="s">
        <v>190</v>
      </c>
      <c r="H328" s="182">
        <v>23.49</v>
      </c>
      <c r="I328" s="183"/>
      <c r="J328" s="184">
        <f>ROUND(I328*H328,2)</f>
        <v>0</v>
      </c>
      <c r="K328" s="180" t="s">
        <v>191</v>
      </c>
      <c r="L328" s="39"/>
      <c r="M328" s="185" t="s">
        <v>19</v>
      </c>
      <c r="N328" s="186" t="s">
        <v>48</v>
      </c>
      <c r="O328" s="64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285</v>
      </c>
      <c r="AT328" s="189" t="s">
        <v>187</v>
      </c>
      <c r="AU328" s="189" t="s">
        <v>85</v>
      </c>
      <c r="AY328" s="17" t="s">
        <v>185</v>
      </c>
      <c r="BE328" s="190">
        <f>IF(N328="základní",J328,0)</f>
        <v>0</v>
      </c>
      <c r="BF328" s="190">
        <f>IF(N328="snížená",J328,0)</f>
        <v>0</v>
      </c>
      <c r="BG328" s="190">
        <f>IF(N328="zákl. přenesená",J328,0)</f>
        <v>0</v>
      </c>
      <c r="BH328" s="190">
        <f>IF(N328="sníž. přenesená",J328,0)</f>
        <v>0</v>
      </c>
      <c r="BI328" s="190">
        <f>IF(N328="nulová",J328,0)</f>
        <v>0</v>
      </c>
      <c r="BJ328" s="17" t="s">
        <v>81</v>
      </c>
      <c r="BK328" s="190">
        <f>ROUND(I328*H328,2)</f>
        <v>0</v>
      </c>
      <c r="BL328" s="17" t="s">
        <v>285</v>
      </c>
      <c r="BM328" s="189" t="s">
        <v>595</v>
      </c>
    </row>
    <row r="329" spans="1:47" s="2" customFormat="1" ht="12">
      <c r="A329" s="34"/>
      <c r="B329" s="35"/>
      <c r="C329" s="36"/>
      <c r="D329" s="191" t="s">
        <v>194</v>
      </c>
      <c r="E329" s="36"/>
      <c r="F329" s="192" t="s">
        <v>596</v>
      </c>
      <c r="G329" s="36"/>
      <c r="H329" s="36"/>
      <c r="I329" s="193"/>
      <c r="J329" s="36"/>
      <c r="K329" s="36"/>
      <c r="L329" s="39"/>
      <c r="M329" s="194"/>
      <c r="N329" s="195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194</v>
      </c>
      <c r="AU329" s="17" t="s">
        <v>85</v>
      </c>
    </row>
    <row r="330" spans="1:65" s="2" customFormat="1" ht="24.15" customHeight="1">
      <c r="A330" s="34"/>
      <c r="B330" s="35"/>
      <c r="C330" s="178" t="s">
        <v>581</v>
      </c>
      <c r="D330" s="178" t="s">
        <v>187</v>
      </c>
      <c r="E330" s="179" t="s">
        <v>598</v>
      </c>
      <c r="F330" s="180" t="s">
        <v>599</v>
      </c>
      <c r="G330" s="181" t="s">
        <v>190</v>
      </c>
      <c r="H330" s="182">
        <v>23.49</v>
      </c>
      <c r="I330" s="183"/>
      <c r="J330" s="184">
        <f>ROUND(I330*H330,2)</f>
        <v>0</v>
      </c>
      <c r="K330" s="180" t="s">
        <v>191</v>
      </c>
      <c r="L330" s="39"/>
      <c r="M330" s="185" t="s">
        <v>19</v>
      </c>
      <c r="N330" s="186" t="s">
        <v>48</v>
      </c>
      <c r="O330" s="64"/>
      <c r="P330" s="187">
        <f>O330*H330</f>
        <v>0</v>
      </c>
      <c r="Q330" s="187">
        <v>0.00758</v>
      </c>
      <c r="R330" s="187">
        <f>Q330*H330</f>
        <v>0.1780542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285</v>
      </c>
      <c r="AT330" s="189" t="s">
        <v>187</v>
      </c>
      <c r="AU330" s="189" t="s">
        <v>85</v>
      </c>
      <c r="AY330" s="17" t="s">
        <v>185</v>
      </c>
      <c r="BE330" s="190">
        <f>IF(N330="základní",J330,0)</f>
        <v>0</v>
      </c>
      <c r="BF330" s="190">
        <f>IF(N330="snížená",J330,0)</f>
        <v>0</v>
      </c>
      <c r="BG330" s="190">
        <f>IF(N330="zákl. přenesená",J330,0)</f>
        <v>0</v>
      </c>
      <c r="BH330" s="190">
        <f>IF(N330="sníž. přenesená",J330,0)</f>
        <v>0</v>
      </c>
      <c r="BI330" s="190">
        <f>IF(N330="nulová",J330,0)</f>
        <v>0</v>
      </c>
      <c r="BJ330" s="17" t="s">
        <v>81</v>
      </c>
      <c r="BK330" s="190">
        <f>ROUND(I330*H330,2)</f>
        <v>0</v>
      </c>
      <c r="BL330" s="17" t="s">
        <v>285</v>
      </c>
      <c r="BM330" s="189" t="s">
        <v>600</v>
      </c>
    </row>
    <row r="331" spans="1:47" s="2" customFormat="1" ht="12">
      <c r="A331" s="34"/>
      <c r="B331" s="35"/>
      <c r="C331" s="36"/>
      <c r="D331" s="191" t="s">
        <v>194</v>
      </c>
      <c r="E331" s="36"/>
      <c r="F331" s="192" t="s">
        <v>601</v>
      </c>
      <c r="G331" s="36"/>
      <c r="H331" s="36"/>
      <c r="I331" s="193"/>
      <c r="J331" s="36"/>
      <c r="K331" s="36"/>
      <c r="L331" s="39"/>
      <c r="M331" s="194"/>
      <c r="N331" s="195"/>
      <c r="O331" s="64"/>
      <c r="P331" s="64"/>
      <c r="Q331" s="64"/>
      <c r="R331" s="64"/>
      <c r="S331" s="64"/>
      <c r="T331" s="6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194</v>
      </c>
      <c r="AU331" s="17" t="s">
        <v>85</v>
      </c>
    </row>
    <row r="332" spans="1:65" s="2" customFormat="1" ht="16.5" customHeight="1">
      <c r="A332" s="34"/>
      <c r="B332" s="35"/>
      <c r="C332" s="178" t="s">
        <v>587</v>
      </c>
      <c r="D332" s="178" t="s">
        <v>187</v>
      </c>
      <c r="E332" s="179" t="s">
        <v>603</v>
      </c>
      <c r="F332" s="180" t="s">
        <v>604</v>
      </c>
      <c r="G332" s="181" t="s">
        <v>190</v>
      </c>
      <c r="H332" s="182">
        <v>23.49</v>
      </c>
      <c r="I332" s="183"/>
      <c r="J332" s="184">
        <f>ROUND(I332*H332,2)</f>
        <v>0</v>
      </c>
      <c r="K332" s="180" t="s">
        <v>191</v>
      </c>
      <c r="L332" s="39"/>
      <c r="M332" s="185" t="s">
        <v>19</v>
      </c>
      <c r="N332" s="186" t="s">
        <v>48</v>
      </c>
      <c r="O332" s="64"/>
      <c r="P332" s="187">
        <f>O332*H332</f>
        <v>0</v>
      </c>
      <c r="Q332" s="187">
        <v>0.0002</v>
      </c>
      <c r="R332" s="187">
        <f>Q332*H332</f>
        <v>0.004698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285</v>
      </c>
      <c r="AT332" s="189" t="s">
        <v>187</v>
      </c>
      <c r="AU332" s="189" t="s">
        <v>85</v>
      </c>
      <c r="AY332" s="17" t="s">
        <v>185</v>
      </c>
      <c r="BE332" s="190">
        <f>IF(N332="základní",J332,0)</f>
        <v>0</v>
      </c>
      <c r="BF332" s="190">
        <f>IF(N332="snížená",J332,0)</f>
        <v>0</v>
      </c>
      <c r="BG332" s="190">
        <f>IF(N332="zákl. přenesená",J332,0)</f>
        <v>0</v>
      </c>
      <c r="BH332" s="190">
        <f>IF(N332="sníž. přenesená",J332,0)</f>
        <v>0</v>
      </c>
      <c r="BI332" s="190">
        <f>IF(N332="nulová",J332,0)</f>
        <v>0</v>
      </c>
      <c r="BJ332" s="17" t="s">
        <v>81</v>
      </c>
      <c r="BK332" s="190">
        <f>ROUND(I332*H332,2)</f>
        <v>0</v>
      </c>
      <c r="BL332" s="17" t="s">
        <v>285</v>
      </c>
      <c r="BM332" s="189" t="s">
        <v>605</v>
      </c>
    </row>
    <row r="333" spans="1:47" s="2" customFormat="1" ht="12">
      <c r="A333" s="34"/>
      <c r="B333" s="35"/>
      <c r="C333" s="36"/>
      <c r="D333" s="191" t="s">
        <v>194</v>
      </c>
      <c r="E333" s="36"/>
      <c r="F333" s="192" t="s">
        <v>606</v>
      </c>
      <c r="G333" s="36"/>
      <c r="H333" s="36"/>
      <c r="I333" s="193"/>
      <c r="J333" s="36"/>
      <c r="K333" s="36"/>
      <c r="L333" s="39"/>
      <c r="M333" s="194"/>
      <c r="N333" s="195"/>
      <c r="O333" s="64"/>
      <c r="P333" s="64"/>
      <c r="Q333" s="64"/>
      <c r="R333" s="64"/>
      <c r="S333" s="64"/>
      <c r="T333" s="65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194</v>
      </c>
      <c r="AU333" s="17" t="s">
        <v>85</v>
      </c>
    </row>
    <row r="334" spans="1:65" s="2" customFormat="1" ht="16.5" customHeight="1">
      <c r="A334" s="34"/>
      <c r="B334" s="35"/>
      <c r="C334" s="178" t="s">
        <v>592</v>
      </c>
      <c r="D334" s="178" t="s">
        <v>187</v>
      </c>
      <c r="E334" s="179" t="s">
        <v>608</v>
      </c>
      <c r="F334" s="180" t="s">
        <v>609</v>
      </c>
      <c r="G334" s="181" t="s">
        <v>190</v>
      </c>
      <c r="H334" s="182">
        <v>23.49</v>
      </c>
      <c r="I334" s="183"/>
      <c r="J334" s="184">
        <f>ROUND(I334*H334,2)</f>
        <v>0</v>
      </c>
      <c r="K334" s="180" t="s">
        <v>191</v>
      </c>
      <c r="L334" s="39"/>
      <c r="M334" s="185" t="s">
        <v>19</v>
      </c>
      <c r="N334" s="186" t="s">
        <v>48</v>
      </c>
      <c r="O334" s="64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285</v>
      </c>
      <c r="AT334" s="189" t="s">
        <v>187</v>
      </c>
      <c r="AU334" s="189" t="s">
        <v>85</v>
      </c>
      <c r="AY334" s="17" t="s">
        <v>185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17" t="s">
        <v>81</v>
      </c>
      <c r="BK334" s="190">
        <f>ROUND(I334*H334,2)</f>
        <v>0</v>
      </c>
      <c r="BL334" s="17" t="s">
        <v>285</v>
      </c>
      <c r="BM334" s="189" t="s">
        <v>610</v>
      </c>
    </row>
    <row r="335" spans="1:47" s="2" customFormat="1" ht="12">
      <c r="A335" s="34"/>
      <c r="B335" s="35"/>
      <c r="C335" s="36"/>
      <c r="D335" s="191" t="s">
        <v>194</v>
      </c>
      <c r="E335" s="36"/>
      <c r="F335" s="192" t="s">
        <v>611</v>
      </c>
      <c r="G335" s="36"/>
      <c r="H335" s="36"/>
      <c r="I335" s="193"/>
      <c r="J335" s="36"/>
      <c r="K335" s="36"/>
      <c r="L335" s="39"/>
      <c r="M335" s="194"/>
      <c r="N335" s="195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194</v>
      </c>
      <c r="AU335" s="17" t="s">
        <v>85</v>
      </c>
    </row>
    <row r="336" spans="1:65" s="2" customFormat="1" ht="16.5" customHeight="1">
      <c r="A336" s="34"/>
      <c r="B336" s="35"/>
      <c r="C336" s="219" t="s">
        <v>597</v>
      </c>
      <c r="D336" s="219" t="s">
        <v>404</v>
      </c>
      <c r="E336" s="220" t="s">
        <v>613</v>
      </c>
      <c r="F336" s="221" t="s">
        <v>614</v>
      </c>
      <c r="G336" s="222" t="s">
        <v>190</v>
      </c>
      <c r="H336" s="223">
        <v>25.839</v>
      </c>
      <c r="I336" s="224"/>
      <c r="J336" s="225">
        <f>ROUND(I336*H336,2)</f>
        <v>0</v>
      </c>
      <c r="K336" s="221" t="s">
        <v>19</v>
      </c>
      <c r="L336" s="226"/>
      <c r="M336" s="227" t="s">
        <v>19</v>
      </c>
      <c r="N336" s="228" t="s">
        <v>48</v>
      </c>
      <c r="O336" s="64"/>
      <c r="P336" s="187">
        <f>O336*H336</f>
        <v>0</v>
      </c>
      <c r="Q336" s="187">
        <v>0.0004</v>
      </c>
      <c r="R336" s="187">
        <f>Q336*H336</f>
        <v>0.0103356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392</v>
      </c>
      <c r="AT336" s="189" t="s">
        <v>404</v>
      </c>
      <c r="AU336" s="189" t="s">
        <v>85</v>
      </c>
      <c r="AY336" s="17" t="s">
        <v>185</v>
      </c>
      <c r="BE336" s="190">
        <f>IF(N336="základní",J336,0)</f>
        <v>0</v>
      </c>
      <c r="BF336" s="190">
        <f>IF(N336="snížená",J336,0)</f>
        <v>0</v>
      </c>
      <c r="BG336" s="190">
        <f>IF(N336="zákl. přenesená",J336,0)</f>
        <v>0</v>
      </c>
      <c r="BH336" s="190">
        <f>IF(N336="sníž. přenesená",J336,0)</f>
        <v>0</v>
      </c>
      <c r="BI336" s="190">
        <f>IF(N336="nulová",J336,0)</f>
        <v>0</v>
      </c>
      <c r="BJ336" s="17" t="s">
        <v>81</v>
      </c>
      <c r="BK336" s="190">
        <f>ROUND(I336*H336,2)</f>
        <v>0</v>
      </c>
      <c r="BL336" s="17" t="s">
        <v>285</v>
      </c>
      <c r="BM336" s="189" t="s">
        <v>615</v>
      </c>
    </row>
    <row r="337" spans="2:51" s="13" customFormat="1" ht="12">
      <c r="B337" s="196"/>
      <c r="C337" s="197"/>
      <c r="D337" s="198" t="s">
        <v>196</v>
      </c>
      <c r="E337" s="199" t="s">
        <v>19</v>
      </c>
      <c r="F337" s="200" t="s">
        <v>793</v>
      </c>
      <c r="G337" s="197"/>
      <c r="H337" s="201">
        <v>25.839</v>
      </c>
      <c r="I337" s="202"/>
      <c r="J337" s="197"/>
      <c r="K337" s="197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196</v>
      </c>
      <c r="AU337" s="207" t="s">
        <v>85</v>
      </c>
      <c r="AV337" s="13" t="s">
        <v>85</v>
      </c>
      <c r="AW337" s="13" t="s">
        <v>37</v>
      </c>
      <c r="AX337" s="13" t="s">
        <v>77</v>
      </c>
      <c r="AY337" s="207" t="s">
        <v>185</v>
      </c>
    </row>
    <row r="338" spans="2:51" s="14" customFormat="1" ht="12">
      <c r="B338" s="208"/>
      <c r="C338" s="209"/>
      <c r="D338" s="198" t="s">
        <v>196</v>
      </c>
      <c r="E338" s="210" t="s">
        <v>19</v>
      </c>
      <c r="F338" s="211" t="s">
        <v>199</v>
      </c>
      <c r="G338" s="209"/>
      <c r="H338" s="212">
        <v>25.839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196</v>
      </c>
      <c r="AU338" s="218" t="s">
        <v>85</v>
      </c>
      <c r="AV338" s="14" t="s">
        <v>192</v>
      </c>
      <c r="AW338" s="14" t="s">
        <v>37</v>
      </c>
      <c r="AX338" s="14" t="s">
        <v>81</v>
      </c>
      <c r="AY338" s="218" t="s">
        <v>185</v>
      </c>
    </row>
    <row r="339" spans="1:65" s="2" customFormat="1" ht="24.15" customHeight="1">
      <c r="A339" s="34"/>
      <c r="B339" s="35"/>
      <c r="C339" s="178" t="s">
        <v>602</v>
      </c>
      <c r="D339" s="178" t="s">
        <v>187</v>
      </c>
      <c r="E339" s="179" t="s">
        <v>618</v>
      </c>
      <c r="F339" s="180" t="s">
        <v>619</v>
      </c>
      <c r="G339" s="181" t="s">
        <v>190</v>
      </c>
      <c r="H339" s="182">
        <v>23.49</v>
      </c>
      <c r="I339" s="183"/>
      <c r="J339" s="184">
        <f>ROUND(I339*H339,2)</f>
        <v>0</v>
      </c>
      <c r="K339" s="180" t="s">
        <v>191</v>
      </c>
      <c r="L339" s="39"/>
      <c r="M339" s="185" t="s">
        <v>19</v>
      </c>
      <c r="N339" s="186" t="s">
        <v>48</v>
      </c>
      <c r="O339" s="64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285</v>
      </c>
      <c r="AT339" s="189" t="s">
        <v>187</v>
      </c>
      <c r="AU339" s="189" t="s">
        <v>85</v>
      </c>
      <c r="AY339" s="17" t="s">
        <v>185</v>
      </c>
      <c r="BE339" s="190">
        <f>IF(N339="základní",J339,0)</f>
        <v>0</v>
      </c>
      <c r="BF339" s="190">
        <f>IF(N339="snížená",J339,0)</f>
        <v>0</v>
      </c>
      <c r="BG339" s="190">
        <f>IF(N339="zákl. přenesená",J339,0)</f>
        <v>0</v>
      </c>
      <c r="BH339" s="190">
        <f>IF(N339="sníž. přenesená",J339,0)</f>
        <v>0</v>
      </c>
      <c r="BI339" s="190">
        <f>IF(N339="nulová",J339,0)</f>
        <v>0</v>
      </c>
      <c r="BJ339" s="17" t="s">
        <v>81</v>
      </c>
      <c r="BK339" s="190">
        <f>ROUND(I339*H339,2)</f>
        <v>0</v>
      </c>
      <c r="BL339" s="17" t="s">
        <v>285</v>
      </c>
      <c r="BM339" s="189" t="s">
        <v>620</v>
      </c>
    </row>
    <row r="340" spans="1:47" s="2" customFormat="1" ht="12">
      <c r="A340" s="34"/>
      <c r="B340" s="35"/>
      <c r="C340" s="36"/>
      <c r="D340" s="191" t="s">
        <v>194</v>
      </c>
      <c r="E340" s="36"/>
      <c r="F340" s="192" t="s">
        <v>621</v>
      </c>
      <c r="G340" s="36"/>
      <c r="H340" s="36"/>
      <c r="I340" s="193"/>
      <c r="J340" s="36"/>
      <c r="K340" s="36"/>
      <c r="L340" s="39"/>
      <c r="M340" s="194"/>
      <c r="N340" s="195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194</v>
      </c>
      <c r="AU340" s="17" t="s">
        <v>85</v>
      </c>
    </row>
    <row r="341" spans="1:65" s="2" customFormat="1" ht="24.15" customHeight="1">
      <c r="A341" s="34"/>
      <c r="B341" s="35"/>
      <c r="C341" s="219" t="s">
        <v>607</v>
      </c>
      <c r="D341" s="219" t="s">
        <v>404</v>
      </c>
      <c r="E341" s="220" t="s">
        <v>623</v>
      </c>
      <c r="F341" s="221" t="s">
        <v>624</v>
      </c>
      <c r="G341" s="222" t="s">
        <v>190</v>
      </c>
      <c r="H341" s="223">
        <v>25.839</v>
      </c>
      <c r="I341" s="224"/>
      <c r="J341" s="225">
        <f>ROUND(I341*H341,2)</f>
        <v>0</v>
      </c>
      <c r="K341" s="221" t="s">
        <v>191</v>
      </c>
      <c r="L341" s="226"/>
      <c r="M341" s="227" t="s">
        <v>19</v>
      </c>
      <c r="N341" s="228" t="s">
        <v>48</v>
      </c>
      <c r="O341" s="64"/>
      <c r="P341" s="187">
        <f>O341*H341</f>
        <v>0</v>
      </c>
      <c r="Q341" s="187">
        <v>0.007</v>
      </c>
      <c r="R341" s="187">
        <f>Q341*H341</f>
        <v>0.180873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392</v>
      </c>
      <c r="AT341" s="189" t="s">
        <v>404</v>
      </c>
      <c r="AU341" s="189" t="s">
        <v>85</v>
      </c>
      <c r="AY341" s="17" t="s">
        <v>185</v>
      </c>
      <c r="BE341" s="190">
        <f>IF(N341="základní",J341,0)</f>
        <v>0</v>
      </c>
      <c r="BF341" s="190">
        <f>IF(N341="snížená",J341,0)</f>
        <v>0</v>
      </c>
      <c r="BG341" s="190">
        <f>IF(N341="zákl. přenesená",J341,0)</f>
        <v>0</v>
      </c>
      <c r="BH341" s="190">
        <f>IF(N341="sníž. přenesená",J341,0)</f>
        <v>0</v>
      </c>
      <c r="BI341" s="190">
        <f>IF(N341="nulová",J341,0)</f>
        <v>0</v>
      </c>
      <c r="BJ341" s="17" t="s">
        <v>81</v>
      </c>
      <c r="BK341" s="190">
        <f>ROUND(I341*H341,2)</f>
        <v>0</v>
      </c>
      <c r="BL341" s="17" t="s">
        <v>285</v>
      </c>
      <c r="BM341" s="189" t="s">
        <v>625</v>
      </c>
    </row>
    <row r="342" spans="2:51" s="13" customFormat="1" ht="12">
      <c r="B342" s="196"/>
      <c r="C342" s="197"/>
      <c r="D342" s="198" t="s">
        <v>196</v>
      </c>
      <c r="E342" s="199" t="s">
        <v>19</v>
      </c>
      <c r="F342" s="200" t="s">
        <v>793</v>
      </c>
      <c r="G342" s="197"/>
      <c r="H342" s="201">
        <v>25.839</v>
      </c>
      <c r="I342" s="202"/>
      <c r="J342" s="197"/>
      <c r="K342" s="197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196</v>
      </c>
      <c r="AU342" s="207" t="s">
        <v>85</v>
      </c>
      <c r="AV342" s="13" t="s">
        <v>85</v>
      </c>
      <c r="AW342" s="13" t="s">
        <v>37</v>
      </c>
      <c r="AX342" s="13" t="s">
        <v>77</v>
      </c>
      <c r="AY342" s="207" t="s">
        <v>185</v>
      </c>
    </row>
    <row r="343" spans="2:51" s="14" customFormat="1" ht="12">
      <c r="B343" s="208"/>
      <c r="C343" s="209"/>
      <c r="D343" s="198" t="s">
        <v>196</v>
      </c>
      <c r="E343" s="210" t="s">
        <v>19</v>
      </c>
      <c r="F343" s="211" t="s">
        <v>199</v>
      </c>
      <c r="G343" s="209"/>
      <c r="H343" s="212">
        <v>25.839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196</v>
      </c>
      <c r="AU343" s="218" t="s">
        <v>85</v>
      </c>
      <c r="AV343" s="14" t="s">
        <v>192</v>
      </c>
      <c r="AW343" s="14" t="s">
        <v>37</v>
      </c>
      <c r="AX343" s="14" t="s">
        <v>81</v>
      </c>
      <c r="AY343" s="218" t="s">
        <v>185</v>
      </c>
    </row>
    <row r="344" spans="1:65" s="2" customFormat="1" ht="16.5" customHeight="1">
      <c r="A344" s="34"/>
      <c r="B344" s="35"/>
      <c r="C344" s="178" t="s">
        <v>612</v>
      </c>
      <c r="D344" s="178" t="s">
        <v>187</v>
      </c>
      <c r="E344" s="179" t="s">
        <v>627</v>
      </c>
      <c r="F344" s="180" t="s">
        <v>628</v>
      </c>
      <c r="G344" s="181" t="s">
        <v>407</v>
      </c>
      <c r="H344" s="182">
        <v>18.8</v>
      </c>
      <c r="I344" s="183"/>
      <c r="J344" s="184">
        <f>ROUND(I344*H344,2)</f>
        <v>0</v>
      </c>
      <c r="K344" s="180" t="s">
        <v>191</v>
      </c>
      <c r="L344" s="39"/>
      <c r="M344" s="185" t="s">
        <v>19</v>
      </c>
      <c r="N344" s="186" t="s">
        <v>48</v>
      </c>
      <c r="O344" s="64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285</v>
      </c>
      <c r="AT344" s="189" t="s">
        <v>187</v>
      </c>
      <c r="AU344" s="189" t="s">
        <v>85</v>
      </c>
      <c r="AY344" s="17" t="s">
        <v>185</v>
      </c>
      <c r="BE344" s="190">
        <f>IF(N344="základní",J344,0)</f>
        <v>0</v>
      </c>
      <c r="BF344" s="190">
        <f>IF(N344="snížená",J344,0)</f>
        <v>0</v>
      </c>
      <c r="BG344" s="190">
        <f>IF(N344="zákl. přenesená",J344,0)</f>
        <v>0</v>
      </c>
      <c r="BH344" s="190">
        <f>IF(N344="sníž. přenesená",J344,0)</f>
        <v>0</v>
      </c>
      <c r="BI344" s="190">
        <f>IF(N344="nulová",J344,0)</f>
        <v>0</v>
      </c>
      <c r="BJ344" s="17" t="s">
        <v>81</v>
      </c>
      <c r="BK344" s="190">
        <f>ROUND(I344*H344,2)</f>
        <v>0</v>
      </c>
      <c r="BL344" s="17" t="s">
        <v>285</v>
      </c>
      <c r="BM344" s="189" t="s">
        <v>629</v>
      </c>
    </row>
    <row r="345" spans="1:47" s="2" customFormat="1" ht="12">
      <c r="A345" s="34"/>
      <c r="B345" s="35"/>
      <c r="C345" s="36"/>
      <c r="D345" s="191" t="s">
        <v>194</v>
      </c>
      <c r="E345" s="36"/>
      <c r="F345" s="192" t="s">
        <v>630</v>
      </c>
      <c r="G345" s="36"/>
      <c r="H345" s="36"/>
      <c r="I345" s="193"/>
      <c r="J345" s="36"/>
      <c r="K345" s="36"/>
      <c r="L345" s="39"/>
      <c r="M345" s="194"/>
      <c r="N345" s="195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194</v>
      </c>
      <c r="AU345" s="17" t="s">
        <v>85</v>
      </c>
    </row>
    <row r="346" spans="2:51" s="13" customFormat="1" ht="12">
      <c r="B346" s="196"/>
      <c r="C346" s="197"/>
      <c r="D346" s="198" t="s">
        <v>196</v>
      </c>
      <c r="E346" s="199" t="s">
        <v>19</v>
      </c>
      <c r="F346" s="200" t="s">
        <v>794</v>
      </c>
      <c r="G346" s="197"/>
      <c r="H346" s="201">
        <v>18.8</v>
      </c>
      <c r="I346" s="202"/>
      <c r="J346" s="197"/>
      <c r="K346" s="197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196</v>
      </c>
      <c r="AU346" s="207" t="s">
        <v>85</v>
      </c>
      <c r="AV346" s="13" t="s">
        <v>85</v>
      </c>
      <c r="AW346" s="13" t="s">
        <v>37</v>
      </c>
      <c r="AX346" s="13" t="s">
        <v>77</v>
      </c>
      <c r="AY346" s="207" t="s">
        <v>185</v>
      </c>
    </row>
    <row r="347" spans="2:51" s="14" customFormat="1" ht="12">
      <c r="B347" s="208"/>
      <c r="C347" s="209"/>
      <c r="D347" s="198" t="s">
        <v>196</v>
      </c>
      <c r="E347" s="210" t="s">
        <v>19</v>
      </c>
      <c r="F347" s="211" t="s">
        <v>199</v>
      </c>
      <c r="G347" s="209"/>
      <c r="H347" s="212">
        <v>18.8</v>
      </c>
      <c r="I347" s="213"/>
      <c r="J347" s="209"/>
      <c r="K347" s="209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196</v>
      </c>
      <c r="AU347" s="218" t="s">
        <v>85</v>
      </c>
      <c r="AV347" s="14" t="s">
        <v>192</v>
      </c>
      <c r="AW347" s="14" t="s">
        <v>37</v>
      </c>
      <c r="AX347" s="14" t="s">
        <v>81</v>
      </c>
      <c r="AY347" s="218" t="s">
        <v>185</v>
      </c>
    </row>
    <row r="348" spans="1:65" s="2" customFormat="1" ht="16.5" customHeight="1">
      <c r="A348" s="34"/>
      <c r="B348" s="35"/>
      <c r="C348" s="219" t="s">
        <v>617</v>
      </c>
      <c r="D348" s="219" t="s">
        <v>404</v>
      </c>
      <c r="E348" s="220" t="s">
        <v>633</v>
      </c>
      <c r="F348" s="221" t="s">
        <v>634</v>
      </c>
      <c r="G348" s="222" t="s">
        <v>407</v>
      </c>
      <c r="H348" s="223">
        <v>21.62</v>
      </c>
      <c r="I348" s="224"/>
      <c r="J348" s="225">
        <f>ROUND(I348*H348,2)</f>
        <v>0</v>
      </c>
      <c r="K348" s="221" t="s">
        <v>191</v>
      </c>
      <c r="L348" s="226"/>
      <c r="M348" s="227" t="s">
        <v>19</v>
      </c>
      <c r="N348" s="228" t="s">
        <v>48</v>
      </c>
      <c r="O348" s="64"/>
      <c r="P348" s="187">
        <f>O348*H348</f>
        <v>0</v>
      </c>
      <c r="Q348" s="187">
        <v>0.00035</v>
      </c>
      <c r="R348" s="187">
        <f>Q348*H348</f>
        <v>0.007567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392</v>
      </c>
      <c r="AT348" s="189" t="s">
        <v>404</v>
      </c>
      <c r="AU348" s="189" t="s">
        <v>85</v>
      </c>
      <c r="AY348" s="17" t="s">
        <v>185</v>
      </c>
      <c r="BE348" s="190">
        <f>IF(N348="základní",J348,0)</f>
        <v>0</v>
      </c>
      <c r="BF348" s="190">
        <f>IF(N348="snížená",J348,0)</f>
        <v>0</v>
      </c>
      <c r="BG348" s="190">
        <f>IF(N348="zákl. přenesená",J348,0)</f>
        <v>0</v>
      </c>
      <c r="BH348" s="190">
        <f>IF(N348="sníž. přenesená",J348,0)</f>
        <v>0</v>
      </c>
      <c r="BI348" s="190">
        <f>IF(N348="nulová",J348,0)</f>
        <v>0</v>
      </c>
      <c r="BJ348" s="17" t="s">
        <v>81</v>
      </c>
      <c r="BK348" s="190">
        <f>ROUND(I348*H348,2)</f>
        <v>0</v>
      </c>
      <c r="BL348" s="17" t="s">
        <v>285</v>
      </c>
      <c r="BM348" s="189" t="s">
        <v>635</v>
      </c>
    </row>
    <row r="349" spans="2:51" s="13" customFormat="1" ht="12">
      <c r="B349" s="196"/>
      <c r="C349" s="197"/>
      <c r="D349" s="198" t="s">
        <v>196</v>
      </c>
      <c r="E349" s="199" t="s">
        <v>19</v>
      </c>
      <c r="F349" s="200" t="s">
        <v>795</v>
      </c>
      <c r="G349" s="197"/>
      <c r="H349" s="201">
        <v>21.62</v>
      </c>
      <c r="I349" s="202"/>
      <c r="J349" s="197"/>
      <c r="K349" s="197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196</v>
      </c>
      <c r="AU349" s="207" t="s">
        <v>85</v>
      </c>
      <c r="AV349" s="13" t="s">
        <v>85</v>
      </c>
      <c r="AW349" s="13" t="s">
        <v>37</v>
      </c>
      <c r="AX349" s="13" t="s">
        <v>77</v>
      </c>
      <c r="AY349" s="207" t="s">
        <v>185</v>
      </c>
    </row>
    <row r="350" spans="2:51" s="14" customFormat="1" ht="12">
      <c r="B350" s="208"/>
      <c r="C350" s="209"/>
      <c r="D350" s="198" t="s">
        <v>196</v>
      </c>
      <c r="E350" s="210" t="s">
        <v>19</v>
      </c>
      <c r="F350" s="211" t="s">
        <v>199</v>
      </c>
      <c r="G350" s="209"/>
      <c r="H350" s="212">
        <v>21.62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196</v>
      </c>
      <c r="AU350" s="218" t="s">
        <v>85</v>
      </c>
      <c r="AV350" s="14" t="s">
        <v>192</v>
      </c>
      <c r="AW350" s="14" t="s">
        <v>37</v>
      </c>
      <c r="AX350" s="14" t="s">
        <v>81</v>
      </c>
      <c r="AY350" s="218" t="s">
        <v>185</v>
      </c>
    </row>
    <row r="351" spans="1:65" s="2" customFormat="1" ht="24.15" customHeight="1">
      <c r="A351" s="34"/>
      <c r="B351" s="35"/>
      <c r="C351" s="178" t="s">
        <v>622</v>
      </c>
      <c r="D351" s="178" t="s">
        <v>187</v>
      </c>
      <c r="E351" s="179" t="s">
        <v>638</v>
      </c>
      <c r="F351" s="180" t="s">
        <v>639</v>
      </c>
      <c r="G351" s="181" t="s">
        <v>322</v>
      </c>
      <c r="H351" s="182">
        <v>0.382</v>
      </c>
      <c r="I351" s="183"/>
      <c r="J351" s="184">
        <f>ROUND(I351*H351,2)</f>
        <v>0</v>
      </c>
      <c r="K351" s="180" t="s">
        <v>191</v>
      </c>
      <c r="L351" s="39"/>
      <c r="M351" s="185" t="s">
        <v>19</v>
      </c>
      <c r="N351" s="186" t="s">
        <v>48</v>
      </c>
      <c r="O351" s="64"/>
      <c r="P351" s="187">
        <f>O351*H351</f>
        <v>0</v>
      </c>
      <c r="Q351" s="187">
        <v>0</v>
      </c>
      <c r="R351" s="187">
        <f>Q351*H351</f>
        <v>0</v>
      </c>
      <c r="S351" s="187">
        <v>0</v>
      </c>
      <c r="T351" s="18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9" t="s">
        <v>285</v>
      </c>
      <c r="AT351" s="189" t="s">
        <v>187</v>
      </c>
      <c r="AU351" s="189" t="s">
        <v>85</v>
      </c>
      <c r="AY351" s="17" t="s">
        <v>185</v>
      </c>
      <c r="BE351" s="190">
        <f>IF(N351="základní",J351,0)</f>
        <v>0</v>
      </c>
      <c r="BF351" s="190">
        <f>IF(N351="snížená",J351,0)</f>
        <v>0</v>
      </c>
      <c r="BG351" s="190">
        <f>IF(N351="zákl. přenesená",J351,0)</f>
        <v>0</v>
      </c>
      <c r="BH351" s="190">
        <f>IF(N351="sníž. přenesená",J351,0)</f>
        <v>0</v>
      </c>
      <c r="BI351" s="190">
        <f>IF(N351="nulová",J351,0)</f>
        <v>0</v>
      </c>
      <c r="BJ351" s="17" t="s">
        <v>81</v>
      </c>
      <c r="BK351" s="190">
        <f>ROUND(I351*H351,2)</f>
        <v>0</v>
      </c>
      <c r="BL351" s="17" t="s">
        <v>285</v>
      </c>
      <c r="BM351" s="189" t="s">
        <v>640</v>
      </c>
    </row>
    <row r="352" spans="1:47" s="2" customFormat="1" ht="12">
      <c r="A352" s="34"/>
      <c r="B352" s="35"/>
      <c r="C352" s="36"/>
      <c r="D352" s="191" t="s">
        <v>194</v>
      </c>
      <c r="E352" s="36"/>
      <c r="F352" s="192" t="s">
        <v>641</v>
      </c>
      <c r="G352" s="36"/>
      <c r="H352" s="36"/>
      <c r="I352" s="193"/>
      <c r="J352" s="36"/>
      <c r="K352" s="36"/>
      <c r="L352" s="39"/>
      <c r="M352" s="194"/>
      <c r="N352" s="195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194</v>
      </c>
      <c r="AU352" s="17" t="s">
        <v>85</v>
      </c>
    </row>
    <row r="353" spans="1:65" s="2" customFormat="1" ht="24.15" customHeight="1">
      <c r="A353" s="34"/>
      <c r="B353" s="35"/>
      <c r="C353" s="178" t="s">
        <v>626</v>
      </c>
      <c r="D353" s="178" t="s">
        <v>187</v>
      </c>
      <c r="E353" s="179" t="s">
        <v>643</v>
      </c>
      <c r="F353" s="180" t="s">
        <v>644</v>
      </c>
      <c r="G353" s="181" t="s">
        <v>322</v>
      </c>
      <c r="H353" s="182">
        <v>0.382</v>
      </c>
      <c r="I353" s="183"/>
      <c r="J353" s="184">
        <f>ROUND(I353*H353,2)</f>
        <v>0</v>
      </c>
      <c r="K353" s="180" t="s">
        <v>19</v>
      </c>
      <c r="L353" s="39"/>
      <c r="M353" s="185" t="s">
        <v>19</v>
      </c>
      <c r="N353" s="186" t="s">
        <v>48</v>
      </c>
      <c r="O353" s="64"/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285</v>
      </c>
      <c r="AT353" s="189" t="s">
        <v>187</v>
      </c>
      <c r="AU353" s="189" t="s">
        <v>85</v>
      </c>
      <c r="AY353" s="17" t="s">
        <v>185</v>
      </c>
      <c r="BE353" s="190">
        <f>IF(N353="základní",J353,0)</f>
        <v>0</v>
      </c>
      <c r="BF353" s="190">
        <f>IF(N353="snížená",J353,0)</f>
        <v>0</v>
      </c>
      <c r="BG353" s="190">
        <f>IF(N353="zákl. přenesená",J353,0)</f>
        <v>0</v>
      </c>
      <c r="BH353" s="190">
        <f>IF(N353="sníž. přenesená",J353,0)</f>
        <v>0</v>
      </c>
      <c r="BI353" s="190">
        <f>IF(N353="nulová",J353,0)</f>
        <v>0</v>
      </c>
      <c r="BJ353" s="17" t="s">
        <v>81</v>
      </c>
      <c r="BK353" s="190">
        <f>ROUND(I353*H353,2)</f>
        <v>0</v>
      </c>
      <c r="BL353" s="17" t="s">
        <v>285</v>
      </c>
      <c r="BM353" s="189" t="s">
        <v>645</v>
      </c>
    </row>
    <row r="354" spans="2:63" s="12" customFormat="1" ht="22.85" customHeight="1">
      <c r="B354" s="162"/>
      <c r="C354" s="163"/>
      <c r="D354" s="164" t="s">
        <v>76</v>
      </c>
      <c r="E354" s="176" t="s">
        <v>646</v>
      </c>
      <c r="F354" s="176" t="s">
        <v>647</v>
      </c>
      <c r="G354" s="163"/>
      <c r="H354" s="163"/>
      <c r="I354" s="166"/>
      <c r="J354" s="177">
        <f>BK354</f>
        <v>0</v>
      </c>
      <c r="K354" s="163"/>
      <c r="L354" s="168"/>
      <c r="M354" s="169"/>
      <c r="N354" s="170"/>
      <c r="O354" s="170"/>
      <c r="P354" s="171">
        <f>SUM(P355:P358)</f>
        <v>0</v>
      </c>
      <c r="Q354" s="170"/>
      <c r="R354" s="171">
        <f>SUM(R355:R358)</f>
        <v>0</v>
      </c>
      <c r="S354" s="170"/>
      <c r="T354" s="172">
        <f>SUM(T355:T358)</f>
        <v>0.09414</v>
      </c>
      <c r="AR354" s="173" t="s">
        <v>85</v>
      </c>
      <c r="AT354" s="174" t="s">
        <v>76</v>
      </c>
      <c r="AU354" s="174" t="s">
        <v>81</v>
      </c>
      <c r="AY354" s="173" t="s">
        <v>185</v>
      </c>
      <c r="BK354" s="175">
        <f>SUM(BK355:BK358)</f>
        <v>0</v>
      </c>
    </row>
    <row r="355" spans="1:65" s="2" customFormat="1" ht="16.5" customHeight="1">
      <c r="A355" s="34"/>
      <c r="B355" s="35"/>
      <c r="C355" s="178" t="s">
        <v>632</v>
      </c>
      <c r="D355" s="178" t="s">
        <v>187</v>
      </c>
      <c r="E355" s="179" t="s">
        <v>649</v>
      </c>
      <c r="F355" s="180" t="s">
        <v>650</v>
      </c>
      <c r="G355" s="181" t="s">
        <v>190</v>
      </c>
      <c r="H355" s="182">
        <v>31.38</v>
      </c>
      <c r="I355" s="183"/>
      <c r="J355" s="184">
        <f>ROUND(I355*H355,2)</f>
        <v>0</v>
      </c>
      <c r="K355" s="180" t="s">
        <v>191</v>
      </c>
      <c r="L355" s="39"/>
      <c r="M355" s="185" t="s">
        <v>19</v>
      </c>
      <c r="N355" s="186" t="s">
        <v>48</v>
      </c>
      <c r="O355" s="64"/>
      <c r="P355" s="187">
        <f>O355*H355</f>
        <v>0</v>
      </c>
      <c r="Q355" s="187">
        <v>0</v>
      </c>
      <c r="R355" s="187">
        <f>Q355*H355</f>
        <v>0</v>
      </c>
      <c r="S355" s="187">
        <v>0.003</v>
      </c>
      <c r="T355" s="188">
        <f>S355*H355</f>
        <v>0.09414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285</v>
      </c>
      <c r="AT355" s="189" t="s">
        <v>187</v>
      </c>
      <c r="AU355" s="189" t="s">
        <v>85</v>
      </c>
      <c r="AY355" s="17" t="s">
        <v>185</v>
      </c>
      <c r="BE355" s="190">
        <f>IF(N355="základní",J355,0)</f>
        <v>0</v>
      </c>
      <c r="BF355" s="190">
        <f>IF(N355="snížená",J355,0)</f>
        <v>0</v>
      </c>
      <c r="BG355" s="190">
        <f>IF(N355="zákl. přenesená",J355,0)</f>
        <v>0</v>
      </c>
      <c r="BH355" s="190">
        <f>IF(N355="sníž. přenesená",J355,0)</f>
        <v>0</v>
      </c>
      <c r="BI355" s="190">
        <f>IF(N355="nulová",J355,0)</f>
        <v>0</v>
      </c>
      <c r="BJ355" s="17" t="s">
        <v>81</v>
      </c>
      <c r="BK355" s="190">
        <f>ROUND(I355*H355,2)</f>
        <v>0</v>
      </c>
      <c r="BL355" s="17" t="s">
        <v>285</v>
      </c>
      <c r="BM355" s="189" t="s">
        <v>651</v>
      </c>
    </row>
    <row r="356" spans="1:47" s="2" customFormat="1" ht="12">
      <c r="A356" s="34"/>
      <c r="B356" s="35"/>
      <c r="C356" s="36"/>
      <c r="D356" s="191" t="s">
        <v>194</v>
      </c>
      <c r="E356" s="36"/>
      <c r="F356" s="192" t="s">
        <v>652</v>
      </c>
      <c r="G356" s="36"/>
      <c r="H356" s="36"/>
      <c r="I356" s="193"/>
      <c r="J356" s="36"/>
      <c r="K356" s="36"/>
      <c r="L356" s="39"/>
      <c r="M356" s="194"/>
      <c r="N356" s="195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194</v>
      </c>
      <c r="AU356" s="17" t="s">
        <v>85</v>
      </c>
    </row>
    <row r="357" spans="2:51" s="13" customFormat="1" ht="12">
      <c r="B357" s="196"/>
      <c r="C357" s="197"/>
      <c r="D357" s="198" t="s">
        <v>196</v>
      </c>
      <c r="E357" s="199" t="s">
        <v>19</v>
      </c>
      <c r="F357" s="200" t="s">
        <v>796</v>
      </c>
      <c r="G357" s="197"/>
      <c r="H357" s="201">
        <v>31.38</v>
      </c>
      <c r="I357" s="202"/>
      <c r="J357" s="197"/>
      <c r="K357" s="197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196</v>
      </c>
      <c r="AU357" s="207" t="s">
        <v>85</v>
      </c>
      <c r="AV357" s="13" t="s">
        <v>85</v>
      </c>
      <c r="AW357" s="13" t="s">
        <v>37</v>
      </c>
      <c r="AX357" s="13" t="s">
        <v>77</v>
      </c>
      <c r="AY357" s="207" t="s">
        <v>185</v>
      </c>
    </row>
    <row r="358" spans="2:51" s="14" customFormat="1" ht="12">
      <c r="B358" s="208"/>
      <c r="C358" s="209"/>
      <c r="D358" s="198" t="s">
        <v>196</v>
      </c>
      <c r="E358" s="210" t="s">
        <v>19</v>
      </c>
      <c r="F358" s="211" t="s">
        <v>199</v>
      </c>
      <c r="G358" s="209"/>
      <c r="H358" s="212">
        <v>31.38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196</v>
      </c>
      <c r="AU358" s="218" t="s">
        <v>85</v>
      </c>
      <c r="AV358" s="14" t="s">
        <v>192</v>
      </c>
      <c r="AW358" s="14" t="s">
        <v>37</v>
      </c>
      <c r="AX358" s="14" t="s">
        <v>81</v>
      </c>
      <c r="AY358" s="218" t="s">
        <v>185</v>
      </c>
    </row>
    <row r="359" spans="2:63" s="12" customFormat="1" ht="22.85" customHeight="1">
      <c r="B359" s="162"/>
      <c r="C359" s="163"/>
      <c r="D359" s="164" t="s">
        <v>76</v>
      </c>
      <c r="E359" s="176" t="s">
        <v>655</v>
      </c>
      <c r="F359" s="176" t="s">
        <v>656</v>
      </c>
      <c r="G359" s="163"/>
      <c r="H359" s="163"/>
      <c r="I359" s="166"/>
      <c r="J359" s="177">
        <f>BK359</f>
        <v>0</v>
      </c>
      <c r="K359" s="163"/>
      <c r="L359" s="168"/>
      <c r="M359" s="169"/>
      <c r="N359" s="170"/>
      <c r="O359" s="170"/>
      <c r="P359" s="171">
        <f>SUM(P360:P398)</f>
        <v>0</v>
      </c>
      <c r="Q359" s="170"/>
      <c r="R359" s="171">
        <f>SUM(R360:R398)</f>
        <v>0.29738588000000005</v>
      </c>
      <c r="S359" s="170"/>
      <c r="T359" s="172">
        <f>SUM(T360:T398)</f>
        <v>0.383248</v>
      </c>
      <c r="AR359" s="173" t="s">
        <v>85</v>
      </c>
      <c r="AT359" s="174" t="s">
        <v>76</v>
      </c>
      <c r="AU359" s="174" t="s">
        <v>81</v>
      </c>
      <c r="AY359" s="173" t="s">
        <v>185</v>
      </c>
      <c r="BK359" s="175">
        <f>SUM(BK360:BK398)</f>
        <v>0</v>
      </c>
    </row>
    <row r="360" spans="1:65" s="2" customFormat="1" ht="16.5" customHeight="1">
      <c r="A360" s="34"/>
      <c r="B360" s="35"/>
      <c r="C360" s="178" t="s">
        <v>637</v>
      </c>
      <c r="D360" s="178" t="s">
        <v>187</v>
      </c>
      <c r="E360" s="179" t="s">
        <v>658</v>
      </c>
      <c r="F360" s="180" t="s">
        <v>659</v>
      </c>
      <c r="G360" s="181" t="s">
        <v>190</v>
      </c>
      <c r="H360" s="182">
        <v>14.09</v>
      </c>
      <c r="I360" s="183"/>
      <c r="J360" s="184">
        <f>ROUND(I360*H360,2)</f>
        <v>0</v>
      </c>
      <c r="K360" s="180" t="s">
        <v>191</v>
      </c>
      <c r="L360" s="39"/>
      <c r="M360" s="185" t="s">
        <v>19</v>
      </c>
      <c r="N360" s="186" t="s">
        <v>48</v>
      </c>
      <c r="O360" s="64"/>
      <c r="P360" s="187">
        <f>O360*H360</f>
        <v>0</v>
      </c>
      <c r="Q360" s="187">
        <v>0</v>
      </c>
      <c r="R360" s="187">
        <f>Q360*H360</f>
        <v>0</v>
      </c>
      <c r="S360" s="187">
        <v>0.0272</v>
      </c>
      <c r="T360" s="188">
        <f>S360*H360</f>
        <v>0.383248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9" t="s">
        <v>285</v>
      </c>
      <c r="AT360" s="189" t="s">
        <v>187</v>
      </c>
      <c r="AU360" s="189" t="s">
        <v>85</v>
      </c>
      <c r="AY360" s="17" t="s">
        <v>185</v>
      </c>
      <c r="BE360" s="190">
        <f>IF(N360="základní",J360,0)</f>
        <v>0</v>
      </c>
      <c r="BF360" s="190">
        <f>IF(N360="snížená",J360,0)</f>
        <v>0</v>
      </c>
      <c r="BG360" s="190">
        <f>IF(N360="zákl. přenesená",J360,0)</f>
        <v>0</v>
      </c>
      <c r="BH360" s="190">
        <f>IF(N360="sníž. přenesená",J360,0)</f>
        <v>0</v>
      </c>
      <c r="BI360" s="190">
        <f>IF(N360="nulová",J360,0)</f>
        <v>0</v>
      </c>
      <c r="BJ360" s="17" t="s">
        <v>81</v>
      </c>
      <c r="BK360" s="190">
        <f>ROUND(I360*H360,2)</f>
        <v>0</v>
      </c>
      <c r="BL360" s="17" t="s">
        <v>285</v>
      </c>
      <c r="BM360" s="189" t="s">
        <v>660</v>
      </c>
    </row>
    <row r="361" spans="1:47" s="2" customFormat="1" ht="12">
      <c r="A361" s="34"/>
      <c r="B361" s="35"/>
      <c r="C361" s="36"/>
      <c r="D361" s="191" t="s">
        <v>194</v>
      </c>
      <c r="E361" s="36"/>
      <c r="F361" s="192" t="s">
        <v>661</v>
      </c>
      <c r="G361" s="36"/>
      <c r="H361" s="36"/>
      <c r="I361" s="193"/>
      <c r="J361" s="36"/>
      <c r="K361" s="36"/>
      <c r="L361" s="39"/>
      <c r="M361" s="194"/>
      <c r="N361" s="195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194</v>
      </c>
      <c r="AU361" s="17" t="s">
        <v>85</v>
      </c>
    </row>
    <row r="362" spans="2:51" s="13" customFormat="1" ht="12">
      <c r="B362" s="196"/>
      <c r="C362" s="197"/>
      <c r="D362" s="198" t="s">
        <v>196</v>
      </c>
      <c r="E362" s="199" t="s">
        <v>19</v>
      </c>
      <c r="F362" s="200" t="s">
        <v>797</v>
      </c>
      <c r="G362" s="197"/>
      <c r="H362" s="201">
        <v>14.09</v>
      </c>
      <c r="I362" s="202"/>
      <c r="J362" s="197"/>
      <c r="K362" s="197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196</v>
      </c>
      <c r="AU362" s="207" t="s">
        <v>85</v>
      </c>
      <c r="AV362" s="13" t="s">
        <v>85</v>
      </c>
      <c r="AW362" s="13" t="s">
        <v>37</v>
      </c>
      <c r="AX362" s="13" t="s">
        <v>77</v>
      </c>
      <c r="AY362" s="207" t="s">
        <v>185</v>
      </c>
    </row>
    <row r="363" spans="2:51" s="14" customFormat="1" ht="12">
      <c r="B363" s="208"/>
      <c r="C363" s="209"/>
      <c r="D363" s="198" t="s">
        <v>196</v>
      </c>
      <c r="E363" s="210" t="s">
        <v>19</v>
      </c>
      <c r="F363" s="211" t="s">
        <v>199</v>
      </c>
      <c r="G363" s="209"/>
      <c r="H363" s="212">
        <v>14.09</v>
      </c>
      <c r="I363" s="213"/>
      <c r="J363" s="209"/>
      <c r="K363" s="209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196</v>
      </c>
      <c r="AU363" s="218" t="s">
        <v>85</v>
      </c>
      <c r="AV363" s="14" t="s">
        <v>192</v>
      </c>
      <c r="AW363" s="14" t="s">
        <v>37</v>
      </c>
      <c r="AX363" s="14" t="s">
        <v>81</v>
      </c>
      <c r="AY363" s="218" t="s">
        <v>185</v>
      </c>
    </row>
    <row r="364" spans="1:65" s="2" customFormat="1" ht="16.5" customHeight="1">
      <c r="A364" s="34"/>
      <c r="B364" s="35"/>
      <c r="C364" s="178" t="s">
        <v>642</v>
      </c>
      <c r="D364" s="178" t="s">
        <v>187</v>
      </c>
      <c r="E364" s="179" t="s">
        <v>666</v>
      </c>
      <c r="F364" s="180" t="s">
        <v>667</v>
      </c>
      <c r="G364" s="181" t="s">
        <v>190</v>
      </c>
      <c r="H364" s="182">
        <v>18.701</v>
      </c>
      <c r="I364" s="183"/>
      <c r="J364" s="184">
        <f>ROUND(I364*H364,2)</f>
        <v>0</v>
      </c>
      <c r="K364" s="180" t="s">
        <v>191</v>
      </c>
      <c r="L364" s="39"/>
      <c r="M364" s="185" t="s">
        <v>19</v>
      </c>
      <c r="N364" s="186" t="s">
        <v>48</v>
      </c>
      <c r="O364" s="64"/>
      <c r="P364" s="187">
        <f>O364*H364</f>
        <v>0</v>
      </c>
      <c r="Q364" s="187">
        <v>0</v>
      </c>
      <c r="R364" s="187">
        <f>Q364*H364</f>
        <v>0</v>
      </c>
      <c r="S364" s="187">
        <v>0</v>
      </c>
      <c r="T364" s="18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9" t="s">
        <v>285</v>
      </c>
      <c r="AT364" s="189" t="s">
        <v>187</v>
      </c>
      <c r="AU364" s="189" t="s">
        <v>85</v>
      </c>
      <c r="AY364" s="17" t="s">
        <v>185</v>
      </c>
      <c r="BE364" s="190">
        <f>IF(N364="základní",J364,0)</f>
        <v>0</v>
      </c>
      <c r="BF364" s="190">
        <f>IF(N364="snížená",J364,0)</f>
        <v>0</v>
      </c>
      <c r="BG364" s="190">
        <f>IF(N364="zákl. přenesená",J364,0)</f>
        <v>0</v>
      </c>
      <c r="BH364" s="190">
        <f>IF(N364="sníž. přenesená",J364,0)</f>
        <v>0</v>
      </c>
      <c r="BI364" s="190">
        <f>IF(N364="nulová",J364,0)</f>
        <v>0</v>
      </c>
      <c r="BJ364" s="17" t="s">
        <v>81</v>
      </c>
      <c r="BK364" s="190">
        <f>ROUND(I364*H364,2)</f>
        <v>0</v>
      </c>
      <c r="BL364" s="17" t="s">
        <v>285</v>
      </c>
      <c r="BM364" s="189" t="s">
        <v>668</v>
      </c>
    </row>
    <row r="365" spans="1:47" s="2" customFormat="1" ht="12">
      <c r="A365" s="34"/>
      <c r="B365" s="35"/>
      <c r="C365" s="36"/>
      <c r="D365" s="191" t="s">
        <v>194</v>
      </c>
      <c r="E365" s="36"/>
      <c r="F365" s="192" t="s">
        <v>669</v>
      </c>
      <c r="G365" s="36"/>
      <c r="H365" s="36"/>
      <c r="I365" s="193"/>
      <c r="J365" s="36"/>
      <c r="K365" s="36"/>
      <c r="L365" s="39"/>
      <c r="M365" s="194"/>
      <c r="N365" s="195"/>
      <c r="O365" s="64"/>
      <c r="P365" s="64"/>
      <c r="Q365" s="64"/>
      <c r="R365" s="64"/>
      <c r="S365" s="64"/>
      <c r="T365" s="65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194</v>
      </c>
      <c r="AU365" s="17" t="s">
        <v>85</v>
      </c>
    </row>
    <row r="366" spans="2:51" s="13" customFormat="1" ht="12">
      <c r="B366" s="196"/>
      <c r="C366" s="197"/>
      <c r="D366" s="198" t="s">
        <v>196</v>
      </c>
      <c r="E366" s="199" t="s">
        <v>19</v>
      </c>
      <c r="F366" s="200" t="s">
        <v>798</v>
      </c>
      <c r="G366" s="197"/>
      <c r="H366" s="201">
        <v>18.701</v>
      </c>
      <c r="I366" s="202"/>
      <c r="J366" s="197"/>
      <c r="K366" s="197"/>
      <c r="L366" s="203"/>
      <c r="M366" s="204"/>
      <c r="N366" s="205"/>
      <c r="O366" s="205"/>
      <c r="P366" s="205"/>
      <c r="Q366" s="205"/>
      <c r="R366" s="205"/>
      <c r="S366" s="205"/>
      <c r="T366" s="206"/>
      <c r="AT366" s="207" t="s">
        <v>196</v>
      </c>
      <c r="AU366" s="207" t="s">
        <v>85</v>
      </c>
      <c r="AV366" s="13" t="s">
        <v>85</v>
      </c>
      <c r="AW366" s="13" t="s">
        <v>37</v>
      </c>
      <c r="AX366" s="13" t="s">
        <v>77</v>
      </c>
      <c r="AY366" s="207" t="s">
        <v>185</v>
      </c>
    </row>
    <row r="367" spans="2:51" s="14" customFormat="1" ht="12">
      <c r="B367" s="208"/>
      <c r="C367" s="209"/>
      <c r="D367" s="198" t="s">
        <v>196</v>
      </c>
      <c r="E367" s="210" t="s">
        <v>19</v>
      </c>
      <c r="F367" s="211" t="s">
        <v>199</v>
      </c>
      <c r="G367" s="209"/>
      <c r="H367" s="212">
        <v>18.701</v>
      </c>
      <c r="I367" s="213"/>
      <c r="J367" s="209"/>
      <c r="K367" s="209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196</v>
      </c>
      <c r="AU367" s="218" t="s">
        <v>85</v>
      </c>
      <c r="AV367" s="14" t="s">
        <v>192</v>
      </c>
      <c r="AW367" s="14" t="s">
        <v>37</v>
      </c>
      <c r="AX367" s="14" t="s">
        <v>81</v>
      </c>
      <c r="AY367" s="218" t="s">
        <v>185</v>
      </c>
    </row>
    <row r="368" spans="1:65" s="2" customFormat="1" ht="16.5" customHeight="1">
      <c r="A368" s="34"/>
      <c r="B368" s="35"/>
      <c r="C368" s="178" t="s">
        <v>648</v>
      </c>
      <c r="D368" s="178" t="s">
        <v>187</v>
      </c>
      <c r="E368" s="179" t="s">
        <v>673</v>
      </c>
      <c r="F368" s="180" t="s">
        <v>674</v>
      </c>
      <c r="G368" s="181" t="s">
        <v>190</v>
      </c>
      <c r="H368" s="182">
        <v>18.701</v>
      </c>
      <c r="I368" s="183"/>
      <c r="J368" s="184">
        <f>ROUND(I368*H368,2)</f>
        <v>0</v>
      </c>
      <c r="K368" s="180" t="s">
        <v>191</v>
      </c>
      <c r="L368" s="39"/>
      <c r="M368" s="185" t="s">
        <v>19</v>
      </c>
      <c r="N368" s="186" t="s">
        <v>48</v>
      </c>
      <c r="O368" s="64"/>
      <c r="P368" s="187">
        <f>O368*H368</f>
        <v>0</v>
      </c>
      <c r="Q368" s="187">
        <v>0.0003</v>
      </c>
      <c r="R368" s="187">
        <f>Q368*H368</f>
        <v>0.0056102999999999995</v>
      </c>
      <c r="S368" s="187">
        <v>0</v>
      </c>
      <c r="T368" s="18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89" t="s">
        <v>285</v>
      </c>
      <c r="AT368" s="189" t="s">
        <v>187</v>
      </c>
      <c r="AU368" s="189" t="s">
        <v>85</v>
      </c>
      <c r="AY368" s="17" t="s">
        <v>185</v>
      </c>
      <c r="BE368" s="190">
        <f>IF(N368="základní",J368,0)</f>
        <v>0</v>
      </c>
      <c r="BF368" s="190">
        <f>IF(N368="snížená",J368,0)</f>
        <v>0</v>
      </c>
      <c r="BG368" s="190">
        <f>IF(N368="zákl. přenesená",J368,0)</f>
        <v>0</v>
      </c>
      <c r="BH368" s="190">
        <f>IF(N368="sníž. přenesená",J368,0)</f>
        <v>0</v>
      </c>
      <c r="BI368" s="190">
        <f>IF(N368="nulová",J368,0)</f>
        <v>0</v>
      </c>
      <c r="BJ368" s="17" t="s">
        <v>81</v>
      </c>
      <c r="BK368" s="190">
        <f>ROUND(I368*H368,2)</f>
        <v>0</v>
      </c>
      <c r="BL368" s="17" t="s">
        <v>285</v>
      </c>
      <c r="BM368" s="189" t="s">
        <v>675</v>
      </c>
    </row>
    <row r="369" spans="1:47" s="2" customFormat="1" ht="12">
      <c r="A369" s="34"/>
      <c r="B369" s="35"/>
      <c r="C369" s="36"/>
      <c r="D369" s="191" t="s">
        <v>194</v>
      </c>
      <c r="E369" s="36"/>
      <c r="F369" s="192" t="s">
        <v>676</v>
      </c>
      <c r="G369" s="36"/>
      <c r="H369" s="36"/>
      <c r="I369" s="193"/>
      <c r="J369" s="36"/>
      <c r="K369" s="36"/>
      <c r="L369" s="39"/>
      <c r="M369" s="194"/>
      <c r="N369" s="195"/>
      <c r="O369" s="64"/>
      <c r="P369" s="64"/>
      <c r="Q369" s="64"/>
      <c r="R369" s="64"/>
      <c r="S369" s="64"/>
      <c r="T369" s="65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194</v>
      </c>
      <c r="AU369" s="17" t="s">
        <v>85</v>
      </c>
    </row>
    <row r="370" spans="1:65" s="2" customFormat="1" ht="16.5" customHeight="1">
      <c r="A370" s="34"/>
      <c r="B370" s="35"/>
      <c r="C370" s="178" t="s">
        <v>657</v>
      </c>
      <c r="D370" s="178" t="s">
        <v>187</v>
      </c>
      <c r="E370" s="179" t="s">
        <v>678</v>
      </c>
      <c r="F370" s="180" t="s">
        <v>679</v>
      </c>
      <c r="G370" s="181" t="s">
        <v>190</v>
      </c>
      <c r="H370" s="182">
        <v>7.679</v>
      </c>
      <c r="I370" s="183"/>
      <c r="J370" s="184">
        <f>ROUND(I370*H370,2)</f>
        <v>0</v>
      </c>
      <c r="K370" s="180" t="s">
        <v>191</v>
      </c>
      <c r="L370" s="39"/>
      <c r="M370" s="185" t="s">
        <v>19</v>
      </c>
      <c r="N370" s="186" t="s">
        <v>48</v>
      </c>
      <c r="O370" s="64"/>
      <c r="P370" s="187">
        <f>O370*H370</f>
        <v>0</v>
      </c>
      <c r="Q370" s="187">
        <v>0.0015</v>
      </c>
      <c r="R370" s="187">
        <f>Q370*H370</f>
        <v>0.011518500000000001</v>
      </c>
      <c r="S370" s="187">
        <v>0</v>
      </c>
      <c r="T370" s="18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9" t="s">
        <v>285</v>
      </c>
      <c r="AT370" s="189" t="s">
        <v>187</v>
      </c>
      <c r="AU370" s="189" t="s">
        <v>85</v>
      </c>
      <c r="AY370" s="17" t="s">
        <v>185</v>
      </c>
      <c r="BE370" s="190">
        <f>IF(N370="základní",J370,0)</f>
        <v>0</v>
      </c>
      <c r="BF370" s="190">
        <f>IF(N370="snížená",J370,0)</f>
        <v>0</v>
      </c>
      <c r="BG370" s="190">
        <f>IF(N370="zákl. přenesená",J370,0)</f>
        <v>0</v>
      </c>
      <c r="BH370" s="190">
        <f>IF(N370="sníž. přenesená",J370,0)</f>
        <v>0</v>
      </c>
      <c r="BI370" s="190">
        <f>IF(N370="nulová",J370,0)</f>
        <v>0</v>
      </c>
      <c r="BJ370" s="17" t="s">
        <v>81</v>
      </c>
      <c r="BK370" s="190">
        <f>ROUND(I370*H370,2)</f>
        <v>0</v>
      </c>
      <c r="BL370" s="17" t="s">
        <v>285</v>
      </c>
      <c r="BM370" s="189" t="s">
        <v>680</v>
      </c>
    </row>
    <row r="371" spans="1:47" s="2" customFormat="1" ht="12">
      <c r="A371" s="34"/>
      <c r="B371" s="35"/>
      <c r="C371" s="36"/>
      <c r="D371" s="191" t="s">
        <v>194</v>
      </c>
      <c r="E371" s="36"/>
      <c r="F371" s="192" t="s">
        <v>681</v>
      </c>
      <c r="G371" s="36"/>
      <c r="H371" s="36"/>
      <c r="I371" s="193"/>
      <c r="J371" s="36"/>
      <c r="K371" s="36"/>
      <c r="L371" s="39"/>
      <c r="M371" s="194"/>
      <c r="N371" s="195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194</v>
      </c>
      <c r="AU371" s="17" t="s">
        <v>85</v>
      </c>
    </row>
    <row r="372" spans="2:51" s="13" customFormat="1" ht="12">
      <c r="B372" s="196"/>
      <c r="C372" s="197"/>
      <c r="D372" s="198" t="s">
        <v>196</v>
      </c>
      <c r="E372" s="199" t="s">
        <v>19</v>
      </c>
      <c r="F372" s="200" t="s">
        <v>799</v>
      </c>
      <c r="G372" s="197"/>
      <c r="H372" s="201">
        <v>7.679</v>
      </c>
      <c r="I372" s="202"/>
      <c r="J372" s="197"/>
      <c r="K372" s="197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196</v>
      </c>
      <c r="AU372" s="207" t="s">
        <v>85</v>
      </c>
      <c r="AV372" s="13" t="s">
        <v>85</v>
      </c>
      <c r="AW372" s="13" t="s">
        <v>37</v>
      </c>
      <c r="AX372" s="13" t="s">
        <v>77</v>
      </c>
      <c r="AY372" s="207" t="s">
        <v>185</v>
      </c>
    </row>
    <row r="373" spans="2:51" s="14" customFormat="1" ht="12">
      <c r="B373" s="208"/>
      <c r="C373" s="209"/>
      <c r="D373" s="198" t="s">
        <v>196</v>
      </c>
      <c r="E373" s="210" t="s">
        <v>19</v>
      </c>
      <c r="F373" s="211" t="s">
        <v>199</v>
      </c>
      <c r="G373" s="209"/>
      <c r="H373" s="212">
        <v>7.679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196</v>
      </c>
      <c r="AU373" s="218" t="s">
        <v>85</v>
      </c>
      <c r="AV373" s="14" t="s">
        <v>192</v>
      </c>
      <c r="AW373" s="14" t="s">
        <v>37</v>
      </c>
      <c r="AX373" s="14" t="s">
        <v>81</v>
      </c>
      <c r="AY373" s="218" t="s">
        <v>185</v>
      </c>
    </row>
    <row r="374" spans="1:65" s="2" customFormat="1" ht="16.5" customHeight="1">
      <c r="A374" s="34"/>
      <c r="B374" s="35"/>
      <c r="C374" s="178" t="s">
        <v>665</v>
      </c>
      <c r="D374" s="178" t="s">
        <v>187</v>
      </c>
      <c r="E374" s="179" t="s">
        <v>685</v>
      </c>
      <c r="F374" s="180" t="s">
        <v>686</v>
      </c>
      <c r="G374" s="181" t="s">
        <v>407</v>
      </c>
      <c r="H374" s="182">
        <v>7.7</v>
      </c>
      <c r="I374" s="183"/>
      <c r="J374" s="184">
        <f>ROUND(I374*H374,2)</f>
        <v>0</v>
      </c>
      <c r="K374" s="180" t="s">
        <v>191</v>
      </c>
      <c r="L374" s="39"/>
      <c r="M374" s="185" t="s">
        <v>19</v>
      </c>
      <c r="N374" s="186" t="s">
        <v>48</v>
      </c>
      <c r="O374" s="64"/>
      <c r="P374" s="187">
        <f>O374*H374</f>
        <v>0</v>
      </c>
      <c r="Q374" s="187">
        <v>0.00028</v>
      </c>
      <c r="R374" s="187">
        <f>Q374*H374</f>
        <v>0.002156</v>
      </c>
      <c r="S374" s="187">
        <v>0</v>
      </c>
      <c r="T374" s="18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9" t="s">
        <v>285</v>
      </c>
      <c r="AT374" s="189" t="s">
        <v>187</v>
      </c>
      <c r="AU374" s="189" t="s">
        <v>85</v>
      </c>
      <c r="AY374" s="17" t="s">
        <v>185</v>
      </c>
      <c r="BE374" s="190">
        <f>IF(N374="základní",J374,0)</f>
        <v>0</v>
      </c>
      <c r="BF374" s="190">
        <f>IF(N374="snížená",J374,0)</f>
        <v>0</v>
      </c>
      <c r="BG374" s="190">
        <f>IF(N374="zákl. přenesená",J374,0)</f>
        <v>0</v>
      </c>
      <c r="BH374" s="190">
        <f>IF(N374="sníž. přenesená",J374,0)</f>
        <v>0</v>
      </c>
      <c r="BI374" s="190">
        <f>IF(N374="nulová",J374,0)</f>
        <v>0</v>
      </c>
      <c r="BJ374" s="17" t="s">
        <v>81</v>
      </c>
      <c r="BK374" s="190">
        <f>ROUND(I374*H374,2)</f>
        <v>0</v>
      </c>
      <c r="BL374" s="17" t="s">
        <v>285</v>
      </c>
      <c r="BM374" s="189" t="s">
        <v>687</v>
      </c>
    </row>
    <row r="375" spans="1:47" s="2" customFormat="1" ht="12">
      <c r="A375" s="34"/>
      <c r="B375" s="35"/>
      <c r="C375" s="36"/>
      <c r="D375" s="191" t="s">
        <v>194</v>
      </c>
      <c r="E375" s="36"/>
      <c r="F375" s="192" t="s">
        <v>688</v>
      </c>
      <c r="G375" s="36"/>
      <c r="H375" s="36"/>
      <c r="I375" s="193"/>
      <c r="J375" s="36"/>
      <c r="K375" s="36"/>
      <c r="L375" s="39"/>
      <c r="M375" s="194"/>
      <c r="N375" s="195"/>
      <c r="O375" s="64"/>
      <c r="P375" s="64"/>
      <c r="Q375" s="64"/>
      <c r="R375" s="64"/>
      <c r="S375" s="64"/>
      <c r="T375" s="6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194</v>
      </c>
      <c r="AU375" s="17" t="s">
        <v>85</v>
      </c>
    </row>
    <row r="376" spans="2:51" s="13" customFormat="1" ht="12">
      <c r="B376" s="196"/>
      <c r="C376" s="197"/>
      <c r="D376" s="198" t="s">
        <v>196</v>
      </c>
      <c r="E376" s="199" t="s">
        <v>19</v>
      </c>
      <c r="F376" s="200" t="s">
        <v>800</v>
      </c>
      <c r="G376" s="197"/>
      <c r="H376" s="201">
        <v>7.7</v>
      </c>
      <c r="I376" s="202"/>
      <c r="J376" s="197"/>
      <c r="K376" s="197"/>
      <c r="L376" s="203"/>
      <c r="M376" s="204"/>
      <c r="N376" s="205"/>
      <c r="O376" s="205"/>
      <c r="P376" s="205"/>
      <c r="Q376" s="205"/>
      <c r="R376" s="205"/>
      <c r="S376" s="205"/>
      <c r="T376" s="206"/>
      <c r="AT376" s="207" t="s">
        <v>196</v>
      </c>
      <c r="AU376" s="207" t="s">
        <v>85</v>
      </c>
      <c r="AV376" s="13" t="s">
        <v>85</v>
      </c>
      <c r="AW376" s="13" t="s">
        <v>37</v>
      </c>
      <c r="AX376" s="13" t="s">
        <v>77</v>
      </c>
      <c r="AY376" s="207" t="s">
        <v>185</v>
      </c>
    </row>
    <row r="377" spans="2:51" s="14" customFormat="1" ht="12">
      <c r="B377" s="208"/>
      <c r="C377" s="209"/>
      <c r="D377" s="198" t="s">
        <v>196</v>
      </c>
      <c r="E377" s="210" t="s">
        <v>19</v>
      </c>
      <c r="F377" s="211" t="s">
        <v>199</v>
      </c>
      <c r="G377" s="209"/>
      <c r="H377" s="212">
        <v>7.7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196</v>
      </c>
      <c r="AU377" s="218" t="s">
        <v>85</v>
      </c>
      <c r="AV377" s="14" t="s">
        <v>192</v>
      </c>
      <c r="AW377" s="14" t="s">
        <v>37</v>
      </c>
      <c r="AX377" s="14" t="s">
        <v>81</v>
      </c>
      <c r="AY377" s="218" t="s">
        <v>185</v>
      </c>
    </row>
    <row r="378" spans="1:65" s="2" customFormat="1" ht="21.75" customHeight="1">
      <c r="A378" s="34"/>
      <c r="B378" s="35"/>
      <c r="C378" s="178" t="s">
        <v>672</v>
      </c>
      <c r="D378" s="178" t="s">
        <v>187</v>
      </c>
      <c r="E378" s="179" t="s">
        <v>692</v>
      </c>
      <c r="F378" s="180" t="s">
        <v>693</v>
      </c>
      <c r="G378" s="181" t="s">
        <v>407</v>
      </c>
      <c r="H378" s="182">
        <v>4.06</v>
      </c>
      <c r="I378" s="183"/>
      <c r="J378" s="184">
        <f>ROUND(I378*H378,2)</f>
        <v>0</v>
      </c>
      <c r="K378" s="180" t="s">
        <v>191</v>
      </c>
      <c r="L378" s="39"/>
      <c r="M378" s="185" t="s">
        <v>19</v>
      </c>
      <c r="N378" s="186" t="s">
        <v>48</v>
      </c>
      <c r="O378" s="64"/>
      <c r="P378" s="187">
        <f>O378*H378</f>
        <v>0</v>
      </c>
      <c r="Q378" s="187">
        <v>0.0002</v>
      </c>
      <c r="R378" s="187">
        <f>Q378*H378</f>
        <v>0.000812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285</v>
      </c>
      <c r="AT378" s="189" t="s">
        <v>187</v>
      </c>
      <c r="AU378" s="189" t="s">
        <v>85</v>
      </c>
      <c r="AY378" s="17" t="s">
        <v>185</v>
      </c>
      <c r="BE378" s="190">
        <f>IF(N378="základní",J378,0)</f>
        <v>0</v>
      </c>
      <c r="BF378" s="190">
        <f>IF(N378="snížená",J378,0)</f>
        <v>0</v>
      </c>
      <c r="BG378" s="190">
        <f>IF(N378="zákl. přenesená",J378,0)</f>
        <v>0</v>
      </c>
      <c r="BH378" s="190">
        <f>IF(N378="sníž. přenesená",J378,0)</f>
        <v>0</v>
      </c>
      <c r="BI378" s="190">
        <f>IF(N378="nulová",J378,0)</f>
        <v>0</v>
      </c>
      <c r="BJ378" s="17" t="s">
        <v>81</v>
      </c>
      <c r="BK378" s="190">
        <f>ROUND(I378*H378,2)</f>
        <v>0</v>
      </c>
      <c r="BL378" s="17" t="s">
        <v>285</v>
      </c>
      <c r="BM378" s="189" t="s">
        <v>694</v>
      </c>
    </row>
    <row r="379" spans="1:47" s="2" customFormat="1" ht="12">
      <c r="A379" s="34"/>
      <c r="B379" s="35"/>
      <c r="C379" s="36"/>
      <c r="D379" s="191" t="s">
        <v>194</v>
      </c>
      <c r="E379" s="36"/>
      <c r="F379" s="192" t="s">
        <v>695</v>
      </c>
      <c r="G379" s="36"/>
      <c r="H379" s="36"/>
      <c r="I379" s="193"/>
      <c r="J379" s="36"/>
      <c r="K379" s="36"/>
      <c r="L379" s="39"/>
      <c r="M379" s="194"/>
      <c r="N379" s="195"/>
      <c r="O379" s="64"/>
      <c r="P379" s="64"/>
      <c r="Q379" s="64"/>
      <c r="R379" s="64"/>
      <c r="S379" s="64"/>
      <c r="T379" s="6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194</v>
      </c>
      <c r="AU379" s="17" t="s">
        <v>85</v>
      </c>
    </row>
    <row r="380" spans="2:51" s="13" customFormat="1" ht="12">
      <c r="B380" s="196"/>
      <c r="C380" s="197"/>
      <c r="D380" s="198" t="s">
        <v>196</v>
      </c>
      <c r="E380" s="199" t="s">
        <v>19</v>
      </c>
      <c r="F380" s="200" t="s">
        <v>801</v>
      </c>
      <c r="G380" s="197"/>
      <c r="H380" s="201">
        <v>4.06</v>
      </c>
      <c r="I380" s="202"/>
      <c r="J380" s="197"/>
      <c r="K380" s="197"/>
      <c r="L380" s="203"/>
      <c r="M380" s="204"/>
      <c r="N380" s="205"/>
      <c r="O380" s="205"/>
      <c r="P380" s="205"/>
      <c r="Q380" s="205"/>
      <c r="R380" s="205"/>
      <c r="S380" s="205"/>
      <c r="T380" s="206"/>
      <c r="AT380" s="207" t="s">
        <v>196</v>
      </c>
      <c r="AU380" s="207" t="s">
        <v>85</v>
      </c>
      <c r="AV380" s="13" t="s">
        <v>85</v>
      </c>
      <c r="AW380" s="13" t="s">
        <v>37</v>
      </c>
      <c r="AX380" s="13" t="s">
        <v>77</v>
      </c>
      <c r="AY380" s="207" t="s">
        <v>185</v>
      </c>
    </row>
    <row r="381" spans="2:51" s="14" customFormat="1" ht="12">
      <c r="B381" s="208"/>
      <c r="C381" s="209"/>
      <c r="D381" s="198" t="s">
        <v>196</v>
      </c>
      <c r="E381" s="210" t="s">
        <v>19</v>
      </c>
      <c r="F381" s="211" t="s">
        <v>199</v>
      </c>
      <c r="G381" s="209"/>
      <c r="H381" s="212">
        <v>4.06</v>
      </c>
      <c r="I381" s="213"/>
      <c r="J381" s="209"/>
      <c r="K381" s="209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196</v>
      </c>
      <c r="AU381" s="218" t="s">
        <v>85</v>
      </c>
      <c r="AV381" s="14" t="s">
        <v>192</v>
      </c>
      <c r="AW381" s="14" t="s">
        <v>37</v>
      </c>
      <c r="AX381" s="14" t="s">
        <v>81</v>
      </c>
      <c r="AY381" s="218" t="s">
        <v>185</v>
      </c>
    </row>
    <row r="382" spans="1:65" s="2" customFormat="1" ht="16.5" customHeight="1">
      <c r="A382" s="34"/>
      <c r="B382" s="35"/>
      <c r="C382" s="219" t="s">
        <v>677</v>
      </c>
      <c r="D382" s="219" t="s">
        <v>404</v>
      </c>
      <c r="E382" s="220" t="s">
        <v>698</v>
      </c>
      <c r="F382" s="221" t="s">
        <v>699</v>
      </c>
      <c r="G382" s="222" t="s">
        <v>407</v>
      </c>
      <c r="H382" s="223">
        <v>4.669</v>
      </c>
      <c r="I382" s="224"/>
      <c r="J382" s="225">
        <f>ROUND(I382*H382,2)</f>
        <v>0</v>
      </c>
      <c r="K382" s="221" t="s">
        <v>191</v>
      </c>
      <c r="L382" s="226"/>
      <c r="M382" s="227" t="s">
        <v>19</v>
      </c>
      <c r="N382" s="228" t="s">
        <v>48</v>
      </c>
      <c r="O382" s="64"/>
      <c r="P382" s="187">
        <f>O382*H382</f>
        <v>0</v>
      </c>
      <c r="Q382" s="187">
        <v>2E-05</v>
      </c>
      <c r="R382" s="187">
        <f>Q382*H382</f>
        <v>9.338E-05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392</v>
      </c>
      <c r="AT382" s="189" t="s">
        <v>404</v>
      </c>
      <c r="AU382" s="189" t="s">
        <v>85</v>
      </c>
      <c r="AY382" s="17" t="s">
        <v>185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17" t="s">
        <v>81</v>
      </c>
      <c r="BK382" s="190">
        <f>ROUND(I382*H382,2)</f>
        <v>0</v>
      </c>
      <c r="BL382" s="17" t="s">
        <v>285</v>
      </c>
      <c r="BM382" s="189" t="s">
        <v>700</v>
      </c>
    </row>
    <row r="383" spans="2:51" s="13" customFormat="1" ht="12">
      <c r="B383" s="196"/>
      <c r="C383" s="197"/>
      <c r="D383" s="198" t="s">
        <v>196</v>
      </c>
      <c r="E383" s="199" t="s">
        <v>19</v>
      </c>
      <c r="F383" s="200" t="s">
        <v>802</v>
      </c>
      <c r="G383" s="197"/>
      <c r="H383" s="201">
        <v>4.669</v>
      </c>
      <c r="I383" s="202"/>
      <c r="J383" s="197"/>
      <c r="K383" s="197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196</v>
      </c>
      <c r="AU383" s="207" t="s">
        <v>85</v>
      </c>
      <c r="AV383" s="13" t="s">
        <v>85</v>
      </c>
      <c r="AW383" s="13" t="s">
        <v>37</v>
      </c>
      <c r="AX383" s="13" t="s">
        <v>77</v>
      </c>
      <c r="AY383" s="207" t="s">
        <v>185</v>
      </c>
    </row>
    <row r="384" spans="2:51" s="14" customFormat="1" ht="12">
      <c r="B384" s="208"/>
      <c r="C384" s="209"/>
      <c r="D384" s="198" t="s">
        <v>196</v>
      </c>
      <c r="E384" s="210" t="s">
        <v>19</v>
      </c>
      <c r="F384" s="211" t="s">
        <v>199</v>
      </c>
      <c r="G384" s="209"/>
      <c r="H384" s="212">
        <v>4.669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196</v>
      </c>
      <c r="AU384" s="218" t="s">
        <v>85</v>
      </c>
      <c r="AV384" s="14" t="s">
        <v>192</v>
      </c>
      <c r="AW384" s="14" t="s">
        <v>37</v>
      </c>
      <c r="AX384" s="14" t="s">
        <v>81</v>
      </c>
      <c r="AY384" s="218" t="s">
        <v>185</v>
      </c>
    </row>
    <row r="385" spans="1:65" s="2" customFormat="1" ht="24.15" customHeight="1">
      <c r="A385" s="34"/>
      <c r="B385" s="35"/>
      <c r="C385" s="178" t="s">
        <v>684</v>
      </c>
      <c r="D385" s="178" t="s">
        <v>187</v>
      </c>
      <c r="E385" s="179" t="s">
        <v>703</v>
      </c>
      <c r="F385" s="180" t="s">
        <v>704</v>
      </c>
      <c r="G385" s="181" t="s">
        <v>190</v>
      </c>
      <c r="H385" s="182">
        <v>14.09</v>
      </c>
      <c r="I385" s="183"/>
      <c r="J385" s="184">
        <f>ROUND(I385*H385,2)</f>
        <v>0</v>
      </c>
      <c r="K385" s="180" t="s">
        <v>191</v>
      </c>
      <c r="L385" s="39"/>
      <c r="M385" s="185" t="s">
        <v>19</v>
      </c>
      <c r="N385" s="186" t="s">
        <v>48</v>
      </c>
      <c r="O385" s="64"/>
      <c r="P385" s="187">
        <f>O385*H385</f>
        <v>0</v>
      </c>
      <c r="Q385" s="187">
        <v>0.006</v>
      </c>
      <c r="R385" s="187">
        <f>Q385*H385</f>
        <v>0.08454</v>
      </c>
      <c r="S385" s="187">
        <v>0</v>
      </c>
      <c r="T385" s="18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9" t="s">
        <v>285</v>
      </c>
      <c r="AT385" s="189" t="s">
        <v>187</v>
      </c>
      <c r="AU385" s="189" t="s">
        <v>85</v>
      </c>
      <c r="AY385" s="17" t="s">
        <v>185</v>
      </c>
      <c r="BE385" s="190">
        <f>IF(N385="základní",J385,0)</f>
        <v>0</v>
      </c>
      <c r="BF385" s="190">
        <f>IF(N385="snížená",J385,0)</f>
        <v>0</v>
      </c>
      <c r="BG385" s="190">
        <f>IF(N385="zákl. přenesená",J385,0)</f>
        <v>0</v>
      </c>
      <c r="BH385" s="190">
        <f>IF(N385="sníž. přenesená",J385,0)</f>
        <v>0</v>
      </c>
      <c r="BI385" s="190">
        <f>IF(N385="nulová",J385,0)</f>
        <v>0</v>
      </c>
      <c r="BJ385" s="17" t="s">
        <v>81</v>
      </c>
      <c r="BK385" s="190">
        <f>ROUND(I385*H385,2)</f>
        <v>0</v>
      </c>
      <c r="BL385" s="17" t="s">
        <v>285</v>
      </c>
      <c r="BM385" s="189" t="s">
        <v>705</v>
      </c>
    </row>
    <row r="386" spans="1:47" s="2" customFormat="1" ht="12">
      <c r="A386" s="34"/>
      <c r="B386" s="35"/>
      <c r="C386" s="36"/>
      <c r="D386" s="191" t="s">
        <v>194</v>
      </c>
      <c r="E386" s="36"/>
      <c r="F386" s="192" t="s">
        <v>706</v>
      </c>
      <c r="G386" s="36"/>
      <c r="H386" s="36"/>
      <c r="I386" s="193"/>
      <c r="J386" s="36"/>
      <c r="K386" s="36"/>
      <c r="L386" s="39"/>
      <c r="M386" s="194"/>
      <c r="N386" s="195"/>
      <c r="O386" s="64"/>
      <c r="P386" s="64"/>
      <c r="Q386" s="64"/>
      <c r="R386" s="64"/>
      <c r="S386" s="64"/>
      <c r="T386" s="65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194</v>
      </c>
      <c r="AU386" s="17" t="s">
        <v>85</v>
      </c>
    </row>
    <row r="387" spans="1:65" s="2" customFormat="1" ht="16.5" customHeight="1">
      <c r="A387" s="34"/>
      <c r="B387" s="35"/>
      <c r="C387" s="219" t="s">
        <v>691</v>
      </c>
      <c r="D387" s="219" t="s">
        <v>404</v>
      </c>
      <c r="E387" s="220" t="s">
        <v>708</v>
      </c>
      <c r="F387" s="221" t="s">
        <v>709</v>
      </c>
      <c r="G387" s="222" t="s">
        <v>190</v>
      </c>
      <c r="H387" s="223">
        <v>16.204</v>
      </c>
      <c r="I387" s="224"/>
      <c r="J387" s="225">
        <f>ROUND(I387*H387,2)</f>
        <v>0</v>
      </c>
      <c r="K387" s="221" t="s">
        <v>191</v>
      </c>
      <c r="L387" s="226"/>
      <c r="M387" s="227" t="s">
        <v>19</v>
      </c>
      <c r="N387" s="228" t="s">
        <v>48</v>
      </c>
      <c r="O387" s="64"/>
      <c r="P387" s="187">
        <f>O387*H387</f>
        <v>0</v>
      </c>
      <c r="Q387" s="187">
        <v>0.0118</v>
      </c>
      <c r="R387" s="187">
        <f>Q387*H387</f>
        <v>0.1912072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392</v>
      </c>
      <c r="AT387" s="189" t="s">
        <v>404</v>
      </c>
      <c r="AU387" s="189" t="s">
        <v>85</v>
      </c>
      <c r="AY387" s="17" t="s">
        <v>185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17" t="s">
        <v>81</v>
      </c>
      <c r="BK387" s="190">
        <f>ROUND(I387*H387,2)</f>
        <v>0</v>
      </c>
      <c r="BL387" s="17" t="s">
        <v>285</v>
      </c>
      <c r="BM387" s="189" t="s">
        <v>710</v>
      </c>
    </row>
    <row r="388" spans="2:51" s="13" customFormat="1" ht="12">
      <c r="B388" s="196"/>
      <c r="C388" s="197"/>
      <c r="D388" s="198" t="s">
        <v>196</v>
      </c>
      <c r="E388" s="199" t="s">
        <v>19</v>
      </c>
      <c r="F388" s="200" t="s">
        <v>803</v>
      </c>
      <c r="G388" s="197"/>
      <c r="H388" s="201">
        <v>16.204</v>
      </c>
      <c r="I388" s="202"/>
      <c r="J388" s="197"/>
      <c r="K388" s="197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196</v>
      </c>
      <c r="AU388" s="207" t="s">
        <v>85</v>
      </c>
      <c r="AV388" s="13" t="s">
        <v>85</v>
      </c>
      <c r="AW388" s="13" t="s">
        <v>37</v>
      </c>
      <c r="AX388" s="13" t="s">
        <v>77</v>
      </c>
      <c r="AY388" s="207" t="s">
        <v>185</v>
      </c>
    </row>
    <row r="389" spans="2:51" s="14" customFormat="1" ht="12">
      <c r="B389" s="208"/>
      <c r="C389" s="209"/>
      <c r="D389" s="198" t="s">
        <v>196</v>
      </c>
      <c r="E389" s="210" t="s">
        <v>19</v>
      </c>
      <c r="F389" s="211" t="s">
        <v>199</v>
      </c>
      <c r="G389" s="209"/>
      <c r="H389" s="212">
        <v>16.204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196</v>
      </c>
      <c r="AU389" s="218" t="s">
        <v>85</v>
      </c>
      <c r="AV389" s="14" t="s">
        <v>192</v>
      </c>
      <c r="AW389" s="14" t="s">
        <v>37</v>
      </c>
      <c r="AX389" s="14" t="s">
        <v>81</v>
      </c>
      <c r="AY389" s="218" t="s">
        <v>185</v>
      </c>
    </row>
    <row r="390" spans="1:65" s="2" customFormat="1" ht="16.5" customHeight="1">
      <c r="A390" s="34"/>
      <c r="B390" s="35"/>
      <c r="C390" s="178" t="s">
        <v>697</v>
      </c>
      <c r="D390" s="178" t="s">
        <v>187</v>
      </c>
      <c r="E390" s="179" t="s">
        <v>713</v>
      </c>
      <c r="F390" s="180" t="s">
        <v>714</v>
      </c>
      <c r="G390" s="181" t="s">
        <v>407</v>
      </c>
      <c r="H390" s="182">
        <v>24.8</v>
      </c>
      <c r="I390" s="183"/>
      <c r="J390" s="184">
        <f>ROUND(I390*H390,2)</f>
        <v>0</v>
      </c>
      <c r="K390" s="180" t="s">
        <v>191</v>
      </c>
      <c r="L390" s="39"/>
      <c r="M390" s="185" t="s">
        <v>19</v>
      </c>
      <c r="N390" s="186" t="s">
        <v>48</v>
      </c>
      <c r="O390" s="64"/>
      <c r="P390" s="187">
        <f>O390*H390</f>
        <v>0</v>
      </c>
      <c r="Q390" s="187">
        <v>3E-05</v>
      </c>
      <c r="R390" s="187">
        <f>Q390*H390</f>
        <v>0.0007440000000000001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285</v>
      </c>
      <c r="AT390" s="189" t="s">
        <v>187</v>
      </c>
      <c r="AU390" s="189" t="s">
        <v>85</v>
      </c>
      <c r="AY390" s="17" t="s">
        <v>185</v>
      </c>
      <c r="BE390" s="190">
        <f>IF(N390="základní",J390,0)</f>
        <v>0</v>
      </c>
      <c r="BF390" s="190">
        <f>IF(N390="snížená",J390,0)</f>
        <v>0</v>
      </c>
      <c r="BG390" s="190">
        <f>IF(N390="zákl. přenesená",J390,0)</f>
        <v>0</v>
      </c>
      <c r="BH390" s="190">
        <f>IF(N390="sníž. přenesená",J390,0)</f>
        <v>0</v>
      </c>
      <c r="BI390" s="190">
        <f>IF(N390="nulová",J390,0)</f>
        <v>0</v>
      </c>
      <c r="BJ390" s="17" t="s">
        <v>81</v>
      </c>
      <c r="BK390" s="190">
        <f>ROUND(I390*H390,2)</f>
        <v>0</v>
      </c>
      <c r="BL390" s="17" t="s">
        <v>285</v>
      </c>
      <c r="BM390" s="189" t="s">
        <v>715</v>
      </c>
    </row>
    <row r="391" spans="1:47" s="2" customFormat="1" ht="12">
      <c r="A391" s="34"/>
      <c r="B391" s="35"/>
      <c r="C391" s="36"/>
      <c r="D391" s="191" t="s">
        <v>194</v>
      </c>
      <c r="E391" s="36"/>
      <c r="F391" s="192" t="s">
        <v>716</v>
      </c>
      <c r="G391" s="36"/>
      <c r="H391" s="36"/>
      <c r="I391" s="193"/>
      <c r="J391" s="36"/>
      <c r="K391" s="36"/>
      <c r="L391" s="39"/>
      <c r="M391" s="194"/>
      <c r="N391" s="195"/>
      <c r="O391" s="64"/>
      <c r="P391" s="64"/>
      <c r="Q391" s="64"/>
      <c r="R391" s="64"/>
      <c r="S391" s="64"/>
      <c r="T391" s="6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194</v>
      </c>
      <c r="AU391" s="17" t="s">
        <v>85</v>
      </c>
    </row>
    <row r="392" spans="2:51" s="13" customFormat="1" ht="12">
      <c r="B392" s="196"/>
      <c r="C392" s="197"/>
      <c r="D392" s="198" t="s">
        <v>196</v>
      </c>
      <c r="E392" s="199" t="s">
        <v>19</v>
      </c>
      <c r="F392" s="200" t="s">
        <v>804</v>
      </c>
      <c r="G392" s="197"/>
      <c r="H392" s="201">
        <v>24.8</v>
      </c>
      <c r="I392" s="202"/>
      <c r="J392" s="197"/>
      <c r="K392" s="197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196</v>
      </c>
      <c r="AU392" s="207" t="s">
        <v>85</v>
      </c>
      <c r="AV392" s="13" t="s">
        <v>85</v>
      </c>
      <c r="AW392" s="13" t="s">
        <v>37</v>
      </c>
      <c r="AX392" s="13" t="s">
        <v>77</v>
      </c>
      <c r="AY392" s="207" t="s">
        <v>185</v>
      </c>
    </row>
    <row r="393" spans="2:51" s="14" customFormat="1" ht="12">
      <c r="B393" s="208"/>
      <c r="C393" s="209"/>
      <c r="D393" s="198" t="s">
        <v>196</v>
      </c>
      <c r="E393" s="210" t="s">
        <v>19</v>
      </c>
      <c r="F393" s="211" t="s">
        <v>199</v>
      </c>
      <c r="G393" s="209"/>
      <c r="H393" s="212">
        <v>24.8</v>
      </c>
      <c r="I393" s="213"/>
      <c r="J393" s="209"/>
      <c r="K393" s="209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196</v>
      </c>
      <c r="AU393" s="218" t="s">
        <v>85</v>
      </c>
      <c r="AV393" s="14" t="s">
        <v>192</v>
      </c>
      <c r="AW393" s="14" t="s">
        <v>37</v>
      </c>
      <c r="AX393" s="14" t="s">
        <v>81</v>
      </c>
      <c r="AY393" s="218" t="s">
        <v>185</v>
      </c>
    </row>
    <row r="394" spans="1:65" s="2" customFormat="1" ht="16.5" customHeight="1">
      <c r="A394" s="34"/>
      <c r="B394" s="35"/>
      <c r="C394" s="178" t="s">
        <v>702</v>
      </c>
      <c r="D394" s="178" t="s">
        <v>187</v>
      </c>
      <c r="E394" s="179" t="s">
        <v>720</v>
      </c>
      <c r="F394" s="180" t="s">
        <v>721</v>
      </c>
      <c r="G394" s="181" t="s">
        <v>190</v>
      </c>
      <c r="H394" s="182">
        <v>14.09</v>
      </c>
      <c r="I394" s="183"/>
      <c r="J394" s="184">
        <f>ROUND(I394*H394,2)</f>
        <v>0</v>
      </c>
      <c r="K394" s="180" t="s">
        <v>191</v>
      </c>
      <c r="L394" s="39"/>
      <c r="M394" s="185" t="s">
        <v>19</v>
      </c>
      <c r="N394" s="186" t="s">
        <v>48</v>
      </c>
      <c r="O394" s="64"/>
      <c r="P394" s="187">
        <f>O394*H394</f>
        <v>0</v>
      </c>
      <c r="Q394" s="187">
        <v>5E-05</v>
      </c>
      <c r="R394" s="187">
        <f>Q394*H394</f>
        <v>0.0007045</v>
      </c>
      <c r="S394" s="187">
        <v>0</v>
      </c>
      <c r="T394" s="18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9" t="s">
        <v>285</v>
      </c>
      <c r="AT394" s="189" t="s">
        <v>187</v>
      </c>
      <c r="AU394" s="189" t="s">
        <v>85</v>
      </c>
      <c r="AY394" s="17" t="s">
        <v>185</v>
      </c>
      <c r="BE394" s="190">
        <f>IF(N394="základní",J394,0)</f>
        <v>0</v>
      </c>
      <c r="BF394" s="190">
        <f>IF(N394="snížená",J394,0)</f>
        <v>0</v>
      </c>
      <c r="BG394" s="190">
        <f>IF(N394="zákl. přenesená",J394,0)</f>
        <v>0</v>
      </c>
      <c r="BH394" s="190">
        <f>IF(N394="sníž. přenesená",J394,0)</f>
        <v>0</v>
      </c>
      <c r="BI394" s="190">
        <f>IF(N394="nulová",J394,0)</f>
        <v>0</v>
      </c>
      <c r="BJ394" s="17" t="s">
        <v>81</v>
      </c>
      <c r="BK394" s="190">
        <f>ROUND(I394*H394,2)</f>
        <v>0</v>
      </c>
      <c r="BL394" s="17" t="s">
        <v>285</v>
      </c>
      <c r="BM394" s="189" t="s">
        <v>722</v>
      </c>
    </row>
    <row r="395" spans="1:47" s="2" customFormat="1" ht="12">
      <c r="A395" s="34"/>
      <c r="B395" s="35"/>
      <c r="C395" s="36"/>
      <c r="D395" s="191" t="s">
        <v>194</v>
      </c>
      <c r="E395" s="36"/>
      <c r="F395" s="192" t="s">
        <v>723</v>
      </c>
      <c r="G395" s="36"/>
      <c r="H395" s="36"/>
      <c r="I395" s="193"/>
      <c r="J395" s="36"/>
      <c r="K395" s="36"/>
      <c r="L395" s="39"/>
      <c r="M395" s="194"/>
      <c r="N395" s="195"/>
      <c r="O395" s="64"/>
      <c r="P395" s="64"/>
      <c r="Q395" s="64"/>
      <c r="R395" s="64"/>
      <c r="S395" s="64"/>
      <c r="T395" s="6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194</v>
      </c>
      <c r="AU395" s="17" t="s">
        <v>85</v>
      </c>
    </row>
    <row r="396" spans="1:65" s="2" customFormat="1" ht="24.15" customHeight="1">
      <c r="A396" s="34"/>
      <c r="B396" s="35"/>
      <c r="C396" s="178" t="s">
        <v>707</v>
      </c>
      <c r="D396" s="178" t="s">
        <v>187</v>
      </c>
      <c r="E396" s="179" t="s">
        <v>725</v>
      </c>
      <c r="F396" s="180" t="s">
        <v>726</v>
      </c>
      <c r="G396" s="181" t="s">
        <v>322</v>
      </c>
      <c r="H396" s="182">
        <v>0.297</v>
      </c>
      <c r="I396" s="183"/>
      <c r="J396" s="184">
        <f>ROUND(I396*H396,2)</f>
        <v>0</v>
      </c>
      <c r="K396" s="180" t="s">
        <v>191</v>
      </c>
      <c r="L396" s="39"/>
      <c r="M396" s="185" t="s">
        <v>19</v>
      </c>
      <c r="N396" s="186" t="s">
        <v>48</v>
      </c>
      <c r="O396" s="64"/>
      <c r="P396" s="187">
        <f>O396*H396</f>
        <v>0</v>
      </c>
      <c r="Q396" s="187">
        <v>0</v>
      </c>
      <c r="R396" s="187">
        <f>Q396*H396</f>
        <v>0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285</v>
      </c>
      <c r="AT396" s="189" t="s">
        <v>187</v>
      </c>
      <c r="AU396" s="189" t="s">
        <v>85</v>
      </c>
      <c r="AY396" s="17" t="s">
        <v>185</v>
      </c>
      <c r="BE396" s="190">
        <f>IF(N396="základní",J396,0)</f>
        <v>0</v>
      </c>
      <c r="BF396" s="190">
        <f>IF(N396="snížená",J396,0)</f>
        <v>0</v>
      </c>
      <c r="BG396" s="190">
        <f>IF(N396="zákl. přenesená",J396,0)</f>
        <v>0</v>
      </c>
      <c r="BH396" s="190">
        <f>IF(N396="sníž. přenesená",J396,0)</f>
        <v>0</v>
      </c>
      <c r="BI396" s="190">
        <f>IF(N396="nulová",J396,0)</f>
        <v>0</v>
      </c>
      <c r="BJ396" s="17" t="s">
        <v>81</v>
      </c>
      <c r="BK396" s="190">
        <f>ROUND(I396*H396,2)</f>
        <v>0</v>
      </c>
      <c r="BL396" s="17" t="s">
        <v>285</v>
      </c>
      <c r="BM396" s="189" t="s">
        <v>727</v>
      </c>
    </row>
    <row r="397" spans="1:47" s="2" customFormat="1" ht="12">
      <c r="A397" s="34"/>
      <c r="B397" s="35"/>
      <c r="C397" s="36"/>
      <c r="D397" s="191" t="s">
        <v>194</v>
      </c>
      <c r="E397" s="36"/>
      <c r="F397" s="192" t="s">
        <v>728</v>
      </c>
      <c r="G397" s="36"/>
      <c r="H397" s="36"/>
      <c r="I397" s="193"/>
      <c r="J397" s="36"/>
      <c r="K397" s="36"/>
      <c r="L397" s="39"/>
      <c r="M397" s="194"/>
      <c r="N397" s="195"/>
      <c r="O397" s="64"/>
      <c r="P397" s="64"/>
      <c r="Q397" s="64"/>
      <c r="R397" s="64"/>
      <c r="S397" s="64"/>
      <c r="T397" s="65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194</v>
      </c>
      <c r="AU397" s="17" t="s">
        <v>85</v>
      </c>
    </row>
    <row r="398" spans="1:65" s="2" customFormat="1" ht="24.15" customHeight="1">
      <c r="A398" s="34"/>
      <c r="B398" s="35"/>
      <c r="C398" s="178" t="s">
        <v>712</v>
      </c>
      <c r="D398" s="178" t="s">
        <v>187</v>
      </c>
      <c r="E398" s="179" t="s">
        <v>730</v>
      </c>
      <c r="F398" s="180" t="s">
        <v>731</v>
      </c>
      <c r="G398" s="181" t="s">
        <v>322</v>
      </c>
      <c r="H398" s="182">
        <v>0.297</v>
      </c>
      <c r="I398" s="183"/>
      <c r="J398" s="184">
        <f>ROUND(I398*H398,2)</f>
        <v>0</v>
      </c>
      <c r="K398" s="180" t="s">
        <v>19</v>
      </c>
      <c r="L398" s="39"/>
      <c r="M398" s="185" t="s">
        <v>19</v>
      </c>
      <c r="N398" s="186" t="s">
        <v>48</v>
      </c>
      <c r="O398" s="64"/>
      <c r="P398" s="187">
        <f>O398*H398</f>
        <v>0</v>
      </c>
      <c r="Q398" s="187">
        <v>0</v>
      </c>
      <c r="R398" s="187">
        <f>Q398*H398</f>
        <v>0</v>
      </c>
      <c r="S398" s="187">
        <v>0</v>
      </c>
      <c r="T398" s="18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9" t="s">
        <v>285</v>
      </c>
      <c r="AT398" s="189" t="s">
        <v>187</v>
      </c>
      <c r="AU398" s="189" t="s">
        <v>85</v>
      </c>
      <c r="AY398" s="17" t="s">
        <v>185</v>
      </c>
      <c r="BE398" s="190">
        <f>IF(N398="základní",J398,0)</f>
        <v>0</v>
      </c>
      <c r="BF398" s="190">
        <f>IF(N398="snížená",J398,0)</f>
        <v>0</v>
      </c>
      <c r="BG398" s="190">
        <f>IF(N398="zákl. přenesená",J398,0)</f>
        <v>0</v>
      </c>
      <c r="BH398" s="190">
        <f>IF(N398="sníž. přenesená",J398,0)</f>
        <v>0</v>
      </c>
      <c r="BI398" s="190">
        <f>IF(N398="nulová",J398,0)</f>
        <v>0</v>
      </c>
      <c r="BJ398" s="17" t="s">
        <v>81</v>
      </c>
      <c r="BK398" s="190">
        <f>ROUND(I398*H398,2)</f>
        <v>0</v>
      </c>
      <c r="BL398" s="17" t="s">
        <v>285</v>
      </c>
      <c r="BM398" s="189" t="s">
        <v>732</v>
      </c>
    </row>
    <row r="399" spans="2:63" s="12" customFormat="1" ht="22.85" customHeight="1">
      <c r="B399" s="162"/>
      <c r="C399" s="163"/>
      <c r="D399" s="164" t="s">
        <v>76</v>
      </c>
      <c r="E399" s="176" t="s">
        <v>733</v>
      </c>
      <c r="F399" s="176" t="s">
        <v>734</v>
      </c>
      <c r="G399" s="163"/>
      <c r="H399" s="163"/>
      <c r="I399" s="166"/>
      <c r="J399" s="177">
        <f>BK399</f>
        <v>0</v>
      </c>
      <c r="K399" s="163"/>
      <c r="L399" s="168"/>
      <c r="M399" s="169"/>
      <c r="N399" s="170"/>
      <c r="O399" s="170"/>
      <c r="P399" s="171">
        <f>SUM(P400:P411)</f>
        <v>0</v>
      </c>
      <c r="Q399" s="170"/>
      <c r="R399" s="171">
        <f>SUM(R400:R411)</f>
        <v>0.04590708</v>
      </c>
      <c r="S399" s="170"/>
      <c r="T399" s="172">
        <f>SUM(T400:T411)</f>
        <v>0</v>
      </c>
      <c r="AR399" s="173" t="s">
        <v>85</v>
      </c>
      <c r="AT399" s="174" t="s">
        <v>76</v>
      </c>
      <c r="AU399" s="174" t="s">
        <v>81</v>
      </c>
      <c r="AY399" s="173" t="s">
        <v>185</v>
      </c>
      <c r="BK399" s="175">
        <f>SUM(BK400:BK411)</f>
        <v>0</v>
      </c>
    </row>
    <row r="400" spans="1:65" s="2" customFormat="1" ht="16.5" customHeight="1">
      <c r="A400" s="34"/>
      <c r="B400" s="35"/>
      <c r="C400" s="178" t="s">
        <v>719</v>
      </c>
      <c r="D400" s="178" t="s">
        <v>187</v>
      </c>
      <c r="E400" s="179" t="s">
        <v>735</v>
      </c>
      <c r="F400" s="180" t="s">
        <v>736</v>
      </c>
      <c r="G400" s="181" t="s">
        <v>190</v>
      </c>
      <c r="H400" s="182">
        <v>99.798</v>
      </c>
      <c r="I400" s="183"/>
      <c r="J400" s="184">
        <f>ROUND(I400*H400,2)</f>
        <v>0</v>
      </c>
      <c r="K400" s="180" t="s">
        <v>191</v>
      </c>
      <c r="L400" s="39"/>
      <c r="M400" s="185" t="s">
        <v>19</v>
      </c>
      <c r="N400" s="186" t="s">
        <v>48</v>
      </c>
      <c r="O400" s="64"/>
      <c r="P400" s="187">
        <f>O400*H400</f>
        <v>0</v>
      </c>
      <c r="Q400" s="187">
        <v>0</v>
      </c>
      <c r="R400" s="187">
        <f>Q400*H400</f>
        <v>0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285</v>
      </c>
      <c r="AT400" s="189" t="s">
        <v>187</v>
      </c>
      <c r="AU400" s="189" t="s">
        <v>85</v>
      </c>
      <c r="AY400" s="17" t="s">
        <v>185</v>
      </c>
      <c r="BE400" s="190">
        <f>IF(N400="základní",J400,0)</f>
        <v>0</v>
      </c>
      <c r="BF400" s="190">
        <f>IF(N400="snížená",J400,0)</f>
        <v>0</v>
      </c>
      <c r="BG400" s="190">
        <f>IF(N400="zákl. přenesená",J400,0)</f>
        <v>0</v>
      </c>
      <c r="BH400" s="190">
        <f>IF(N400="sníž. přenesená",J400,0)</f>
        <v>0</v>
      </c>
      <c r="BI400" s="190">
        <f>IF(N400="nulová",J400,0)</f>
        <v>0</v>
      </c>
      <c r="BJ400" s="17" t="s">
        <v>81</v>
      </c>
      <c r="BK400" s="190">
        <f>ROUND(I400*H400,2)</f>
        <v>0</v>
      </c>
      <c r="BL400" s="17" t="s">
        <v>285</v>
      </c>
      <c r="BM400" s="189" t="s">
        <v>737</v>
      </c>
    </row>
    <row r="401" spans="1:47" s="2" customFormat="1" ht="12">
      <c r="A401" s="34"/>
      <c r="B401" s="35"/>
      <c r="C401" s="36"/>
      <c r="D401" s="191" t="s">
        <v>194</v>
      </c>
      <c r="E401" s="36"/>
      <c r="F401" s="192" t="s">
        <v>738</v>
      </c>
      <c r="G401" s="36"/>
      <c r="H401" s="36"/>
      <c r="I401" s="193"/>
      <c r="J401" s="36"/>
      <c r="K401" s="36"/>
      <c r="L401" s="39"/>
      <c r="M401" s="194"/>
      <c r="N401" s="195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194</v>
      </c>
      <c r="AU401" s="17" t="s">
        <v>85</v>
      </c>
    </row>
    <row r="402" spans="2:51" s="13" customFormat="1" ht="12">
      <c r="B402" s="196"/>
      <c r="C402" s="197"/>
      <c r="D402" s="198" t="s">
        <v>196</v>
      </c>
      <c r="E402" s="199" t="s">
        <v>19</v>
      </c>
      <c r="F402" s="200" t="s">
        <v>805</v>
      </c>
      <c r="G402" s="197"/>
      <c r="H402" s="201">
        <v>83.314</v>
      </c>
      <c r="I402" s="202"/>
      <c r="J402" s="197"/>
      <c r="K402" s="197"/>
      <c r="L402" s="203"/>
      <c r="M402" s="204"/>
      <c r="N402" s="205"/>
      <c r="O402" s="205"/>
      <c r="P402" s="205"/>
      <c r="Q402" s="205"/>
      <c r="R402" s="205"/>
      <c r="S402" s="205"/>
      <c r="T402" s="206"/>
      <c r="AT402" s="207" t="s">
        <v>196</v>
      </c>
      <c r="AU402" s="207" t="s">
        <v>85</v>
      </c>
      <c r="AV402" s="13" t="s">
        <v>85</v>
      </c>
      <c r="AW402" s="13" t="s">
        <v>37</v>
      </c>
      <c r="AX402" s="13" t="s">
        <v>77</v>
      </c>
      <c r="AY402" s="207" t="s">
        <v>185</v>
      </c>
    </row>
    <row r="403" spans="2:51" s="13" customFormat="1" ht="12">
      <c r="B403" s="196"/>
      <c r="C403" s="197"/>
      <c r="D403" s="198" t="s">
        <v>196</v>
      </c>
      <c r="E403" s="199" t="s">
        <v>19</v>
      </c>
      <c r="F403" s="200" t="s">
        <v>806</v>
      </c>
      <c r="G403" s="197"/>
      <c r="H403" s="201">
        <v>29.3</v>
      </c>
      <c r="I403" s="202"/>
      <c r="J403" s="197"/>
      <c r="K403" s="197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196</v>
      </c>
      <c r="AU403" s="207" t="s">
        <v>85</v>
      </c>
      <c r="AV403" s="13" t="s">
        <v>85</v>
      </c>
      <c r="AW403" s="13" t="s">
        <v>37</v>
      </c>
      <c r="AX403" s="13" t="s">
        <v>77</v>
      </c>
      <c r="AY403" s="207" t="s">
        <v>185</v>
      </c>
    </row>
    <row r="404" spans="2:51" s="13" customFormat="1" ht="12">
      <c r="B404" s="196"/>
      <c r="C404" s="197"/>
      <c r="D404" s="198" t="s">
        <v>196</v>
      </c>
      <c r="E404" s="199" t="s">
        <v>19</v>
      </c>
      <c r="F404" s="200" t="s">
        <v>807</v>
      </c>
      <c r="G404" s="197"/>
      <c r="H404" s="201">
        <v>2.295</v>
      </c>
      <c r="I404" s="202"/>
      <c r="J404" s="197"/>
      <c r="K404" s="197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196</v>
      </c>
      <c r="AU404" s="207" t="s">
        <v>85</v>
      </c>
      <c r="AV404" s="13" t="s">
        <v>85</v>
      </c>
      <c r="AW404" s="13" t="s">
        <v>37</v>
      </c>
      <c r="AX404" s="13" t="s">
        <v>77</v>
      </c>
      <c r="AY404" s="207" t="s">
        <v>185</v>
      </c>
    </row>
    <row r="405" spans="2:51" s="13" customFormat="1" ht="12">
      <c r="B405" s="196"/>
      <c r="C405" s="197"/>
      <c r="D405" s="198" t="s">
        <v>196</v>
      </c>
      <c r="E405" s="199" t="s">
        <v>19</v>
      </c>
      <c r="F405" s="200" t="s">
        <v>808</v>
      </c>
      <c r="G405" s="197"/>
      <c r="H405" s="201">
        <v>3.59</v>
      </c>
      <c r="I405" s="202"/>
      <c r="J405" s="197"/>
      <c r="K405" s="197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196</v>
      </c>
      <c r="AU405" s="207" t="s">
        <v>85</v>
      </c>
      <c r="AV405" s="13" t="s">
        <v>85</v>
      </c>
      <c r="AW405" s="13" t="s">
        <v>37</v>
      </c>
      <c r="AX405" s="13" t="s">
        <v>77</v>
      </c>
      <c r="AY405" s="207" t="s">
        <v>185</v>
      </c>
    </row>
    <row r="406" spans="2:51" s="13" customFormat="1" ht="12">
      <c r="B406" s="196"/>
      <c r="C406" s="197"/>
      <c r="D406" s="198" t="s">
        <v>196</v>
      </c>
      <c r="E406" s="199" t="s">
        <v>19</v>
      </c>
      <c r="F406" s="200" t="s">
        <v>809</v>
      </c>
      <c r="G406" s="197"/>
      <c r="H406" s="201">
        <v>-18.701</v>
      </c>
      <c r="I406" s="202"/>
      <c r="J406" s="197"/>
      <c r="K406" s="197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196</v>
      </c>
      <c r="AU406" s="207" t="s">
        <v>85</v>
      </c>
      <c r="AV406" s="13" t="s">
        <v>85</v>
      </c>
      <c r="AW406" s="13" t="s">
        <v>37</v>
      </c>
      <c r="AX406" s="13" t="s">
        <v>77</v>
      </c>
      <c r="AY406" s="207" t="s">
        <v>185</v>
      </c>
    </row>
    <row r="407" spans="2:51" s="14" customFormat="1" ht="12">
      <c r="B407" s="208"/>
      <c r="C407" s="209"/>
      <c r="D407" s="198" t="s">
        <v>196</v>
      </c>
      <c r="E407" s="210" t="s">
        <v>19</v>
      </c>
      <c r="F407" s="211" t="s">
        <v>199</v>
      </c>
      <c r="G407" s="209"/>
      <c r="H407" s="212">
        <v>99.798</v>
      </c>
      <c r="I407" s="213"/>
      <c r="J407" s="209"/>
      <c r="K407" s="209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196</v>
      </c>
      <c r="AU407" s="218" t="s">
        <v>85</v>
      </c>
      <c r="AV407" s="14" t="s">
        <v>192</v>
      </c>
      <c r="AW407" s="14" t="s">
        <v>37</v>
      </c>
      <c r="AX407" s="14" t="s">
        <v>81</v>
      </c>
      <c r="AY407" s="218" t="s">
        <v>185</v>
      </c>
    </row>
    <row r="408" spans="1:65" s="2" customFormat="1" ht="16.5" customHeight="1">
      <c r="A408" s="34"/>
      <c r="B408" s="35"/>
      <c r="C408" s="178" t="s">
        <v>724</v>
      </c>
      <c r="D408" s="178" t="s">
        <v>187</v>
      </c>
      <c r="E408" s="179" t="s">
        <v>744</v>
      </c>
      <c r="F408" s="180" t="s">
        <v>745</v>
      </c>
      <c r="G408" s="181" t="s">
        <v>190</v>
      </c>
      <c r="H408" s="182">
        <v>99.798</v>
      </c>
      <c r="I408" s="183"/>
      <c r="J408" s="184">
        <f>ROUND(I408*H408,2)</f>
        <v>0</v>
      </c>
      <c r="K408" s="180" t="s">
        <v>191</v>
      </c>
      <c r="L408" s="39"/>
      <c r="M408" s="185" t="s">
        <v>19</v>
      </c>
      <c r="N408" s="186" t="s">
        <v>48</v>
      </c>
      <c r="O408" s="64"/>
      <c r="P408" s="187">
        <f>O408*H408</f>
        <v>0</v>
      </c>
      <c r="Q408" s="187">
        <v>0.0002</v>
      </c>
      <c r="R408" s="187">
        <f>Q408*H408</f>
        <v>0.0199596</v>
      </c>
      <c r="S408" s="187">
        <v>0</v>
      </c>
      <c r="T408" s="18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89" t="s">
        <v>285</v>
      </c>
      <c r="AT408" s="189" t="s">
        <v>187</v>
      </c>
      <c r="AU408" s="189" t="s">
        <v>85</v>
      </c>
      <c r="AY408" s="17" t="s">
        <v>185</v>
      </c>
      <c r="BE408" s="190">
        <f>IF(N408="základní",J408,0)</f>
        <v>0</v>
      </c>
      <c r="BF408" s="190">
        <f>IF(N408="snížená",J408,0)</f>
        <v>0</v>
      </c>
      <c r="BG408" s="190">
        <f>IF(N408="zákl. přenesená",J408,0)</f>
        <v>0</v>
      </c>
      <c r="BH408" s="190">
        <f>IF(N408="sníž. přenesená",J408,0)</f>
        <v>0</v>
      </c>
      <c r="BI408" s="190">
        <f>IF(N408="nulová",J408,0)</f>
        <v>0</v>
      </c>
      <c r="BJ408" s="17" t="s">
        <v>81</v>
      </c>
      <c r="BK408" s="190">
        <f>ROUND(I408*H408,2)</f>
        <v>0</v>
      </c>
      <c r="BL408" s="17" t="s">
        <v>285</v>
      </c>
      <c r="BM408" s="189" t="s">
        <v>746</v>
      </c>
    </row>
    <row r="409" spans="1:47" s="2" customFormat="1" ht="12">
      <c r="A409" s="34"/>
      <c r="B409" s="35"/>
      <c r="C409" s="36"/>
      <c r="D409" s="191" t="s">
        <v>194</v>
      </c>
      <c r="E409" s="36"/>
      <c r="F409" s="192" t="s">
        <v>747</v>
      </c>
      <c r="G409" s="36"/>
      <c r="H409" s="36"/>
      <c r="I409" s="193"/>
      <c r="J409" s="36"/>
      <c r="K409" s="36"/>
      <c r="L409" s="39"/>
      <c r="M409" s="194"/>
      <c r="N409" s="195"/>
      <c r="O409" s="64"/>
      <c r="P409" s="64"/>
      <c r="Q409" s="64"/>
      <c r="R409" s="64"/>
      <c r="S409" s="64"/>
      <c r="T409" s="65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194</v>
      </c>
      <c r="AU409" s="17" t="s">
        <v>85</v>
      </c>
    </row>
    <row r="410" spans="1:65" s="2" customFormat="1" ht="24.15" customHeight="1">
      <c r="A410" s="34"/>
      <c r="B410" s="35"/>
      <c r="C410" s="178" t="s">
        <v>729</v>
      </c>
      <c r="D410" s="178" t="s">
        <v>187</v>
      </c>
      <c r="E410" s="179" t="s">
        <v>748</v>
      </c>
      <c r="F410" s="180" t="s">
        <v>749</v>
      </c>
      <c r="G410" s="181" t="s">
        <v>190</v>
      </c>
      <c r="H410" s="182">
        <v>99.798</v>
      </c>
      <c r="I410" s="183"/>
      <c r="J410" s="184">
        <f>ROUND(I410*H410,2)</f>
        <v>0</v>
      </c>
      <c r="K410" s="180" t="s">
        <v>191</v>
      </c>
      <c r="L410" s="39"/>
      <c r="M410" s="185" t="s">
        <v>19</v>
      </c>
      <c r="N410" s="186" t="s">
        <v>48</v>
      </c>
      <c r="O410" s="64"/>
      <c r="P410" s="187">
        <f>O410*H410</f>
        <v>0</v>
      </c>
      <c r="Q410" s="187">
        <v>0.00026</v>
      </c>
      <c r="R410" s="187">
        <f>Q410*H410</f>
        <v>0.02594748</v>
      </c>
      <c r="S410" s="187">
        <v>0</v>
      </c>
      <c r="T410" s="18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285</v>
      </c>
      <c r="AT410" s="189" t="s">
        <v>187</v>
      </c>
      <c r="AU410" s="189" t="s">
        <v>85</v>
      </c>
      <c r="AY410" s="17" t="s">
        <v>185</v>
      </c>
      <c r="BE410" s="190">
        <f>IF(N410="základní",J410,0)</f>
        <v>0</v>
      </c>
      <c r="BF410" s="190">
        <f>IF(N410="snížená",J410,0)</f>
        <v>0</v>
      </c>
      <c r="BG410" s="190">
        <f>IF(N410="zákl. přenesená",J410,0)</f>
        <v>0</v>
      </c>
      <c r="BH410" s="190">
        <f>IF(N410="sníž. přenesená",J410,0)</f>
        <v>0</v>
      </c>
      <c r="BI410" s="190">
        <f>IF(N410="nulová",J410,0)</f>
        <v>0</v>
      </c>
      <c r="BJ410" s="17" t="s">
        <v>81</v>
      </c>
      <c r="BK410" s="190">
        <f>ROUND(I410*H410,2)</f>
        <v>0</v>
      </c>
      <c r="BL410" s="17" t="s">
        <v>285</v>
      </c>
      <c r="BM410" s="189" t="s">
        <v>750</v>
      </c>
    </row>
    <row r="411" spans="1:47" s="2" customFormat="1" ht="12">
      <c r="A411" s="34"/>
      <c r="B411" s="35"/>
      <c r="C411" s="36"/>
      <c r="D411" s="191" t="s">
        <v>194</v>
      </c>
      <c r="E411" s="36"/>
      <c r="F411" s="192" t="s">
        <v>751</v>
      </c>
      <c r="G411" s="36"/>
      <c r="H411" s="36"/>
      <c r="I411" s="193"/>
      <c r="J411" s="36"/>
      <c r="K411" s="36"/>
      <c r="L411" s="39"/>
      <c r="M411" s="230"/>
      <c r="N411" s="231"/>
      <c r="O411" s="232"/>
      <c r="P411" s="232"/>
      <c r="Q411" s="232"/>
      <c r="R411" s="232"/>
      <c r="S411" s="232"/>
      <c r="T411" s="233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194</v>
      </c>
      <c r="AU411" s="17" t="s">
        <v>85</v>
      </c>
    </row>
    <row r="412" spans="1:31" s="2" customFormat="1" ht="7" customHeight="1">
      <c r="A412" s="34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39"/>
      <c r="M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</sheetData>
  <sheetProtection algorithmName="SHA-512" hashValue="3KY3ubQRUi2YaX+mOdHAIGH7vwJj53TkUeYzl+kboqp74JVjS41PWFuZjNFgUCKdoyUNB2mNszG6tpJlUdhCWA==" saltValue="MwiiuzkVsG2glqeZT1tj9ER4agsyKsBqmzGFq9FGUsalcuyAxe3su0XnAnOpUrSngzv6eB85lZcRjHtH2y211g==" spinCount="100000" sheet="1" objects="1" scenarios="1" formatColumns="0" formatRows="0" autoFilter="0"/>
  <autoFilter ref="C103:K411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3_01/340271025"/>
    <hyperlink ref="F112" r:id="rId2" display="https://podminky.urs.cz/item/CS_URS_2023_01/342272225"/>
    <hyperlink ref="F117" r:id="rId3" display="https://podminky.urs.cz/item/CS_URS_2023_01/317142420"/>
    <hyperlink ref="F121" r:id="rId4" display="https://podminky.urs.cz/item/CS_URS_2023_01/317142422"/>
    <hyperlink ref="F127" r:id="rId5" display="https://podminky.urs.cz/item/CS_URS_2023_01/612131121"/>
    <hyperlink ref="F133" r:id="rId6" display="https://podminky.urs.cz/item/CS_URS_2023_01/612131101"/>
    <hyperlink ref="F135" r:id="rId7" display="https://podminky.urs.cz/item/CS_URS_2023_01/612321121"/>
    <hyperlink ref="F139" r:id="rId8" display="https://podminky.urs.cz/item/CS_URS_2023_01/612321141"/>
    <hyperlink ref="F144" r:id="rId9" display="https://podminky.urs.cz/item/CS_URS_2023_01/612321191"/>
    <hyperlink ref="F146" r:id="rId10" display="https://podminky.urs.cz/item/CS_URS_2023_01/611131121"/>
    <hyperlink ref="F151" r:id="rId11" display="https://podminky.urs.cz/item/CS_URS_2023_01/611131101"/>
    <hyperlink ref="F153" r:id="rId12" display="https://podminky.urs.cz/item/CS_URS_2023_01/611321141"/>
    <hyperlink ref="F155" r:id="rId13" display="https://podminky.urs.cz/item/CS_URS_2023_01/611321191"/>
    <hyperlink ref="F157" r:id="rId14" display="https://podminky.urs.cz/item/CS_URS_2023_01/619991011"/>
    <hyperlink ref="F163" r:id="rId15" display="https://podminky.urs.cz/item/CS_URS_2023_01/949101112"/>
    <hyperlink ref="F168" r:id="rId16" display="https://podminky.urs.cz/item/CS_URS_2023_01/952901111"/>
    <hyperlink ref="F173" r:id="rId17" display="https://podminky.urs.cz/item/CS_URS_2023_01/962031132"/>
    <hyperlink ref="F177" r:id="rId18" display="https://podminky.urs.cz/item/CS_URS_2023_01/968072455"/>
    <hyperlink ref="F183" r:id="rId19" display="https://podminky.urs.cz/item/CS_URS_2023_01/978013191"/>
    <hyperlink ref="F189" r:id="rId20" display="https://podminky.urs.cz/item/CS_URS_2023_01/978011191"/>
    <hyperlink ref="F196" r:id="rId21" display="https://podminky.urs.cz/item/CS_URS_2023_01/997013159"/>
    <hyperlink ref="F198" r:id="rId22" display="https://podminky.urs.cz/item/CS_URS_2023_01/997013219"/>
    <hyperlink ref="F201" r:id="rId23" display="https://podminky.urs.cz/item/CS_URS_2023_01/997006002"/>
    <hyperlink ref="F203" r:id="rId24" display="https://podminky.urs.cz/item/CS_URS_2023_01/997006512"/>
    <hyperlink ref="F205" r:id="rId25" display="https://podminky.urs.cz/item/CS_URS_2023_01/997006519"/>
    <hyperlink ref="F208" r:id="rId26" display="https://podminky.urs.cz/item/CS_URS_2023_01/997013631"/>
    <hyperlink ref="F211" r:id="rId27" display="https://podminky.urs.cz/item/CS_URS_2023_01/998017004"/>
    <hyperlink ref="F215" r:id="rId28" display="https://podminky.urs.cz/item/CS_URS_2023_01/763121590"/>
    <hyperlink ref="F219" r:id="rId29" display="https://podminky.urs.cz/item/CS_URS_2023_01/763121714"/>
    <hyperlink ref="F221" r:id="rId30" display="https://podminky.urs.cz/item/CS_URS_2023_01/763131612"/>
    <hyperlink ref="F228" r:id="rId31" display="https://podminky.urs.cz/item/CS_URS_2023_01/763131622"/>
    <hyperlink ref="F233" r:id="rId32" display="https://podminky.urs.cz/item/CS_URS_2023_01/763131714"/>
    <hyperlink ref="F235" r:id="rId33" display="https://podminky.urs.cz/item/CS_URS_2023_01/763172322"/>
    <hyperlink ref="F240" r:id="rId34" display="https://podminky.urs.cz/item/CS_URS_2023_01/763172377"/>
    <hyperlink ref="F245" r:id="rId35" display="https://podminky.urs.cz/item/CS_URS_2023_01/998763304"/>
    <hyperlink ref="F249" r:id="rId36" display="https://podminky.urs.cz/item/CS_URS_2023_01/766691914"/>
    <hyperlink ref="F262" r:id="rId37" display="https://podminky.urs.cz/item/CS_URS_2023_01/998766204"/>
    <hyperlink ref="F266" r:id="rId38" display="https://podminky.urs.cz/item/CS_URS_2023_01/771573810"/>
    <hyperlink ref="F274" r:id="rId39" display="https://podminky.urs.cz/item/CS_URS_2023_01/771111011"/>
    <hyperlink ref="F277" r:id="rId40" display="https://podminky.urs.cz/item/CS_URS_2023_01/771121011"/>
    <hyperlink ref="F279" r:id="rId41" display="https://podminky.urs.cz/item/CS_URS_2023_01/771591112"/>
    <hyperlink ref="F283" r:id="rId42" display="https://podminky.urs.cz/item/CS_URS_2023_01/771591264"/>
    <hyperlink ref="F287" r:id="rId43" display="https://podminky.urs.cz/item/CS_URS_2023_01/771591241"/>
    <hyperlink ref="F291" r:id="rId44" display="https://podminky.urs.cz/item/CS_URS_2023_01/771591242"/>
    <hyperlink ref="F295" r:id="rId45" display="https://podminky.urs.cz/item/CS_URS_2023_01/771574112"/>
    <hyperlink ref="F300" r:id="rId46" display="https://podminky.urs.cz/item/CS_URS_2023_01/771577111"/>
    <hyperlink ref="F304" r:id="rId47" display="https://podminky.urs.cz/item/CS_URS_2023_01/771474112"/>
    <hyperlink ref="F311" r:id="rId48" display="https://podminky.urs.cz/item/CS_URS_2023_01/771591115"/>
    <hyperlink ref="F316" r:id="rId49" display="https://podminky.urs.cz/item/CS_URS_2023_01/771592011"/>
    <hyperlink ref="F321" r:id="rId50" display="https://podminky.urs.cz/item/CS_URS_2023_01/998771104"/>
    <hyperlink ref="F325" r:id="rId51" display="https://podminky.urs.cz/item/CS_URS_2023_01/775111115"/>
    <hyperlink ref="F329" r:id="rId52" display="https://podminky.urs.cz/item/CS_URS_2023_01/775111311"/>
    <hyperlink ref="F331" r:id="rId53" display="https://podminky.urs.cz/item/CS_URS_2023_01/775141112"/>
    <hyperlink ref="F333" r:id="rId54" display="https://podminky.urs.cz/item/CS_URS_2023_01/775121321"/>
    <hyperlink ref="F335" r:id="rId55" display="https://podminky.urs.cz/item/CS_URS_2023_01/775591191"/>
    <hyperlink ref="F340" r:id="rId56" display="https://podminky.urs.cz/item/CS_URS_2023_01/775541161"/>
    <hyperlink ref="F345" r:id="rId57" display="https://podminky.urs.cz/item/CS_URS_2023_01/775413401"/>
    <hyperlink ref="F352" r:id="rId58" display="https://podminky.urs.cz/item/CS_URS_2023_01/998775104"/>
    <hyperlink ref="F356" r:id="rId59" display="https://podminky.urs.cz/item/CS_URS_2023_01/776201812"/>
    <hyperlink ref="F361" r:id="rId60" display="https://podminky.urs.cz/item/CS_URS_2023_01/781473810"/>
    <hyperlink ref="F365" r:id="rId61" display="https://podminky.urs.cz/item/CS_URS_2023_01/781111011"/>
    <hyperlink ref="F369" r:id="rId62" display="https://podminky.urs.cz/item/CS_URS_2023_01/781121011"/>
    <hyperlink ref="F371" r:id="rId63" display="https://podminky.urs.cz/item/CS_URS_2023_01/781131112"/>
    <hyperlink ref="F375" r:id="rId64" display="https://podminky.urs.cz/item/CS_URS_2023_01/781131232"/>
    <hyperlink ref="F379" r:id="rId65" display="https://podminky.urs.cz/item/CS_URS_2023_01/781161021"/>
    <hyperlink ref="F386" r:id="rId66" display="https://podminky.urs.cz/item/CS_URS_2023_01/781474112"/>
    <hyperlink ref="F391" r:id="rId67" display="https://podminky.urs.cz/item/CS_URS_2023_01/781495115"/>
    <hyperlink ref="F395" r:id="rId68" display="https://podminky.urs.cz/item/CS_URS_2023_01/781495211"/>
    <hyperlink ref="F397" r:id="rId69" display="https://podminky.urs.cz/item/CS_URS_2023_01/998781104"/>
    <hyperlink ref="F401" r:id="rId70" display="https://podminky.urs.cz/item/CS_URS_2023_01/784111001"/>
    <hyperlink ref="F409" r:id="rId71" display="https://podminky.urs.cz/item/CS_URS_2023_01/784181101"/>
    <hyperlink ref="F411" r:id="rId72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99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144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810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ROUND(J104,2)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ROUND((SUM(BE104:BE411)),2)</f>
        <v>0</v>
      </c>
      <c r="G35" s="34"/>
      <c r="H35" s="34"/>
      <c r="I35" s="124">
        <v>0.21</v>
      </c>
      <c r="J35" s="123">
        <f>ROUND(((SUM(BE104:BE411))*I35),2)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ROUND((SUM(BF104:BF411)),2)</f>
        <v>0</v>
      </c>
      <c r="G36" s="34"/>
      <c r="H36" s="34"/>
      <c r="I36" s="124">
        <v>0.15</v>
      </c>
      <c r="J36" s="123">
        <f>ROUND(((SUM(BF104:BF411))*I36),2)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ROUND((SUM(BG104:BG411)),2)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ROUND((SUM(BH104:BH411)),2)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ROUND((SUM(BI104:BI411)),2)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144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04 - Typ J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J104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151</v>
      </c>
      <c r="E64" s="143"/>
      <c r="F64" s="143"/>
      <c r="G64" s="143"/>
      <c r="H64" s="143"/>
      <c r="I64" s="143"/>
      <c r="J64" s="144">
        <f>J105</f>
        <v>0</v>
      </c>
      <c r="K64" s="141"/>
      <c r="L64" s="145"/>
    </row>
    <row r="65" spans="2:12" s="10" customFormat="1" ht="19.95" customHeight="1">
      <c r="B65" s="146"/>
      <c r="C65" s="97"/>
      <c r="D65" s="147" t="s">
        <v>152</v>
      </c>
      <c r="E65" s="148"/>
      <c r="F65" s="148"/>
      <c r="G65" s="148"/>
      <c r="H65" s="148"/>
      <c r="I65" s="148"/>
      <c r="J65" s="149">
        <f>J106</f>
        <v>0</v>
      </c>
      <c r="K65" s="97"/>
      <c r="L65" s="150"/>
    </row>
    <row r="66" spans="2:12" s="10" customFormat="1" ht="19.95" customHeight="1">
      <c r="B66" s="146"/>
      <c r="C66" s="97"/>
      <c r="D66" s="147" t="s">
        <v>153</v>
      </c>
      <c r="E66" s="148"/>
      <c r="F66" s="148"/>
      <c r="G66" s="148"/>
      <c r="H66" s="148"/>
      <c r="I66" s="148"/>
      <c r="J66" s="149">
        <f>J124</f>
        <v>0</v>
      </c>
      <c r="K66" s="97"/>
      <c r="L66" s="150"/>
    </row>
    <row r="67" spans="2:12" s="10" customFormat="1" ht="14.9" customHeight="1">
      <c r="B67" s="146"/>
      <c r="C67" s="97"/>
      <c r="D67" s="147" t="s">
        <v>154</v>
      </c>
      <c r="E67" s="148"/>
      <c r="F67" s="148"/>
      <c r="G67" s="148"/>
      <c r="H67" s="148"/>
      <c r="I67" s="148"/>
      <c r="J67" s="149">
        <f>J125</f>
        <v>0</v>
      </c>
      <c r="K67" s="97"/>
      <c r="L67" s="150"/>
    </row>
    <row r="68" spans="2:12" s="10" customFormat="1" ht="19.95" customHeight="1">
      <c r="B68" s="146"/>
      <c r="C68" s="97"/>
      <c r="D68" s="147" t="s">
        <v>155</v>
      </c>
      <c r="E68" s="148"/>
      <c r="F68" s="148"/>
      <c r="G68" s="148"/>
      <c r="H68" s="148"/>
      <c r="I68" s="148"/>
      <c r="J68" s="149">
        <f>J160</f>
        <v>0</v>
      </c>
      <c r="K68" s="97"/>
      <c r="L68" s="150"/>
    </row>
    <row r="69" spans="2:12" s="10" customFormat="1" ht="14.9" customHeight="1">
      <c r="B69" s="146"/>
      <c r="C69" s="97"/>
      <c r="D69" s="147" t="s">
        <v>156</v>
      </c>
      <c r="E69" s="148"/>
      <c r="F69" s="148"/>
      <c r="G69" s="148"/>
      <c r="H69" s="148"/>
      <c r="I69" s="148"/>
      <c r="J69" s="149">
        <f>J161</f>
        <v>0</v>
      </c>
      <c r="K69" s="97"/>
      <c r="L69" s="150"/>
    </row>
    <row r="70" spans="2:12" s="10" customFormat="1" ht="14.9" customHeight="1">
      <c r="B70" s="146"/>
      <c r="C70" s="97"/>
      <c r="D70" s="147" t="s">
        <v>157</v>
      </c>
      <c r="E70" s="148"/>
      <c r="F70" s="148"/>
      <c r="G70" s="148"/>
      <c r="H70" s="148"/>
      <c r="I70" s="148"/>
      <c r="J70" s="149">
        <f>J166</f>
        <v>0</v>
      </c>
      <c r="K70" s="97"/>
      <c r="L70" s="150"/>
    </row>
    <row r="71" spans="2:12" s="10" customFormat="1" ht="14.9" customHeight="1">
      <c r="B71" s="146"/>
      <c r="C71" s="97"/>
      <c r="D71" s="147" t="s">
        <v>158</v>
      </c>
      <c r="E71" s="148"/>
      <c r="F71" s="148"/>
      <c r="G71" s="148"/>
      <c r="H71" s="148"/>
      <c r="I71" s="148"/>
      <c r="J71" s="149">
        <f>J171</f>
        <v>0</v>
      </c>
      <c r="K71" s="97"/>
      <c r="L71" s="150"/>
    </row>
    <row r="72" spans="2:12" s="10" customFormat="1" ht="14.9" customHeight="1">
      <c r="B72" s="146"/>
      <c r="C72" s="97"/>
      <c r="D72" s="147" t="s">
        <v>159</v>
      </c>
      <c r="E72" s="148"/>
      <c r="F72" s="148"/>
      <c r="G72" s="148"/>
      <c r="H72" s="148"/>
      <c r="I72" s="148"/>
      <c r="J72" s="149">
        <f>J181</f>
        <v>0</v>
      </c>
      <c r="K72" s="97"/>
      <c r="L72" s="150"/>
    </row>
    <row r="73" spans="2:12" s="10" customFormat="1" ht="19.95" customHeight="1">
      <c r="B73" s="146"/>
      <c r="C73" s="97"/>
      <c r="D73" s="147" t="s">
        <v>160</v>
      </c>
      <c r="E73" s="148"/>
      <c r="F73" s="148"/>
      <c r="G73" s="148"/>
      <c r="H73" s="148"/>
      <c r="I73" s="148"/>
      <c r="J73" s="149">
        <f>J194</f>
        <v>0</v>
      </c>
      <c r="K73" s="97"/>
      <c r="L73" s="150"/>
    </row>
    <row r="74" spans="2:12" s="10" customFormat="1" ht="19.95" customHeight="1">
      <c r="B74" s="146"/>
      <c r="C74" s="97"/>
      <c r="D74" s="147" t="s">
        <v>161</v>
      </c>
      <c r="E74" s="148"/>
      <c r="F74" s="148"/>
      <c r="G74" s="148"/>
      <c r="H74" s="148"/>
      <c r="I74" s="148"/>
      <c r="J74" s="149">
        <f>J209</f>
        <v>0</v>
      </c>
      <c r="K74" s="97"/>
      <c r="L74" s="150"/>
    </row>
    <row r="75" spans="2:12" s="9" customFormat="1" ht="25" customHeight="1">
      <c r="B75" s="140"/>
      <c r="C75" s="141"/>
      <c r="D75" s="142" t="s">
        <v>162</v>
      </c>
      <c r="E75" s="143"/>
      <c r="F75" s="143"/>
      <c r="G75" s="143"/>
      <c r="H75" s="143"/>
      <c r="I75" s="143"/>
      <c r="J75" s="144">
        <f>J212</f>
        <v>0</v>
      </c>
      <c r="K75" s="141"/>
      <c r="L75" s="145"/>
    </row>
    <row r="76" spans="2:12" s="10" customFormat="1" ht="19.95" customHeight="1">
      <c r="B76" s="146"/>
      <c r="C76" s="97"/>
      <c r="D76" s="147" t="s">
        <v>163</v>
      </c>
      <c r="E76" s="148"/>
      <c r="F76" s="148"/>
      <c r="G76" s="148"/>
      <c r="H76" s="148"/>
      <c r="I76" s="148"/>
      <c r="J76" s="149">
        <f>J213</f>
        <v>0</v>
      </c>
      <c r="K76" s="97"/>
      <c r="L76" s="150"/>
    </row>
    <row r="77" spans="2:12" s="10" customFormat="1" ht="19.95" customHeight="1">
      <c r="B77" s="146"/>
      <c r="C77" s="97"/>
      <c r="D77" s="147" t="s">
        <v>164</v>
      </c>
      <c r="E77" s="148"/>
      <c r="F77" s="148"/>
      <c r="G77" s="148"/>
      <c r="H77" s="148"/>
      <c r="I77" s="148"/>
      <c r="J77" s="149">
        <f>J247</f>
        <v>0</v>
      </c>
      <c r="K77" s="97"/>
      <c r="L77" s="150"/>
    </row>
    <row r="78" spans="2:12" s="10" customFormat="1" ht="19.95" customHeight="1">
      <c r="B78" s="146"/>
      <c r="C78" s="97"/>
      <c r="D78" s="147" t="s">
        <v>165</v>
      </c>
      <c r="E78" s="148"/>
      <c r="F78" s="148"/>
      <c r="G78" s="148"/>
      <c r="H78" s="148"/>
      <c r="I78" s="148"/>
      <c r="J78" s="149">
        <f>J264</f>
        <v>0</v>
      </c>
      <c r="K78" s="97"/>
      <c r="L78" s="150"/>
    </row>
    <row r="79" spans="2:12" s="10" customFormat="1" ht="19.95" customHeight="1">
      <c r="B79" s="146"/>
      <c r="C79" s="97"/>
      <c r="D79" s="147" t="s">
        <v>166</v>
      </c>
      <c r="E79" s="148"/>
      <c r="F79" s="148"/>
      <c r="G79" s="148"/>
      <c r="H79" s="148"/>
      <c r="I79" s="148"/>
      <c r="J79" s="149">
        <f>J323</f>
        <v>0</v>
      </c>
      <c r="K79" s="97"/>
      <c r="L79" s="150"/>
    </row>
    <row r="80" spans="2:12" s="10" customFormat="1" ht="19.95" customHeight="1">
      <c r="B80" s="146"/>
      <c r="C80" s="97"/>
      <c r="D80" s="147" t="s">
        <v>167</v>
      </c>
      <c r="E80" s="148"/>
      <c r="F80" s="148"/>
      <c r="G80" s="148"/>
      <c r="H80" s="148"/>
      <c r="I80" s="148"/>
      <c r="J80" s="149">
        <f>J354</f>
        <v>0</v>
      </c>
      <c r="K80" s="97"/>
      <c r="L80" s="150"/>
    </row>
    <row r="81" spans="2:12" s="10" customFormat="1" ht="19.95" customHeight="1">
      <c r="B81" s="146"/>
      <c r="C81" s="97"/>
      <c r="D81" s="147" t="s">
        <v>168</v>
      </c>
      <c r="E81" s="148"/>
      <c r="F81" s="148"/>
      <c r="G81" s="148"/>
      <c r="H81" s="148"/>
      <c r="I81" s="148"/>
      <c r="J81" s="149">
        <f>J359</f>
        <v>0</v>
      </c>
      <c r="K81" s="97"/>
      <c r="L81" s="150"/>
    </row>
    <row r="82" spans="2:12" s="10" customFormat="1" ht="19.95" customHeight="1">
      <c r="B82" s="146"/>
      <c r="C82" s="97"/>
      <c r="D82" s="147" t="s">
        <v>169</v>
      </c>
      <c r="E82" s="148"/>
      <c r="F82" s="148"/>
      <c r="G82" s="148"/>
      <c r="H82" s="148"/>
      <c r="I82" s="148"/>
      <c r="J82" s="149">
        <f>J399</f>
        <v>0</v>
      </c>
      <c r="K82" s="97"/>
      <c r="L82" s="150"/>
    </row>
    <row r="83" spans="1:31" s="2" customFormat="1" ht="21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8" spans="1:31" s="2" customFormat="1" ht="7" customHeight="1">
      <c r="A88" s="3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" customHeight="1">
      <c r="A89" s="34"/>
      <c r="B89" s="35"/>
      <c r="C89" s="23" t="s">
        <v>170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16</v>
      </c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6"/>
      <c r="D92" s="36"/>
      <c r="E92" s="370" t="str">
        <f>E7</f>
        <v>Zvýšení kapacity koleje Blanice</v>
      </c>
      <c r="F92" s="371"/>
      <c r="G92" s="371"/>
      <c r="H92" s="371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12" s="1" customFormat="1" ht="12" customHeight="1">
      <c r="B93" s="21"/>
      <c r="C93" s="29" t="s">
        <v>143</v>
      </c>
      <c r="D93" s="22"/>
      <c r="E93" s="22"/>
      <c r="F93" s="22"/>
      <c r="G93" s="22"/>
      <c r="H93" s="22"/>
      <c r="I93" s="22"/>
      <c r="J93" s="22"/>
      <c r="K93" s="22"/>
      <c r="L93" s="20"/>
    </row>
    <row r="94" spans="1:31" s="2" customFormat="1" ht="16.5" customHeight="1">
      <c r="A94" s="34"/>
      <c r="B94" s="35"/>
      <c r="C94" s="36"/>
      <c r="D94" s="36"/>
      <c r="E94" s="370" t="s">
        <v>144</v>
      </c>
      <c r="F94" s="369"/>
      <c r="G94" s="369"/>
      <c r="H94" s="369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145</v>
      </c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6"/>
      <c r="D96" s="36"/>
      <c r="E96" s="345" t="str">
        <f>E11</f>
        <v>04 - Typ J</v>
      </c>
      <c r="F96" s="369"/>
      <c r="G96" s="369"/>
      <c r="H96" s="369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7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1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" customHeight="1">
      <c r="A98" s="34"/>
      <c r="B98" s="35"/>
      <c r="C98" s="29" t="s">
        <v>21</v>
      </c>
      <c r="D98" s="36"/>
      <c r="E98" s="36"/>
      <c r="F98" s="27" t="str">
        <f>F14</f>
        <v>Chemická 953, 148 00, Praha 4</v>
      </c>
      <c r="G98" s="36"/>
      <c r="H98" s="36"/>
      <c r="I98" s="29" t="s">
        <v>23</v>
      </c>
      <c r="J98" s="59" t="str">
        <f>IF(J14="","",J14)</f>
        <v>15. 5. 2023</v>
      </c>
      <c r="K98" s="36"/>
      <c r="L98" s="11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7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11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5.65" customHeight="1">
      <c r="A100" s="34"/>
      <c r="B100" s="35"/>
      <c r="C100" s="29" t="s">
        <v>25</v>
      </c>
      <c r="D100" s="36"/>
      <c r="E100" s="36"/>
      <c r="F100" s="27" t="str">
        <f>E17</f>
        <v>Vysoká škola ekonomická v Praze</v>
      </c>
      <c r="G100" s="36"/>
      <c r="H100" s="36"/>
      <c r="I100" s="29" t="s">
        <v>33</v>
      </c>
      <c r="J100" s="32" t="str">
        <f>E23</f>
        <v>Drobný Architects, s.r.o.</v>
      </c>
      <c r="K100" s="36"/>
      <c r="L100" s="11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15" customHeight="1">
      <c r="A101" s="34"/>
      <c r="B101" s="35"/>
      <c r="C101" s="29" t="s">
        <v>31</v>
      </c>
      <c r="D101" s="36"/>
      <c r="E101" s="36"/>
      <c r="F101" s="27" t="str">
        <f>IF(E20="","",E20)</f>
        <v>Vyplň údaj</v>
      </c>
      <c r="G101" s="36"/>
      <c r="H101" s="36"/>
      <c r="I101" s="29" t="s">
        <v>38</v>
      </c>
      <c r="J101" s="32" t="str">
        <f>E26</f>
        <v>Ing. Jaroslav Stolička</v>
      </c>
      <c r="K101" s="36"/>
      <c r="L101" s="11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0.3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1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1" customFormat="1" ht="29.25" customHeight="1">
      <c r="A103" s="151"/>
      <c r="B103" s="152"/>
      <c r="C103" s="153" t="s">
        <v>171</v>
      </c>
      <c r="D103" s="154" t="s">
        <v>62</v>
      </c>
      <c r="E103" s="154" t="s">
        <v>58</v>
      </c>
      <c r="F103" s="154" t="s">
        <v>59</v>
      </c>
      <c r="G103" s="154" t="s">
        <v>172</v>
      </c>
      <c r="H103" s="154" t="s">
        <v>173</v>
      </c>
      <c r="I103" s="154" t="s">
        <v>174</v>
      </c>
      <c r="J103" s="154" t="s">
        <v>149</v>
      </c>
      <c r="K103" s="155" t="s">
        <v>175</v>
      </c>
      <c r="L103" s="156"/>
      <c r="M103" s="68" t="s">
        <v>19</v>
      </c>
      <c r="N103" s="69" t="s">
        <v>47</v>
      </c>
      <c r="O103" s="69" t="s">
        <v>176</v>
      </c>
      <c r="P103" s="69" t="s">
        <v>177</v>
      </c>
      <c r="Q103" s="69" t="s">
        <v>178</v>
      </c>
      <c r="R103" s="69" t="s">
        <v>179</v>
      </c>
      <c r="S103" s="69" t="s">
        <v>180</v>
      </c>
      <c r="T103" s="70" t="s">
        <v>181</v>
      </c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63" s="2" customFormat="1" ht="22.85" customHeight="1">
      <c r="A104" s="34"/>
      <c r="B104" s="35"/>
      <c r="C104" s="75" t="s">
        <v>182</v>
      </c>
      <c r="D104" s="36"/>
      <c r="E104" s="36"/>
      <c r="F104" s="36"/>
      <c r="G104" s="36"/>
      <c r="H104" s="36"/>
      <c r="I104" s="36"/>
      <c r="J104" s="157">
        <f>BK104</f>
        <v>0</v>
      </c>
      <c r="K104" s="36"/>
      <c r="L104" s="39"/>
      <c r="M104" s="71"/>
      <c r="N104" s="158"/>
      <c r="O104" s="72"/>
      <c r="P104" s="159">
        <f>P105+P212</f>
        <v>0</v>
      </c>
      <c r="Q104" s="72"/>
      <c r="R104" s="159">
        <f>R105+R212</f>
        <v>6.31474597</v>
      </c>
      <c r="S104" s="72"/>
      <c r="T104" s="160">
        <f>T105+T212</f>
        <v>6.592425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76</v>
      </c>
      <c r="AU104" s="17" t="s">
        <v>150</v>
      </c>
      <c r="BK104" s="161">
        <f>BK105+BK212</f>
        <v>0</v>
      </c>
    </row>
    <row r="105" spans="2:63" s="12" customFormat="1" ht="25.95" customHeight="1">
      <c r="B105" s="162"/>
      <c r="C105" s="163"/>
      <c r="D105" s="164" t="s">
        <v>76</v>
      </c>
      <c r="E105" s="165" t="s">
        <v>183</v>
      </c>
      <c r="F105" s="165" t="s">
        <v>184</v>
      </c>
      <c r="G105" s="163"/>
      <c r="H105" s="163"/>
      <c r="I105" s="166"/>
      <c r="J105" s="167">
        <f>BK105</f>
        <v>0</v>
      </c>
      <c r="K105" s="163"/>
      <c r="L105" s="168"/>
      <c r="M105" s="169"/>
      <c r="N105" s="170"/>
      <c r="O105" s="170"/>
      <c r="P105" s="171">
        <f>P106+P124+P160+P194+P209</f>
        <v>0</v>
      </c>
      <c r="Q105" s="170"/>
      <c r="R105" s="171">
        <f>R106+R124+R160+R194+R209</f>
        <v>4.96119198</v>
      </c>
      <c r="S105" s="170"/>
      <c r="T105" s="172">
        <f>T106+T124+T160+T194+T209</f>
        <v>5.9883180000000005</v>
      </c>
      <c r="AR105" s="173" t="s">
        <v>81</v>
      </c>
      <c r="AT105" s="174" t="s">
        <v>76</v>
      </c>
      <c r="AU105" s="174" t="s">
        <v>77</v>
      </c>
      <c r="AY105" s="173" t="s">
        <v>185</v>
      </c>
      <c r="BK105" s="175">
        <f>BK106+BK124+BK160+BK194+BK209</f>
        <v>0</v>
      </c>
    </row>
    <row r="106" spans="2:63" s="12" customFormat="1" ht="22.85" customHeight="1">
      <c r="B106" s="162"/>
      <c r="C106" s="163"/>
      <c r="D106" s="164" t="s">
        <v>76</v>
      </c>
      <c r="E106" s="176" t="s">
        <v>108</v>
      </c>
      <c r="F106" s="176" t="s">
        <v>186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SUM(P107:P123)</f>
        <v>0</v>
      </c>
      <c r="Q106" s="170"/>
      <c r="R106" s="171">
        <f>SUM(R107:R123)</f>
        <v>1.3598335799999999</v>
      </c>
      <c r="S106" s="170"/>
      <c r="T106" s="172">
        <f>SUM(T107:T123)</f>
        <v>0</v>
      </c>
      <c r="AR106" s="173" t="s">
        <v>81</v>
      </c>
      <c r="AT106" s="174" t="s">
        <v>76</v>
      </c>
      <c r="AU106" s="174" t="s">
        <v>81</v>
      </c>
      <c r="AY106" s="173" t="s">
        <v>185</v>
      </c>
      <c r="BK106" s="175">
        <f>SUM(BK107:BK123)</f>
        <v>0</v>
      </c>
    </row>
    <row r="107" spans="1:65" s="2" customFormat="1" ht="24.15" customHeight="1">
      <c r="A107" s="34"/>
      <c r="B107" s="35"/>
      <c r="C107" s="178" t="s">
        <v>81</v>
      </c>
      <c r="D107" s="178" t="s">
        <v>187</v>
      </c>
      <c r="E107" s="179" t="s">
        <v>755</v>
      </c>
      <c r="F107" s="180" t="s">
        <v>756</v>
      </c>
      <c r="G107" s="181" t="s">
        <v>190</v>
      </c>
      <c r="H107" s="182">
        <v>1.414</v>
      </c>
      <c r="I107" s="183"/>
      <c r="J107" s="184">
        <f>ROUND(I107*H107,2)</f>
        <v>0</v>
      </c>
      <c r="K107" s="180" t="s">
        <v>191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0.06197</v>
      </c>
      <c r="R107" s="187">
        <f>Q107*H107</f>
        <v>0.08762558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192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757</v>
      </c>
    </row>
    <row r="108" spans="1:47" s="2" customFormat="1" ht="12">
      <c r="A108" s="34"/>
      <c r="B108" s="35"/>
      <c r="C108" s="36"/>
      <c r="D108" s="191" t="s">
        <v>194</v>
      </c>
      <c r="E108" s="36"/>
      <c r="F108" s="192" t="s">
        <v>758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194</v>
      </c>
      <c r="AU108" s="17" t="s">
        <v>85</v>
      </c>
    </row>
    <row r="109" spans="2:51" s="13" customFormat="1" ht="12">
      <c r="B109" s="196"/>
      <c r="C109" s="197"/>
      <c r="D109" s="198" t="s">
        <v>196</v>
      </c>
      <c r="E109" s="199" t="s">
        <v>19</v>
      </c>
      <c r="F109" s="200" t="s">
        <v>759</v>
      </c>
      <c r="G109" s="197"/>
      <c r="H109" s="201">
        <v>1.414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196</v>
      </c>
      <c r="AU109" s="207" t="s">
        <v>85</v>
      </c>
      <c r="AV109" s="13" t="s">
        <v>85</v>
      </c>
      <c r="AW109" s="13" t="s">
        <v>37</v>
      </c>
      <c r="AX109" s="13" t="s">
        <v>77</v>
      </c>
      <c r="AY109" s="207" t="s">
        <v>185</v>
      </c>
    </row>
    <row r="110" spans="2:51" s="14" customFormat="1" ht="12">
      <c r="B110" s="208"/>
      <c r="C110" s="209"/>
      <c r="D110" s="198" t="s">
        <v>196</v>
      </c>
      <c r="E110" s="210" t="s">
        <v>19</v>
      </c>
      <c r="F110" s="211" t="s">
        <v>199</v>
      </c>
      <c r="G110" s="209"/>
      <c r="H110" s="212">
        <v>1.414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196</v>
      </c>
      <c r="AU110" s="218" t="s">
        <v>85</v>
      </c>
      <c r="AV110" s="14" t="s">
        <v>192</v>
      </c>
      <c r="AW110" s="14" t="s">
        <v>37</v>
      </c>
      <c r="AX110" s="14" t="s">
        <v>81</v>
      </c>
      <c r="AY110" s="218" t="s">
        <v>185</v>
      </c>
    </row>
    <row r="111" spans="1:65" s="2" customFormat="1" ht="24.15" customHeight="1">
      <c r="A111" s="34"/>
      <c r="B111" s="35"/>
      <c r="C111" s="178" t="s">
        <v>85</v>
      </c>
      <c r="D111" s="178" t="s">
        <v>187</v>
      </c>
      <c r="E111" s="179" t="s">
        <v>188</v>
      </c>
      <c r="F111" s="180" t="s">
        <v>189</v>
      </c>
      <c r="G111" s="181" t="s">
        <v>190</v>
      </c>
      <c r="H111" s="182">
        <v>19.4</v>
      </c>
      <c r="I111" s="183"/>
      <c r="J111" s="184">
        <f>ROUND(I111*H111,2)</f>
        <v>0</v>
      </c>
      <c r="K111" s="180" t="s">
        <v>191</v>
      </c>
      <c r="L111" s="39"/>
      <c r="M111" s="185" t="s">
        <v>19</v>
      </c>
      <c r="N111" s="186" t="s">
        <v>48</v>
      </c>
      <c r="O111" s="64"/>
      <c r="P111" s="187">
        <f>O111*H111</f>
        <v>0</v>
      </c>
      <c r="Q111" s="187">
        <v>0.06172</v>
      </c>
      <c r="R111" s="187">
        <f>Q111*H111</f>
        <v>1.1973679999999998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192</v>
      </c>
      <c r="AT111" s="189" t="s">
        <v>187</v>
      </c>
      <c r="AU111" s="189" t="s">
        <v>85</v>
      </c>
      <c r="AY111" s="17" t="s">
        <v>185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81</v>
      </c>
      <c r="BK111" s="190">
        <f>ROUND(I111*H111,2)</f>
        <v>0</v>
      </c>
      <c r="BL111" s="17" t="s">
        <v>192</v>
      </c>
      <c r="BM111" s="189" t="s">
        <v>193</v>
      </c>
    </row>
    <row r="112" spans="1:47" s="2" customFormat="1" ht="12">
      <c r="A112" s="34"/>
      <c r="B112" s="35"/>
      <c r="C112" s="36"/>
      <c r="D112" s="191" t="s">
        <v>194</v>
      </c>
      <c r="E112" s="36"/>
      <c r="F112" s="192" t="s">
        <v>195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194</v>
      </c>
      <c r="AU112" s="17" t="s">
        <v>85</v>
      </c>
    </row>
    <row r="113" spans="2:51" s="13" customFormat="1" ht="12">
      <c r="B113" s="196"/>
      <c r="C113" s="197"/>
      <c r="D113" s="198" t="s">
        <v>196</v>
      </c>
      <c r="E113" s="199" t="s">
        <v>19</v>
      </c>
      <c r="F113" s="200" t="s">
        <v>760</v>
      </c>
      <c r="G113" s="197"/>
      <c r="H113" s="201">
        <v>22.924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196</v>
      </c>
      <c r="AU113" s="207" t="s">
        <v>85</v>
      </c>
      <c r="AV113" s="13" t="s">
        <v>85</v>
      </c>
      <c r="AW113" s="13" t="s">
        <v>37</v>
      </c>
      <c r="AX113" s="13" t="s">
        <v>77</v>
      </c>
      <c r="AY113" s="207" t="s">
        <v>185</v>
      </c>
    </row>
    <row r="114" spans="2:51" s="13" customFormat="1" ht="12">
      <c r="B114" s="196"/>
      <c r="C114" s="197"/>
      <c r="D114" s="198" t="s">
        <v>196</v>
      </c>
      <c r="E114" s="199" t="s">
        <v>19</v>
      </c>
      <c r="F114" s="200" t="s">
        <v>761</v>
      </c>
      <c r="G114" s="197"/>
      <c r="H114" s="201">
        <v>-3.524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196</v>
      </c>
      <c r="AU114" s="207" t="s">
        <v>85</v>
      </c>
      <c r="AV114" s="13" t="s">
        <v>85</v>
      </c>
      <c r="AW114" s="13" t="s">
        <v>37</v>
      </c>
      <c r="AX114" s="13" t="s">
        <v>77</v>
      </c>
      <c r="AY114" s="207" t="s">
        <v>185</v>
      </c>
    </row>
    <row r="115" spans="2:51" s="14" customFormat="1" ht="12">
      <c r="B115" s="208"/>
      <c r="C115" s="209"/>
      <c r="D115" s="198" t="s">
        <v>196</v>
      </c>
      <c r="E115" s="210" t="s">
        <v>19</v>
      </c>
      <c r="F115" s="211" t="s">
        <v>199</v>
      </c>
      <c r="G115" s="209"/>
      <c r="H115" s="212">
        <v>19.4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196</v>
      </c>
      <c r="AU115" s="218" t="s">
        <v>85</v>
      </c>
      <c r="AV115" s="14" t="s">
        <v>192</v>
      </c>
      <c r="AW115" s="14" t="s">
        <v>37</v>
      </c>
      <c r="AX115" s="14" t="s">
        <v>81</v>
      </c>
      <c r="AY115" s="218" t="s">
        <v>185</v>
      </c>
    </row>
    <row r="116" spans="1:65" s="2" customFormat="1" ht="24.15" customHeight="1">
      <c r="A116" s="34"/>
      <c r="B116" s="35"/>
      <c r="C116" s="178" t="s">
        <v>108</v>
      </c>
      <c r="D116" s="178" t="s">
        <v>187</v>
      </c>
      <c r="E116" s="179" t="s">
        <v>200</v>
      </c>
      <c r="F116" s="180" t="s">
        <v>201</v>
      </c>
      <c r="G116" s="181" t="s">
        <v>202</v>
      </c>
      <c r="H116" s="182">
        <v>1</v>
      </c>
      <c r="I116" s="183"/>
      <c r="J116" s="184">
        <f>ROUND(I116*H116,2)</f>
        <v>0</v>
      </c>
      <c r="K116" s="180" t="s">
        <v>191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0.02228</v>
      </c>
      <c r="R116" s="187">
        <f>Q116*H116</f>
        <v>0.02228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85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203</v>
      </c>
    </row>
    <row r="117" spans="1:47" s="2" customFormat="1" ht="12">
      <c r="A117" s="34"/>
      <c r="B117" s="35"/>
      <c r="C117" s="36"/>
      <c r="D117" s="191" t="s">
        <v>194</v>
      </c>
      <c r="E117" s="36"/>
      <c r="F117" s="192" t="s">
        <v>204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194</v>
      </c>
      <c r="AU117" s="17" t="s">
        <v>85</v>
      </c>
    </row>
    <row r="118" spans="2:51" s="13" customFormat="1" ht="12">
      <c r="B118" s="196"/>
      <c r="C118" s="197"/>
      <c r="D118" s="198" t="s">
        <v>196</v>
      </c>
      <c r="E118" s="199" t="s">
        <v>19</v>
      </c>
      <c r="F118" s="200" t="s">
        <v>81</v>
      </c>
      <c r="G118" s="197"/>
      <c r="H118" s="201">
        <v>1</v>
      </c>
      <c r="I118" s="202"/>
      <c r="J118" s="197"/>
      <c r="K118" s="197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196</v>
      </c>
      <c r="AU118" s="207" t="s">
        <v>85</v>
      </c>
      <c r="AV118" s="13" t="s">
        <v>85</v>
      </c>
      <c r="AW118" s="13" t="s">
        <v>37</v>
      </c>
      <c r="AX118" s="13" t="s">
        <v>77</v>
      </c>
      <c r="AY118" s="207" t="s">
        <v>185</v>
      </c>
    </row>
    <row r="119" spans="2:51" s="14" customFormat="1" ht="12">
      <c r="B119" s="208"/>
      <c r="C119" s="209"/>
      <c r="D119" s="198" t="s">
        <v>196</v>
      </c>
      <c r="E119" s="210" t="s">
        <v>19</v>
      </c>
      <c r="F119" s="211" t="s">
        <v>199</v>
      </c>
      <c r="G119" s="209"/>
      <c r="H119" s="212">
        <v>1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196</v>
      </c>
      <c r="AU119" s="218" t="s">
        <v>85</v>
      </c>
      <c r="AV119" s="14" t="s">
        <v>192</v>
      </c>
      <c r="AW119" s="14" t="s">
        <v>37</v>
      </c>
      <c r="AX119" s="14" t="s">
        <v>81</v>
      </c>
      <c r="AY119" s="218" t="s">
        <v>185</v>
      </c>
    </row>
    <row r="120" spans="1:65" s="2" customFormat="1" ht="24.15" customHeight="1">
      <c r="A120" s="34"/>
      <c r="B120" s="35"/>
      <c r="C120" s="178" t="s">
        <v>192</v>
      </c>
      <c r="D120" s="178" t="s">
        <v>187</v>
      </c>
      <c r="E120" s="179" t="s">
        <v>205</v>
      </c>
      <c r="F120" s="180" t="s">
        <v>206</v>
      </c>
      <c r="G120" s="181" t="s">
        <v>202</v>
      </c>
      <c r="H120" s="182">
        <v>2</v>
      </c>
      <c r="I120" s="183"/>
      <c r="J120" s="184">
        <f>ROUND(I120*H120,2)</f>
        <v>0</v>
      </c>
      <c r="K120" s="180" t="s">
        <v>191</v>
      </c>
      <c r="L120" s="39"/>
      <c r="M120" s="185" t="s">
        <v>19</v>
      </c>
      <c r="N120" s="186" t="s">
        <v>48</v>
      </c>
      <c r="O120" s="64"/>
      <c r="P120" s="187">
        <f>O120*H120</f>
        <v>0</v>
      </c>
      <c r="Q120" s="187">
        <v>0.02628</v>
      </c>
      <c r="R120" s="187">
        <f>Q120*H120</f>
        <v>0.05256</v>
      </c>
      <c r="S120" s="187">
        <v>0</v>
      </c>
      <c r="T120" s="18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9" t="s">
        <v>192</v>
      </c>
      <c r="AT120" s="189" t="s">
        <v>187</v>
      </c>
      <c r="AU120" s="189" t="s">
        <v>85</v>
      </c>
      <c r="AY120" s="17" t="s">
        <v>185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7" t="s">
        <v>81</v>
      </c>
      <c r="BK120" s="190">
        <f>ROUND(I120*H120,2)</f>
        <v>0</v>
      </c>
      <c r="BL120" s="17" t="s">
        <v>192</v>
      </c>
      <c r="BM120" s="189" t="s">
        <v>207</v>
      </c>
    </row>
    <row r="121" spans="1:47" s="2" customFormat="1" ht="12">
      <c r="A121" s="34"/>
      <c r="B121" s="35"/>
      <c r="C121" s="36"/>
      <c r="D121" s="191" t="s">
        <v>194</v>
      </c>
      <c r="E121" s="36"/>
      <c r="F121" s="192" t="s">
        <v>208</v>
      </c>
      <c r="G121" s="36"/>
      <c r="H121" s="36"/>
      <c r="I121" s="193"/>
      <c r="J121" s="36"/>
      <c r="K121" s="36"/>
      <c r="L121" s="39"/>
      <c r="M121" s="194"/>
      <c r="N121" s="19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194</v>
      </c>
      <c r="AU121" s="17" t="s">
        <v>85</v>
      </c>
    </row>
    <row r="122" spans="2:51" s="13" customFormat="1" ht="12">
      <c r="B122" s="196"/>
      <c r="C122" s="197"/>
      <c r="D122" s="198" t="s">
        <v>196</v>
      </c>
      <c r="E122" s="199" t="s">
        <v>19</v>
      </c>
      <c r="F122" s="200" t="s">
        <v>85</v>
      </c>
      <c r="G122" s="197"/>
      <c r="H122" s="201">
        <v>2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196</v>
      </c>
      <c r="AU122" s="207" t="s">
        <v>85</v>
      </c>
      <c r="AV122" s="13" t="s">
        <v>85</v>
      </c>
      <c r="AW122" s="13" t="s">
        <v>37</v>
      </c>
      <c r="AX122" s="13" t="s">
        <v>77</v>
      </c>
      <c r="AY122" s="207" t="s">
        <v>185</v>
      </c>
    </row>
    <row r="123" spans="2:51" s="14" customFormat="1" ht="12">
      <c r="B123" s="208"/>
      <c r="C123" s="209"/>
      <c r="D123" s="198" t="s">
        <v>196</v>
      </c>
      <c r="E123" s="210" t="s">
        <v>19</v>
      </c>
      <c r="F123" s="211" t="s">
        <v>199</v>
      </c>
      <c r="G123" s="209"/>
      <c r="H123" s="212">
        <v>2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196</v>
      </c>
      <c r="AU123" s="218" t="s">
        <v>85</v>
      </c>
      <c r="AV123" s="14" t="s">
        <v>192</v>
      </c>
      <c r="AW123" s="14" t="s">
        <v>37</v>
      </c>
      <c r="AX123" s="14" t="s">
        <v>81</v>
      </c>
      <c r="AY123" s="218" t="s">
        <v>185</v>
      </c>
    </row>
    <row r="124" spans="2:63" s="12" customFormat="1" ht="22.85" customHeight="1">
      <c r="B124" s="162"/>
      <c r="C124" s="163"/>
      <c r="D124" s="164" t="s">
        <v>76</v>
      </c>
      <c r="E124" s="176" t="s">
        <v>209</v>
      </c>
      <c r="F124" s="176" t="s">
        <v>210</v>
      </c>
      <c r="G124" s="163"/>
      <c r="H124" s="163"/>
      <c r="I124" s="166"/>
      <c r="J124" s="177">
        <f>BK124</f>
        <v>0</v>
      </c>
      <c r="K124" s="163"/>
      <c r="L124" s="168"/>
      <c r="M124" s="169"/>
      <c r="N124" s="170"/>
      <c r="O124" s="170"/>
      <c r="P124" s="171">
        <f>P125</f>
        <v>0</v>
      </c>
      <c r="Q124" s="170"/>
      <c r="R124" s="171">
        <f>R125</f>
        <v>3.5903259</v>
      </c>
      <c r="S124" s="170"/>
      <c r="T124" s="172">
        <f>T125</f>
        <v>0</v>
      </c>
      <c r="AR124" s="173" t="s">
        <v>81</v>
      </c>
      <c r="AT124" s="174" t="s">
        <v>76</v>
      </c>
      <c r="AU124" s="174" t="s">
        <v>81</v>
      </c>
      <c r="AY124" s="173" t="s">
        <v>185</v>
      </c>
      <c r="BK124" s="175">
        <f>BK125</f>
        <v>0</v>
      </c>
    </row>
    <row r="125" spans="2:63" s="12" customFormat="1" ht="20.9" customHeight="1">
      <c r="B125" s="162"/>
      <c r="C125" s="163"/>
      <c r="D125" s="164" t="s">
        <v>76</v>
      </c>
      <c r="E125" s="176" t="s">
        <v>211</v>
      </c>
      <c r="F125" s="176" t="s">
        <v>212</v>
      </c>
      <c r="G125" s="163"/>
      <c r="H125" s="163"/>
      <c r="I125" s="166"/>
      <c r="J125" s="177">
        <f>BK125</f>
        <v>0</v>
      </c>
      <c r="K125" s="163"/>
      <c r="L125" s="168"/>
      <c r="M125" s="169"/>
      <c r="N125" s="170"/>
      <c r="O125" s="170"/>
      <c r="P125" s="171">
        <f>SUM(P126:P159)</f>
        <v>0</v>
      </c>
      <c r="Q125" s="170"/>
      <c r="R125" s="171">
        <f>SUM(R126:R159)</f>
        <v>3.5903259</v>
      </c>
      <c r="S125" s="170"/>
      <c r="T125" s="172">
        <f>SUM(T126:T159)</f>
        <v>0</v>
      </c>
      <c r="AR125" s="173" t="s">
        <v>81</v>
      </c>
      <c r="AT125" s="174" t="s">
        <v>76</v>
      </c>
      <c r="AU125" s="174" t="s">
        <v>85</v>
      </c>
      <c r="AY125" s="173" t="s">
        <v>185</v>
      </c>
      <c r="BK125" s="175">
        <f>SUM(BK126:BK159)</f>
        <v>0</v>
      </c>
    </row>
    <row r="126" spans="1:65" s="2" customFormat="1" ht="16.5" customHeight="1">
      <c r="A126" s="34"/>
      <c r="B126" s="35"/>
      <c r="C126" s="178" t="s">
        <v>221</v>
      </c>
      <c r="D126" s="178" t="s">
        <v>187</v>
      </c>
      <c r="E126" s="179" t="s">
        <v>213</v>
      </c>
      <c r="F126" s="180" t="s">
        <v>214</v>
      </c>
      <c r="G126" s="181" t="s">
        <v>190</v>
      </c>
      <c r="H126" s="182">
        <v>83.314</v>
      </c>
      <c r="I126" s="183"/>
      <c r="J126" s="184">
        <f>ROUND(I126*H126,2)</f>
        <v>0</v>
      </c>
      <c r="K126" s="180" t="s">
        <v>191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0.00026</v>
      </c>
      <c r="R126" s="187">
        <f>Q126*H126</f>
        <v>0.021661639999999996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108</v>
      </c>
      <c r="AY126" s="17" t="s">
        <v>185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81</v>
      </c>
      <c r="BK126" s="190">
        <f>ROUND(I126*H126,2)</f>
        <v>0</v>
      </c>
      <c r="BL126" s="17" t="s">
        <v>192</v>
      </c>
      <c r="BM126" s="189" t="s">
        <v>215</v>
      </c>
    </row>
    <row r="127" spans="1:47" s="2" customFormat="1" ht="12">
      <c r="A127" s="34"/>
      <c r="B127" s="35"/>
      <c r="C127" s="36"/>
      <c r="D127" s="191" t="s">
        <v>194</v>
      </c>
      <c r="E127" s="36"/>
      <c r="F127" s="192" t="s">
        <v>216</v>
      </c>
      <c r="G127" s="36"/>
      <c r="H127" s="36"/>
      <c r="I127" s="193"/>
      <c r="J127" s="36"/>
      <c r="K127" s="36"/>
      <c r="L127" s="39"/>
      <c r="M127" s="194"/>
      <c r="N127" s="19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194</v>
      </c>
      <c r="AU127" s="17" t="s">
        <v>108</v>
      </c>
    </row>
    <row r="128" spans="2:51" s="13" customFormat="1" ht="12">
      <c r="B128" s="196"/>
      <c r="C128" s="197"/>
      <c r="D128" s="198" t="s">
        <v>196</v>
      </c>
      <c r="E128" s="199" t="s">
        <v>19</v>
      </c>
      <c r="F128" s="200" t="s">
        <v>762</v>
      </c>
      <c r="G128" s="197"/>
      <c r="H128" s="201">
        <v>20.097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108</v>
      </c>
      <c r="AV128" s="13" t="s">
        <v>85</v>
      </c>
      <c r="AW128" s="13" t="s">
        <v>37</v>
      </c>
      <c r="AX128" s="13" t="s">
        <v>77</v>
      </c>
      <c r="AY128" s="207" t="s">
        <v>185</v>
      </c>
    </row>
    <row r="129" spans="2:51" s="13" customFormat="1" ht="12">
      <c r="B129" s="196"/>
      <c r="C129" s="197"/>
      <c r="D129" s="198" t="s">
        <v>196</v>
      </c>
      <c r="E129" s="199" t="s">
        <v>19</v>
      </c>
      <c r="F129" s="200" t="s">
        <v>763</v>
      </c>
      <c r="G129" s="197"/>
      <c r="H129" s="201">
        <v>20.787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196</v>
      </c>
      <c r="AU129" s="207" t="s">
        <v>108</v>
      </c>
      <c r="AV129" s="13" t="s">
        <v>85</v>
      </c>
      <c r="AW129" s="13" t="s">
        <v>37</v>
      </c>
      <c r="AX129" s="13" t="s">
        <v>77</v>
      </c>
      <c r="AY129" s="207" t="s">
        <v>185</v>
      </c>
    </row>
    <row r="130" spans="2:51" s="13" customFormat="1" ht="12">
      <c r="B130" s="196"/>
      <c r="C130" s="197"/>
      <c r="D130" s="198" t="s">
        <v>196</v>
      </c>
      <c r="E130" s="199" t="s">
        <v>19</v>
      </c>
      <c r="F130" s="200" t="s">
        <v>764</v>
      </c>
      <c r="G130" s="197"/>
      <c r="H130" s="201">
        <v>42.43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196</v>
      </c>
      <c r="AU130" s="207" t="s">
        <v>108</v>
      </c>
      <c r="AV130" s="13" t="s">
        <v>85</v>
      </c>
      <c r="AW130" s="13" t="s">
        <v>37</v>
      </c>
      <c r="AX130" s="13" t="s">
        <v>77</v>
      </c>
      <c r="AY130" s="207" t="s">
        <v>185</v>
      </c>
    </row>
    <row r="131" spans="2:51" s="14" customFormat="1" ht="12">
      <c r="B131" s="208"/>
      <c r="C131" s="209"/>
      <c r="D131" s="198" t="s">
        <v>196</v>
      </c>
      <c r="E131" s="210" t="s">
        <v>19</v>
      </c>
      <c r="F131" s="211" t="s">
        <v>199</v>
      </c>
      <c r="G131" s="209"/>
      <c r="H131" s="212">
        <v>83.314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196</v>
      </c>
      <c r="AU131" s="218" t="s">
        <v>108</v>
      </c>
      <c r="AV131" s="14" t="s">
        <v>192</v>
      </c>
      <c r="AW131" s="14" t="s">
        <v>37</v>
      </c>
      <c r="AX131" s="14" t="s">
        <v>81</v>
      </c>
      <c r="AY131" s="218" t="s">
        <v>185</v>
      </c>
    </row>
    <row r="132" spans="1:65" s="2" customFormat="1" ht="21.75" customHeight="1">
      <c r="A132" s="34"/>
      <c r="B132" s="35"/>
      <c r="C132" s="178" t="s">
        <v>209</v>
      </c>
      <c r="D132" s="178" t="s">
        <v>187</v>
      </c>
      <c r="E132" s="179" t="s">
        <v>222</v>
      </c>
      <c r="F132" s="180" t="s">
        <v>223</v>
      </c>
      <c r="G132" s="181" t="s">
        <v>190</v>
      </c>
      <c r="H132" s="182">
        <v>83.314</v>
      </c>
      <c r="I132" s="183"/>
      <c r="J132" s="184">
        <f>ROUND(I132*H132,2)</f>
        <v>0</v>
      </c>
      <c r="K132" s="180" t="s">
        <v>191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0.00735</v>
      </c>
      <c r="R132" s="187">
        <f>Q132*H132</f>
        <v>0.6123578999999999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108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224</v>
      </c>
    </row>
    <row r="133" spans="1:47" s="2" customFormat="1" ht="12">
      <c r="A133" s="34"/>
      <c r="B133" s="35"/>
      <c r="C133" s="36"/>
      <c r="D133" s="191" t="s">
        <v>194</v>
      </c>
      <c r="E133" s="36"/>
      <c r="F133" s="192" t="s">
        <v>225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194</v>
      </c>
      <c r="AU133" s="17" t="s">
        <v>108</v>
      </c>
    </row>
    <row r="134" spans="1:65" s="2" customFormat="1" ht="24.15" customHeight="1">
      <c r="A134" s="34"/>
      <c r="B134" s="35"/>
      <c r="C134" s="178" t="s">
        <v>230</v>
      </c>
      <c r="D134" s="178" t="s">
        <v>187</v>
      </c>
      <c r="E134" s="179" t="s">
        <v>226</v>
      </c>
      <c r="F134" s="180" t="s">
        <v>227</v>
      </c>
      <c r="G134" s="181" t="s">
        <v>190</v>
      </c>
      <c r="H134" s="182">
        <v>20.787</v>
      </c>
      <c r="I134" s="183"/>
      <c r="J134" s="184">
        <f>ROUND(I134*H134,2)</f>
        <v>0</v>
      </c>
      <c r="K134" s="180" t="s">
        <v>191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0.0154</v>
      </c>
      <c r="R134" s="187">
        <f>Q134*H134</f>
        <v>0.3201198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108</v>
      </c>
      <c r="AY134" s="17" t="s">
        <v>185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81</v>
      </c>
      <c r="BK134" s="190">
        <f>ROUND(I134*H134,2)</f>
        <v>0</v>
      </c>
      <c r="BL134" s="17" t="s">
        <v>192</v>
      </c>
      <c r="BM134" s="189" t="s">
        <v>228</v>
      </c>
    </row>
    <row r="135" spans="1:47" s="2" customFormat="1" ht="12">
      <c r="A135" s="34"/>
      <c r="B135" s="35"/>
      <c r="C135" s="36"/>
      <c r="D135" s="191" t="s">
        <v>194</v>
      </c>
      <c r="E135" s="36"/>
      <c r="F135" s="192" t="s">
        <v>229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194</v>
      </c>
      <c r="AU135" s="17" t="s">
        <v>108</v>
      </c>
    </row>
    <row r="136" spans="2:51" s="13" customFormat="1" ht="12">
      <c r="B136" s="196"/>
      <c r="C136" s="197"/>
      <c r="D136" s="198" t="s">
        <v>196</v>
      </c>
      <c r="E136" s="199" t="s">
        <v>19</v>
      </c>
      <c r="F136" s="200" t="s">
        <v>763</v>
      </c>
      <c r="G136" s="197"/>
      <c r="H136" s="201">
        <v>20.787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196</v>
      </c>
      <c r="AU136" s="207" t="s">
        <v>108</v>
      </c>
      <c r="AV136" s="13" t="s">
        <v>85</v>
      </c>
      <c r="AW136" s="13" t="s">
        <v>37</v>
      </c>
      <c r="AX136" s="13" t="s">
        <v>77</v>
      </c>
      <c r="AY136" s="207" t="s">
        <v>185</v>
      </c>
    </row>
    <row r="137" spans="2:51" s="14" customFormat="1" ht="12">
      <c r="B137" s="208"/>
      <c r="C137" s="209"/>
      <c r="D137" s="198" t="s">
        <v>196</v>
      </c>
      <c r="E137" s="210" t="s">
        <v>19</v>
      </c>
      <c r="F137" s="211" t="s">
        <v>199</v>
      </c>
      <c r="G137" s="209"/>
      <c r="H137" s="212">
        <v>20.787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196</v>
      </c>
      <c r="AU137" s="218" t="s">
        <v>108</v>
      </c>
      <c r="AV137" s="14" t="s">
        <v>192</v>
      </c>
      <c r="AW137" s="14" t="s">
        <v>37</v>
      </c>
      <c r="AX137" s="14" t="s">
        <v>81</v>
      </c>
      <c r="AY137" s="218" t="s">
        <v>185</v>
      </c>
    </row>
    <row r="138" spans="1:65" s="2" customFormat="1" ht="24.15" customHeight="1">
      <c r="A138" s="34"/>
      <c r="B138" s="35"/>
      <c r="C138" s="178" t="s">
        <v>235</v>
      </c>
      <c r="D138" s="178" t="s">
        <v>187</v>
      </c>
      <c r="E138" s="179" t="s">
        <v>231</v>
      </c>
      <c r="F138" s="180" t="s">
        <v>232</v>
      </c>
      <c r="G138" s="181" t="s">
        <v>190</v>
      </c>
      <c r="H138" s="182">
        <v>62.527</v>
      </c>
      <c r="I138" s="183"/>
      <c r="J138" s="184">
        <f>ROUND(I138*H138,2)</f>
        <v>0</v>
      </c>
      <c r="K138" s="180" t="s">
        <v>191</v>
      </c>
      <c r="L138" s="39"/>
      <c r="M138" s="185" t="s">
        <v>19</v>
      </c>
      <c r="N138" s="186" t="s">
        <v>48</v>
      </c>
      <c r="O138" s="64"/>
      <c r="P138" s="187">
        <f>O138*H138</f>
        <v>0</v>
      </c>
      <c r="Q138" s="187">
        <v>0.01838</v>
      </c>
      <c r="R138" s="187">
        <f>Q138*H138</f>
        <v>1.14924626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108</v>
      </c>
      <c r="AY138" s="17" t="s">
        <v>185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81</v>
      </c>
      <c r="BK138" s="190">
        <f>ROUND(I138*H138,2)</f>
        <v>0</v>
      </c>
      <c r="BL138" s="17" t="s">
        <v>192</v>
      </c>
      <c r="BM138" s="189" t="s">
        <v>233</v>
      </c>
    </row>
    <row r="139" spans="1:47" s="2" customFormat="1" ht="12">
      <c r="A139" s="34"/>
      <c r="B139" s="35"/>
      <c r="C139" s="36"/>
      <c r="D139" s="191" t="s">
        <v>194</v>
      </c>
      <c r="E139" s="36"/>
      <c r="F139" s="192" t="s">
        <v>234</v>
      </c>
      <c r="G139" s="36"/>
      <c r="H139" s="36"/>
      <c r="I139" s="193"/>
      <c r="J139" s="36"/>
      <c r="K139" s="36"/>
      <c r="L139" s="39"/>
      <c r="M139" s="194"/>
      <c r="N139" s="19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194</v>
      </c>
      <c r="AU139" s="17" t="s">
        <v>108</v>
      </c>
    </row>
    <row r="140" spans="2:51" s="13" customFormat="1" ht="12">
      <c r="B140" s="196"/>
      <c r="C140" s="197"/>
      <c r="D140" s="198" t="s">
        <v>196</v>
      </c>
      <c r="E140" s="199" t="s">
        <v>19</v>
      </c>
      <c r="F140" s="200" t="s">
        <v>762</v>
      </c>
      <c r="G140" s="197"/>
      <c r="H140" s="201">
        <v>20.097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196</v>
      </c>
      <c r="AU140" s="207" t="s">
        <v>108</v>
      </c>
      <c r="AV140" s="13" t="s">
        <v>85</v>
      </c>
      <c r="AW140" s="13" t="s">
        <v>37</v>
      </c>
      <c r="AX140" s="13" t="s">
        <v>77</v>
      </c>
      <c r="AY140" s="207" t="s">
        <v>185</v>
      </c>
    </row>
    <row r="141" spans="2:51" s="13" customFormat="1" ht="12">
      <c r="B141" s="196"/>
      <c r="C141" s="197"/>
      <c r="D141" s="198" t="s">
        <v>196</v>
      </c>
      <c r="E141" s="199" t="s">
        <v>19</v>
      </c>
      <c r="F141" s="200" t="s">
        <v>764</v>
      </c>
      <c r="G141" s="197"/>
      <c r="H141" s="201">
        <v>42.43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196</v>
      </c>
      <c r="AU141" s="207" t="s">
        <v>108</v>
      </c>
      <c r="AV141" s="13" t="s">
        <v>85</v>
      </c>
      <c r="AW141" s="13" t="s">
        <v>37</v>
      </c>
      <c r="AX141" s="13" t="s">
        <v>77</v>
      </c>
      <c r="AY141" s="207" t="s">
        <v>185</v>
      </c>
    </row>
    <row r="142" spans="2:51" s="14" customFormat="1" ht="12">
      <c r="B142" s="208"/>
      <c r="C142" s="209"/>
      <c r="D142" s="198" t="s">
        <v>196</v>
      </c>
      <c r="E142" s="210" t="s">
        <v>19</v>
      </c>
      <c r="F142" s="211" t="s">
        <v>199</v>
      </c>
      <c r="G142" s="209"/>
      <c r="H142" s="212">
        <v>62.527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196</v>
      </c>
      <c r="AU142" s="218" t="s">
        <v>108</v>
      </c>
      <c r="AV142" s="14" t="s">
        <v>192</v>
      </c>
      <c r="AW142" s="14" t="s">
        <v>37</v>
      </c>
      <c r="AX142" s="14" t="s">
        <v>81</v>
      </c>
      <c r="AY142" s="218" t="s">
        <v>185</v>
      </c>
    </row>
    <row r="143" spans="1:65" s="2" customFormat="1" ht="24.15" customHeight="1">
      <c r="A143" s="34"/>
      <c r="B143" s="35"/>
      <c r="C143" s="178" t="s">
        <v>240</v>
      </c>
      <c r="D143" s="178" t="s">
        <v>187</v>
      </c>
      <c r="E143" s="179" t="s">
        <v>236</v>
      </c>
      <c r="F143" s="180" t="s">
        <v>237</v>
      </c>
      <c r="G143" s="181" t="s">
        <v>190</v>
      </c>
      <c r="H143" s="182">
        <v>62.527</v>
      </c>
      <c r="I143" s="183"/>
      <c r="J143" s="184">
        <f>ROUND(I143*H143,2)</f>
        <v>0</v>
      </c>
      <c r="K143" s="180" t="s">
        <v>191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0.0079</v>
      </c>
      <c r="R143" s="187">
        <f>Q143*H143</f>
        <v>0.49396330000000005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108</v>
      </c>
      <c r="AY143" s="17" t="s">
        <v>185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81</v>
      </c>
      <c r="BK143" s="190">
        <f>ROUND(I143*H143,2)</f>
        <v>0</v>
      </c>
      <c r="BL143" s="17" t="s">
        <v>192</v>
      </c>
      <c r="BM143" s="189" t="s">
        <v>238</v>
      </c>
    </row>
    <row r="144" spans="1:47" s="2" customFormat="1" ht="12">
      <c r="A144" s="34"/>
      <c r="B144" s="35"/>
      <c r="C144" s="36"/>
      <c r="D144" s="191" t="s">
        <v>194</v>
      </c>
      <c r="E144" s="36"/>
      <c r="F144" s="192" t="s">
        <v>239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194</v>
      </c>
      <c r="AU144" s="17" t="s">
        <v>108</v>
      </c>
    </row>
    <row r="145" spans="1:65" s="2" customFormat="1" ht="16.5" customHeight="1">
      <c r="A145" s="34"/>
      <c r="B145" s="35"/>
      <c r="C145" s="178" t="s">
        <v>247</v>
      </c>
      <c r="D145" s="178" t="s">
        <v>187</v>
      </c>
      <c r="E145" s="179" t="s">
        <v>241</v>
      </c>
      <c r="F145" s="180" t="s">
        <v>242</v>
      </c>
      <c r="G145" s="181" t="s">
        <v>190</v>
      </c>
      <c r="H145" s="182">
        <v>29.3</v>
      </c>
      <c r="I145" s="183"/>
      <c r="J145" s="184">
        <f>ROUND(I145*H145,2)</f>
        <v>0</v>
      </c>
      <c r="K145" s="180" t="s">
        <v>191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0.00026</v>
      </c>
      <c r="R145" s="187">
        <f>Q145*H145</f>
        <v>0.007618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108</v>
      </c>
      <c r="AY145" s="17" t="s">
        <v>185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81</v>
      </c>
      <c r="BK145" s="190">
        <f>ROUND(I145*H145,2)</f>
        <v>0</v>
      </c>
      <c r="BL145" s="17" t="s">
        <v>192</v>
      </c>
      <c r="BM145" s="189" t="s">
        <v>243</v>
      </c>
    </row>
    <row r="146" spans="1:47" s="2" customFormat="1" ht="12">
      <c r="A146" s="34"/>
      <c r="B146" s="35"/>
      <c r="C146" s="36"/>
      <c r="D146" s="191" t="s">
        <v>194</v>
      </c>
      <c r="E146" s="36"/>
      <c r="F146" s="192" t="s">
        <v>244</v>
      </c>
      <c r="G146" s="36"/>
      <c r="H146" s="36"/>
      <c r="I146" s="193"/>
      <c r="J146" s="36"/>
      <c r="K146" s="36"/>
      <c r="L146" s="39"/>
      <c r="M146" s="194"/>
      <c r="N146" s="19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194</v>
      </c>
      <c r="AU146" s="17" t="s">
        <v>108</v>
      </c>
    </row>
    <row r="147" spans="2:51" s="13" customFormat="1" ht="12">
      <c r="B147" s="196"/>
      <c r="C147" s="197"/>
      <c r="D147" s="198" t="s">
        <v>196</v>
      </c>
      <c r="E147" s="199" t="s">
        <v>19</v>
      </c>
      <c r="F147" s="200" t="s">
        <v>765</v>
      </c>
      <c r="G147" s="197"/>
      <c r="H147" s="201">
        <v>5.81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196</v>
      </c>
      <c r="AU147" s="207" t="s">
        <v>108</v>
      </c>
      <c r="AV147" s="13" t="s">
        <v>85</v>
      </c>
      <c r="AW147" s="13" t="s">
        <v>37</v>
      </c>
      <c r="AX147" s="13" t="s">
        <v>77</v>
      </c>
      <c r="AY147" s="207" t="s">
        <v>185</v>
      </c>
    </row>
    <row r="148" spans="2:51" s="13" customFormat="1" ht="12">
      <c r="B148" s="196"/>
      <c r="C148" s="197"/>
      <c r="D148" s="198" t="s">
        <v>196</v>
      </c>
      <c r="E148" s="199" t="s">
        <v>19</v>
      </c>
      <c r="F148" s="200" t="s">
        <v>766</v>
      </c>
      <c r="G148" s="197"/>
      <c r="H148" s="201">
        <v>23.49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108</v>
      </c>
      <c r="AV148" s="13" t="s">
        <v>85</v>
      </c>
      <c r="AW148" s="13" t="s">
        <v>37</v>
      </c>
      <c r="AX148" s="13" t="s">
        <v>77</v>
      </c>
      <c r="AY148" s="207" t="s">
        <v>185</v>
      </c>
    </row>
    <row r="149" spans="2:51" s="14" customFormat="1" ht="12">
      <c r="B149" s="208"/>
      <c r="C149" s="209"/>
      <c r="D149" s="198" t="s">
        <v>196</v>
      </c>
      <c r="E149" s="210" t="s">
        <v>19</v>
      </c>
      <c r="F149" s="211" t="s">
        <v>199</v>
      </c>
      <c r="G149" s="209"/>
      <c r="H149" s="212">
        <v>29.299999999999997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196</v>
      </c>
      <c r="AU149" s="218" t="s">
        <v>108</v>
      </c>
      <c r="AV149" s="14" t="s">
        <v>192</v>
      </c>
      <c r="AW149" s="14" t="s">
        <v>37</v>
      </c>
      <c r="AX149" s="14" t="s">
        <v>81</v>
      </c>
      <c r="AY149" s="218" t="s">
        <v>185</v>
      </c>
    </row>
    <row r="150" spans="1:65" s="2" customFormat="1" ht="21.75" customHeight="1">
      <c r="A150" s="34"/>
      <c r="B150" s="35"/>
      <c r="C150" s="178" t="s">
        <v>252</v>
      </c>
      <c r="D150" s="178" t="s">
        <v>187</v>
      </c>
      <c r="E150" s="179" t="s">
        <v>248</v>
      </c>
      <c r="F150" s="180" t="s">
        <v>249</v>
      </c>
      <c r="G150" s="181" t="s">
        <v>190</v>
      </c>
      <c r="H150" s="182">
        <v>29.3</v>
      </c>
      <c r="I150" s="183"/>
      <c r="J150" s="184">
        <f>ROUND(I150*H150,2)</f>
        <v>0</v>
      </c>
      <c r="K150" s="180" t="s">
        <v>191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0.00735</v>
      </c>
      <c r="R150" s="187">
        <f>Q150*H150</f>
        <v>0.215355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108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250</v>
      </c>
    </row>
    <row r="151" spans="1:47" s="2" customFormat="1" ht="12">
      <c r="A151" s="34"/>
      <c r="B151" s="35"/>
      <c r="C151" s="36"/>
      <c r="D151" s="191" t="s">
        <v>194</v>
      </c>
      <c r="E151" s="36"/>
      <c r="F151" s="192" t="s">
        <v>251</v>
      </c>
      <c r="G151" s="36"/>
      <c r="H151" s="36"/>
      <c r="I151" s="193"/>
      <c r="J151" s="36"/>
      <c r="K151" s="36"/>
      <c r="L151" s="39"/>
      <c r="M151" s="194"/>
      <c r="N151" s="19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194</v>
      </c>
      <c r="AU151" s="17" t="s">
        <v>108</v>
      </c>
    </row>
    <row r="152" spans="1:65" s="2" customFormat="1" ht="24.15" customHeight="1">
      <c r="A152" s="34"/>
      <c r="B152" s="35"/>
      <c r="C152" s="178" t="s">
        <v>257</v>
      </c>
      <c r="D152" s="178" t="s">
        <v>187</v>
      </c>
      <c r="E152" s="179" t="s">
        <v>253</v>
      </c>
      <c r="F152" s="180" t="s">
        <v>254</v>
      </c>
      <c r="G152" s="181" t="s">
        <v>190</v>
      </c>
      <c r="H152" s="182">
        <v>29.3</v>
      </c>
      <c r="I152" s="183"/>
      <c r="J152" s="184">
        <f>ROUND(I152*H152,2)</f>
        <v>0</v>
      </c>
      <c r="K152" s="180" t="s">
        <v>191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0.01838</v>
      </c>
      <c r="R152" s="187">
        <f>Q152*H152</f>
        <v>0.5385340000000001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192</v>
      </c>
      <c r="AT152" s="189" t="s">
        <v>187</v>
      </c>
      <c r="AU152" s="189" t="s">
        <v>108</v>
      </c>
      <c r="AY152" s="17" t="s">
        <v>185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81</v>
      </c>
      <c r="BK152" s="190">
        <f>ROUND(I152*H152,2)</f>
        <v>0</v>
      </c>
      <c r="BL152" s="17" t="s">
        <v>192</v>
      </c>
      <c r="BM152" s="189" t="s">
        <v>255</v>
      </c>
    </row>
    <row r="153" spans="1:47" s="2" customFormat="1" ht="12">
      <c r="A153" s="34"/>
      <c r="B153" s="35"/>
      <c r="C153" s="36"/>
      <c r="D153" s="191" t="s">
        <v>194</v>
      </c>
      <c r="E153" s="36"/>
      <c r="F153" s="192" t="s">
        <v>256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194</v>
      </c>
      <c r="AU153" s="17" t="s">
        <v>108</v>
      </c>
    </row>
    <row r="154" spans="1:65" s="2" customFormat="1" ht="24.15" customHeight="1">
      <c r="A154" s="34"/>
      <c r="B154" s="35"/>
      <c r="C154" s="178" t="s">
        <v>262</v>
      </c>
      <c r="D154" s="178" t="s">
        <v>187</v>
      </c>
      <c r="E154" s="179" t="s">
        <v>258</v>
      </c>
      <c r="F154" s="180" t="s">
        <v>259</v>
      </c>
      <c r="G154" s="181" t="s">
        <v>190</v>
      </c>
      <c r="H154" s="182">
        <v>29.3</v>
      </c>
      <c r="I154" s="183"/>
      <c r="J154" s="184">
        <f>ROUND(I154*H154,2)</f>
        <v>0</v>
      </c>
      <c r="K154" s="180" t="s">
        <v>191</v>
      </c>
      <c r="L154" s="39"/>
      <c r="M154" s="185" t="s">
        <v>19</v>
      </c>
      <c r="N154" s="186" t="s">
        <v>48</v>
      </c>
      <c r="O154" s="64"/>
      <c r="P154" s="187">
        <f>O154*H154</f>
        <v>0</v>
      </c>
      <c r="Q154" s="187">
        <v>0.0079</v>
      </c>
      <c r="R154" s="187">
        <f>Q154*H154</f>
        <v>0.23147000000000004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192</v>
      </c>
      <c r="AT154" s="189" t="s">
        <v>187</v>
      </c>
      <c r="AU154" s="189" t="s">
        <v>108</v>
      </c>
      <c r="AY154" s="17" t="s">
        <v>185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7" t="s">
        <v>81</v>
      </c>
      <c r="BK154" s="190">
        <f>ROUND(I154*H154,2)</f>
        <v>0</v>
      </c>
      <c r="BL154" s="17" t="s">
        <v>192</v>
      </c>
      <c r="BM154" s="189" t="s">
        <v>260</v>
      </c>
    </row>
    <row r="155" spans="1:47" s="2" customFormat="1" ht="12">
      <c r="A155" s="34"/>
      <c r="B155" s="35"/>
      <c r="C155" s="36"/>
      <c r="D155" s="191" t="s">
        <v>194</v>
      </c>
      <c r="E155" s="36"/>
      <c r="F155" s="192" t="s">
        <v>261</v>
      </c>
      <c r="G155" s="36"/>
      <c r="H155" s="36"/>
      <c r="I155" s="193"/>
      <c r="J155" s="36"/>
      <c r="K155" s="36"/>
      <c r="L155" s="39"/>
      <c r="M155" s="194"/>
      <c r="N155" s="195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194</v>
      </c>
      <c r="AU155" s="17" t="s">
        <v>108</v>
      </c>
    </row>
    <row r="156" spans="1:65" s="2" customFormat="1" ht="24.15" customHeight="1">
      <c r="A156" s="34"/>
      <c r="B156" s="35"/>
      <c r="C156" s="178" t="s">
        <v>271</v>
      </c>
      <c r="D156" s="178" t="s">
        <v>187</v>
      </c>
      <c r="E156" s="179" t="s">
        <v>263</v>
      </c>
      <c r="F156" s="180" t="s">
        <v>264</v>
      </c>
      <c r="G156" s="181" t="s">
        <v>190</v>
      </c>
      <c r="H156" s="182">
        <v>6.3</v>
      </c>
      <c r="I156" s="183"/>
      <c r="J156" s="184">
        <f>ROUND(I156*H156,2)</f>
        <v>0</v>
      </c>
      <c r="K156" s="180" t="s">
        <v>191</v>
      </c>
      <c r="L156" s="39"/>
      <c r="M156" s="185" t="s">
        <v>19</v>
      </c>
      <c r="N156" s="186" t="s">
        <v>48</v>
      </c>
      <c r="O156" s="64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192</v>
      </c>
      <c r="AT156" s="189" t="s">
        <v>187</v>
      </c>
      <c r="AU156" s="189" t="s">
        <v>108</v>
      </c>
      <c r="AY156" s="17" t="s">
        <v>185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17" t="s">
        <v>81</v>
      </c>
      <c r="BK156" s="190">
        <f>ROUND(I156*H156,2)</f>
        <v>0</v>
      </c>
      <c r="BL156" s="17" t="s">
        <v>192</v>
      </c>
      <c r="BM156" s="189" t="s">
        <v>265</v>
      </c>
    </row>
    <row r="157" spans="1:47" s="2" customFormat="1" ht="12">
      <c r="A157" s="34"/>
      <c r="B157" s="35"/>
      <c r="C157" s="36"/>
      <c r="D157" s="191" t="s">
        <v>194</v>
      </c>
      <c r="E157" s="36"/>
      <c r="F157" s="192" t="s">
        <v>266</v>
      </c>
      <c r="G157" s="36"/>
      <c r="H157" s="36"/>
      <c r="I157" s="193"/>
      <c r="J157" s="36"/>
      <c r="K157" s="36"/>
      <c r="L157" s="39"/>
      <c r="M157" s="194"/>
      <c r="N157" s="195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194</v>
      </c>
      <c r="AU157" s="17" t="s">
        <v>108</v>
      </c>
    </row>
    <row r="158" spans="2:51" s="13" customFormat="1" ht="12">
      <c r="B158" s="196"/>
      <c r="C158" s="197"/>
      <c r="D158" s="198" t="s">
        <v>196</v>
      </c>
      <c r="E158" s="199" t="s">
        <v>19</v>
      </c>
      <c r="F158" s="200" t="s">
        <v>767</v>
      </c>
      <c r="G158" s="197"/>
      <c r="H158" s="201">
        <v>6.3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196</v>
      </c>
      <c r="AU158" s="207" t="s">
        <v>108</v>
      </c>
      <c r="AV158" s="13" t="s">
        <v>85</v>
      </c>
      <c r="AW158" s="13" t="s">
        <v>37</v>
      </c>
      <c r="AX158" s="13" t="s">
        <v>77</v>
      </c>
      <c r="AY158" s="207" t="s">
        <v>185</v>
      </c>
    </row>
    <row r="159" spans="2:51" s="14" customFormat="1" ht="12">
      <c r="B159" s="208"/>
      <c r="C159" s="209"/>
      <c r="D159" s="198" t="s">
        <v>196</v>
      </c>
      <c r="E159" s="210" t="s">
        <v>19</v>
      </c>
      <c r="F159" s="211" t="s">
        <v>199</v>
      </c>
      <c r="G159" s="209"/>
      <c r="H159" s="212">
        <v>6.3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196</v>
      </c>
      <c r="AU159" s="218" t="s">
        <v>108</v>
      </c>
      <c r="AV159" s="14" t="s">
        <v>192</v>
      </c>
      <c r="AW159" s="14" t="s">
        <v>37</v>
      </c>
      <c r="AX159" s="14" t="s">
        <v>81</v>
      </c>
      <c r="AY159" s="218" t="s">
        <v>185</v>
      </c>
    </row>
    <row r="160" spans="2:63" s="12" customFormat="1" ht="22.85" customHeight="1">
      <c r="B160" s="162"/>
      <c r="C160" s="163"/>
      <c r="D160" s="164" t="s">
        <v>76</v>
      </c>
      <c r="E160" s="176" t="s">
        <v>240</v>
      </c>
      <c r="F160" s="176" t="s">
        <v>268</v>
      </c>
      <c r="G160" s="163"/>
      <c r="H160" s="163"/>
      <c r="I160" s="166"/>
      <c r="J160" s="177">
        <f>BK160</f>
        <v>0</v>
      </c>
      <c r="K160" s="163"/>
      <c r="L160" s="168"/>
      <c r="M160" s="169"/>
      <c r="N160" s="170"/>
      <c r="O160" s="170"/>
      <c r="P160" s="171">
        <f>P161+P166+P171+P181</f>
        <v>0</v>
      </c>
      <c r="Q160" s="170"/>
      <c r="R160" s="171">
        <f>R161+R166+R171+R181</f>
        <v>0.0110325</v>
      </c>
      <c r="S160" s="170"/>
      <c r="T160" s="172">
        <f>T161+T166+T171+T181</f>
        <v>5.9883180000000005</v>
      </c>
      <c r="AR160" s="173" t="s">
        <v>81</v>
      </c>
      <c r="AT160" s="174" t="s">
        <v>76</v>
      </c>
      <c r="AU160" s="174" t="s">
        <v>81</v>
      </c>
      <c r="AY160" s="173" t="s">
        <v>185</v>
      </c>
      <c r="BK160" s="175">
        <f>BK161+BK166+BK171+BK181</f>
        <v>0</v>
      </c>
    </row>
    <row r="161" spans="2:63" s="12" customFormat="1" ht="20.9" customHeight="1">
      <c r="B161" s="162"/>
      <c r="C161" s="163"/>
      <c r="D161" s="164" t="s">
        <v>76</v>
      </c>
      <c r="E161" s="176" t="s">
        <v>269</v>
      </c>
      <c r="F161" s="176" t="s">
        <v>270</v>
      </c>
      <c r="G161" s="163"/>
      <c r="H161" s="163"/>
      <c r="I161" s="166"/>
      <c r="J161" s="177">
        <f>BK161</f>
        <v>0</v>
      </c>
      <c r="K161" s="163"/>
      <c r="L161" s="168"/>
      <c r="M161" s="169"/>
      <c r="N161" s="170"/>
      <c r="O161" s="170"/>
      <c r="P161" s="171">
        <f>SUM(P162:P165)</f>
        <v>0</v>
      </c>
      <c r="Q161" s="170"/>
      <c r="R161" s="171">
        <f>SUM(R162:R165)</f>
        <v>0.009267300000000001</v>
      </c>
      <c r="S161" s="170"/>
      <c r="T161" s="172">
        <f>SUM(T162:T165)</f>
        <v>0</v>
      </c>
      <c r="AR161" s="173" t="s">
        <v>81</v>
      </c>
      <c r="AT161" s="174" t="s">
        <v>76</v>
      </c>
      <c r="AU161" s="174" t="s">
        <v>85</v>
      </c>
      <c r="AY161" s="173" t="s">
        <v>185</v>
      </c>
      <c r="BK161" s="175">
        <f>SUM(BK162:BK165)</f>
        <v>0</v>
      </c>
    </row>
    <row r="162" spans="1:65" s="2" customFormat="1" ht="24.15" customHeight="1">
      <c r="A162" s="34"/>
      <c r="B162" s="35"/>
      <c r="C162" s="178" t="s">
        <v>8</v>
      </c>
      <c r="D162" s="178" t="s">
        <v>187</v>
      </c>
      <c r="E162" s="179" t="s">
        <v>272</v>
      </c>
      <c r="F162" s="180" t="s">
        <v>273</v>
      </c>
      <c r="G162" s="181" t="s">
        <v>190</v>
      </c>
      <c r="H162" s="182">
        <v>44.13</v>
      </c>
      <c r="I162" s="183"/>
      <c r="J162" s="184">
        <f>ROUND(I162*H162,2)</f>
        <v>0</v>
      </c>
      <c r="K162" s="180" t="s">
        <v>191</v>
      </c>
      <c r="L162" s="39"/>
      <c r="M162" s="185" t="s">
        <v>19</v>
      </c>
      <c r="N162" s="186" t="s">
        <v>48</v>
      </c>
      <c r="O162" s="64"/>
      <c r="P162" s="187">
        <f>O162*H162</f>
        <v>0</v>
      </c>
      <c r="Q162" s="187">
        <v>0.00021</v>
      </c>
      <c r="R162" s="187">
        <f>Q162*H162</f>
        <v>0.009267300000000001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192</v>
      </c>
      <c r="AT162" s="189" t="s">
        <v>187</v>
      </c>
      <c r="AU162" s="189" t="s">
        <v>108</v>
      </c>
      <c r="AY162" s="17" t="s">
        <v>185</v>
      </c>
      <c r="BE162" s="190">
        <f>IF(N162="základní",J162,0)</f>
        <v>0</v>
      </c>
      <c r="BF162" s="190">
        <f>IF(N162="snížená",J162,0)</f>
        <v>0</v>
      </c>
      <c r="BG162" s="190">
        <f>IF(N162="zákl. přenesená",J162,0)</f>
        <v>0</v>
      </c>
      <c r="BH162" s="190">
        <f>IF(N162="sníž. přenesená",J162,0)</f>
        <v>0</v>
      </c>
      <c r="BI162" s="190">
        <f>IF(N162="nulová",J162,0)</f>
        <v>0</v>
      </c>
      <c r="BJ162" s="17" t="s">
        <v>81</v>
      </c>
      <c r="BK162" s="190">
        <f>ROUND(I162*H162,2)</f>
        <v>0</v>
      </c>
      <c r="BL162" s="17" t="s">
        <v>192</v>
      </c>
      <c r="BM162" s="189" t="s">
        <v>274</v>
      </c>
    </row>
    <row r="163" spans="1:47" s="2" customFormat="1" ht="12">
      <c r="A163" s="34"/>
      <c r="B163" s="35"/>
      <c r="C163" s="36"/>
      <c r="D163" s="191" t="s">
        <v>194</v>
      </c>
      <c r="E163" s="36"/>
      <c r="F163" s="192" t="s">
        <v>275</v>
      </c>
      <c r="G163" s="36"/>
      <c r="H163" s="36"/>
      <c r="I163" s="193"/>
      <c r="J163" s="36"/>
      <c r="K163" s="36"/>
      <c r="L163" s="39"/>
      <c r="M163" s="194"/>
      <c r="N163" s="195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194</v>
      </c>
      <c r="AU163" s="17" t="s">
        <v>108</v>
      </c>
    </row>
    <row r="164" spans="2:51" s="13" customFormat="1" ht="12">
      <c r="B164" s="196"/>
      <c r="C164" s="197"/>
      <c r="D164" s="198" t="s">
        <v>196</v>
      </c>
      <c r="E164" s="199" t="s">
        <v>19</v>
      </c>
      <c r="F164" s="200" t="s">
        <v>276</v>
      </c>
      <c r="G164" s="197"/>
      <c r="H164" s="201">
        <v>44.13</v>
      </c>
      <c r="I164" s="202"/>
      <c r="J164" s="197"/>
      <c r="K164" s="197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196</v>
      </c>
      <c r="AU164" s="207" t="s">
        <v>108</v>
      </c>
      <c r="AV164" s="13" t="s">
        <v>85</v>
      </c>
      <c r="AW164" s="13" t="s">
        <v>37</v>
      </c>
      <c r="AX164" s="13" t="s">
        <v>77</v>
      </c>
      <c r="AY164" s="207" t="s">
        <v>185</v>
      </c>
    </row>
    <row r="165" spans="2:51" s="14" customFormat="1" ht="12">
      <c r="B165" s="208"/>
      <c r="C165" s="209"/>
      <c r="D165" s="198" t="s">
        <v>196</v>
      </c>
      <c r="E165" s="210" t="s">
        <v>19</v>
      </c>
      <c r="F165" s="211" t="s">
        <v>199</v>
      </c>
      <c r="G165" s="209"/>
      <c r="H165" s="212">
        <v>44.13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196</v>
      </c>
      <c r="AU165" s="218" t="s">
        <v>108</v>
      </c>
      <c r="AV165" s="14" t="s">
        <v>192</v>
      </c>
      <c r="AW165" s="14" t="s">
        <v>37</v>
      </c>
      <c r="AX165" s="14" t="s">
        <v>81</v>
      </c>
      <c r="AY165" s="218" t="s">
        <v>185</v>
      </c>
    </row>
    <row r="166" spans="2:63" s="12" customFormat="1" ht="20.9" customHeight="1">
      <c r="B166" s="162"/>
      <c r="C166" s="163"/>
      <c r="D166" s="164" t="s">
        <v>76</v>
      </c>
      <c r="E166" s="176" t="s">
        <v>277</v>
      </c>
      <c r="F166" s="176" t="s">
        <v>278</v>
      </c>
      <c r="G166" s="163"/>
      <c r="H166" s="163"/>
      <c r="I166" s="166"/>
      <c r="J166" s="177">
        <f>BK166</f>
        <v>0</v>
      </c>
      <c r="K166" s="163"/>
      <c r="L166" s="168"/>
      <c r="M166" s="169"/>
      <c r="N166" s="170"/>
      <c r="O166" s="170"/>
      <c r="P166" s="171">
        <f>SUM(P167:P170)</f>
        <v>0</v>
      </c>
      <c r="Q166" s="170"/>
      <c r="R166" s="171">
        <f>SUM(R167:R170)</f>
        <v>0.0017652000000000002</v>
      </c>
      <c r="S166" s="170"/>
      <c r="T166" s="172">
        <f>SUM(T167:T170)</f>
        <v>0</v>
      </c>
      <c r="AR166" s="173" t="s">
        <v>81</v>
      </c>
      <c r="AT166" s="174" t="s">
        <v>76</v>
      </c>
      <c r="AU166" s="174" t="s">
        <v>85</v>
      </c>
      <c r="AY166" s="173" t="s">
        <v>185</v>
      </c>
      <c r="BK166" s="175">
        <f>SUM(BK167:BK170)</f>
        <v>0</v>
      </c>
    </row>
    <row r="167" spans="1:65" s="2" customFormat="1" ht="24.15" customHeight="1">
      <c r="A167" s="34"/>
      <c r="B167" s="35"/>
      <c r="C167" s="178" t="s">
        <v>285</v>
      </c>
      <c r="D167" s="178" t="s">
        <v>187</v>
      </c>
      <c r="E167" s="179" t="s">
        <v>279</v>
      </c>
      <c r="F167" s="180" t="s">
        <v>280</v>
      </c>
      <c r="G167" s="181" t="s">
        <v>190</v>
      </c>
      <c r="H167" s="182">
        <v>44.13</v>
      </c>
      <c r="I167" s="183"/>
      <c r="J167" s="184">
        <f>ROUND(I167*H167,2)</f>
        <v>0</v>
      </c>
      <c r="K167" s="180" t="s">
        <v>191</v>
      </c>
      <c r="L167" s="39"/>
      <c r="M167" s="185" t="s">
        <v>19</v>
      </c>
      <c r="N167" s="186" t="s">
        <v>48</v>
      </c>
      <c r="O167" s="64"/>
      <c r="P167" s="187">
        <f>O167*H167</f>
        <v>0</v>
      </c>
      <c r="Q167" s="187">
        <v>4E-05</v>
      </c>
      <c r="R167" s="187">
        <f>Q167*H167</f>
        <v>0.0017652000000000002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192</v>
      </c>
      <c r="AT167" s="189" t="s">
        <v>187</v>
      </c>
      <c r="AU167" s="189" t="s">
        <v>108</v>
      </c>
      <c r="AY167" s="17" t="s">
        <v>185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17" t="s">
        <v>81</v>
      </c>
      <c r="BK167" s="190">
        <f>ROUND(I167*H167,2)</f>
        <v>0</v>
      </c>
      <c r="BL167" s="17" t="s">
        <v>192</v>
      </c>
      <c r="BM167" s="189" t="s">
        <v>281</v>
      </c>
    </row>
    <row r="168" spans="1:47" s="2" customFormat="1" ht="12">
      <c r="A168" s="34"/>
      <c r="B168" s="35"/>
      <c r="C168" s="36"/>
      <c r="D168" s="191" t="s">
        <v>194</v>
      </c>
      <c r="E168" s="36"/>
      <c r="F168" s="192" t="s">
        <v>282</v>
      </c>
      <c r="G168" s="36"/>
      <c r="H168" s="36"/>
      <c r="I168" s="193"/>
      <c r="J168" s="36"/>
      <c r="K168" s="36"/>
      <c r="L168" s="39"/>
      <c r="M168" s="194"/>
      <c r="N168" s="195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194</v>
      </c>
      <c r="AU168" s="17" t="s">
        <v>108</v>
      </c>
    </row>
    <row r="169" spans="2:51" s="13" customFormat="1" ht="12">
      <c r="B169" s="196"/>
      <c r="C169" s="197"/>
      <c r="D169" s="198" t="s">
        <v>196</v>
      </c>
      <c r="E169" s="199" t="s">
        <v>19</v>
      </c>
      <c r="F169" s="200" t="s">
        <v>276</v>
      </c>
      <c r="G169" s="197"/>
      <c r="H169" s="201">
        <v>44.13</v>
      </c>
      <c r="I169" s="202"/>
      <c r="J169" s="197"/>
      <c r="K169" s="197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196</v>
      </c>
      <c r="AU169" s="207" t="s">
        <v>108</v>
      </c>
      <c r="AV169" s="13" t="s">
        <v>85</v>
      </c>
      <c r="AW169" s="13" t="s">
        <v>37</v>
      </c>
      <c r="AX169" s="13" t="s">
        <v>77</v>
      </c>
      <c r="AY169" s="207" t="s">
        <v>185</v>
      </c>
    </row>
    <row r="170" spans="2:51" s="14" customFormat="1" ht="12">
      <c r="B170" s="208"/>
      <c r="C170" s="209"/>
      <c r="D170" s="198" t="s">
        <v>196</v>
      </c>
      <c r="E170" s="210" t="s">
        <v>19</v>
      </c>
      <c r="F170" s="211" t="s">
        <v>199</v>
      </c>
      <c r="G170" s="209"/>
      <c r="H170" s="212">
        <v>44.13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196</v>
      </c>
      <c r="AU170" s="218" t="s">
        <v>108</v>
      </c>
      <c r="AV170" s="14" t="s">
        <v>192</v>
      </c>
      <c r="AW170" s="14" t="s">
        <v>37</v>
      </c>
      <c r="AX170" s="14" t="s">
        <v>81</v>
      </c>
      <c r="AY170" s="218" t="s">
        <v>185</v>
      </c>
    </row>
    <row r="171" spans="2:63" s="12" customFormat="1" ht="20.9" customHeight="1">
      <c r="B171" s="162"/>
      <c r="C171" s="163"/>
      <c r="D171" s="164" t="s">
        <v>76</v>
      </c>
      <c r="E171" s="176" t="s">
        <v>283</v>
      </c>
      <c r="F171" s="176" t="s">
        <v>284</v>
      </c>
      <c r="G171" s="163"/>
      <c r="H171" s="163"/>
      <c r="I171" s="166"/>
      <c r="J171" s="177">
        <f>BK171</f>
        <v>0</v>
      </c>
      <c r="K171" s="163"/>
      <c r="L171" s="168"/>
      <c r="M171" s="169"/>
      <c r="N171" s="170"/>
      <c r="O171" s="170"/>
      <c r="P171" s="171">
        <f>SUM(P172:P180)</f>
        <v>0</v>
      </c>
      <c r="Q171" s="170"/>
      <c r="R171" s="171">
        <f>SUM(R172:R180)</f>
        <v>0</v>
      </c>
      <c r="S171" s="170"/>
      <c r="T171" s="172">
        <f>SUM(T172:T180)</f>
        <v>1.971414</v>
      </c>
      <c r="AR171" s="173" t="s">
        <v>81</v>
      </c>
      <c r="AT171" s="174" t="s">
        <v>76</v>
      </c>
      <c r="AU171" s="174" t="s">
        <v>85</v>
      </c>
      <c r="AY171" s="173" t="s">
        <v>185</v>
      </c>
      <c r="BK171" s="175">
        <f>SUM(BK172:BK180)</f>
        <v>0</v>
      </c>
    </row>
    <row r="172" spans="1:65" s="2" customFormat="1" ht="24.15" customHeight="1">
      <c r="A172" s="34"/>
      <c r="B172" s="35"/>
      <c r="C172" s="178" t="s">
        <v>292</v>
      </c>
      <c r="D172" s="178" t="s">
        <v>187</v>
      </c>
      <c r="E172" s="179" t="s">
        <v>286</v>
      </c>
      <c r="F172" s="180" t="s">
        <v>287</v>
      </c>
      <c r="G172" s="181" t="s">
        <v>190</v>
      </c>
      <c r="H172" s="182">
        <v>12.002</v>
      </c>
      <c r="I172" s="183"/>
      <c r="J172" s="184">
        <f>ROUND(I172*H172,2)</f>
        <v>0</v>
      </c>
      <c r="K172" s="180" t="s">
        <v>191</v>
      </c>
      <c r="L172" s="39"/>
      <c r="M172" s="185" t="s">
        <v>19</v>
      </c>
      <c r="N172" s="186" t="s">
        <v>48</v>
      </c>
      <c r="O172" s="64"/>
      <c r="P172" s="187">
        <f>O172*H172</f>
        <v>0</v>
      </c>
      <c r="Q172" s="187">
        <v>0</v>
      </c>
      <c r="R172" s="187">
        <f>Q172*H172</f>
        <v>0</v>
      </c>
      <c r="S172" s="187">
        <v>0.131</v>
      </c>
      <c r="T172" s="188">
        <f>S172*H172</f>
        <v>1.572262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192</v>
      </c>
      <c r="AT172" s="189" t="s">
        <v>187</v>
      </c>
      <c r="AU172" s="189" t="s">
        <v>108</v>
      </c>
      <c r="AY172" s="17" t="s">
        <v>185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17" t="s">
        <v>81</v>
      </c>
      <c r="BK172" s="190">
        <f>ROUND(I172*H172,2)</f>
        <v>0</v>
      </c>
      <c r="BL172" s="17" t="s">
        <v>192</v>
      </c>
      <c r="BM172" s="189" t="s">
        <v>288</v>
      </c>
    </row>
    <row r="173" spans="1:47" s="2" customFormat="1" ht="12">
      <c r="A173" s="34"/>
      <c r="B173" s="35"/>
      <c r="C173" s="36"/>
      <c r="D173" s="191" t="s">
        <v>194</v>
      </c>
      <c r="E173" s="36"/>
      <c r="F173" s="192" t="s">
        <v>289</v>
      </c>
      <c r="G173" s="36"/>
      <c r="H173" s="36"/>
      <c r="I173" s="193"/>
      <c r="J173" s="36"/>
      <c r="K173" s="36"/>
      <c r="L173" s="39"/>
      <c r="M173" s="194"/>
      <c r="N173" s="195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194</v>
      </c>
      <c r="AU173" s="17" t="s">
        <v>108</v>
      </c>
    </row>
    <row r="174" spans="2:51" s="13" customFormat="1" ht="12">
      <c r="B174" s="196"/>
      <c r="C174" s="197"/>
      <c r="D174" s="198" t="s">
        <v>196</v>
      </c>
      <c r="E174" s="199" t="s">
        <v>19</v>
      </c>
      <c r="F174" s="200" t="s">
        <v>768</v>
      </c>
      <c r="G174" s="197"/>
      <c r="H174" s="201">
        <v>12.002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196</v>
      </c>
      <c r="AU174" s="207" t="s">
        <v>108</v>
      </c>
      <c r="AV174" s="13" t="s">
        <v>85</v>
      </c>
      <c r="AW174" s="13" t="s">
        <v>37</v>
      </c>
      <c r="AX174" s="13" t="s">
        <v>77</v>
      </c>
      <c r="AY174" s="207" t="s">
        <v>185</v>
      </c>
    </row>
    <row r="175" spans="2:51" s="14" customFormat="1" ht="12">
      <c r="B175" s="208"/>
      <c r="C175" s="209"/>
      <c r="D175" s="198" t="s">
        <v>196</v>
      </c>
      <c r="E175" s="210" t="s">
        <v>19</v>
      </c>
      <c r="F175" s="211" t="s">
        <v>199</v>
      </c>
      <c r="G175" s="209"/>
      <c r="H175" s="212">
        <v>12.002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196</v>
      </c>
      <c r="AU175" s="218" t="s">
        <v>108</v>
      </c>
      <c r="AV175" s="14" t="s">
        <v>192</v>
      </c>
      <c r="AW175" s="14" t="s">
        <v>37</v>
      </c>
      <c r="AX175" s="14" t="s">
        <v>81</v>
      </c>
      <c r="AY175" s="218" t="s">
        <v>185</v>
      </c>
    </row>
    <row r="176" spans="1:65" s="2" customFormat="1" ht="24.15" customHeight="1">
      <c r="A176" s="34"/>
      <c r="B176" s="35"/>
      <c r="C176" s="178" t="s">
        <v>301</v>
      </c>
      <c r="D176" s="178" t="s">
        <v>187</v>
      </c>
      <c r="E176" s="179" t="s">
        <v>293</v>
      </c>
      <c r="F176" s="180" t="s">
        <v>294</v>
      </c>
      <c r="G176" s="181" t="s">
        <v>190</v>
      </c>
      <c r="H176" s="182">
        <v>5.252</v>
      </c>
      <c r="I176" s="183"/>
      <c r="J176" s="184">
        <f>ROUND(I176*H176,2)</f>
        <v>0</v>
      </c>
      <c r="K176" s="180" t="s">
        <v>191</v>
      </c>
      <c r="L176" s="39"/>
      <c r="M176" s="185" t="s">
        <v>19</v>
      </c>
      <c r="N176" s="186" t="s">
        <v>48</v>
      </c>
      <c r="O176" s="64"/>
      <c r="P176" s="187">
        <f>O176*H176</f>
        <v>0</v>
      </c>
      <c r="Q176" s="187">
        <v>0</v>
      </c>
      <c r="R176" s="187">
        <f>Q176*H176</f>
        <v>0</v>
      </c>
      <c r="S176" s="187">
        <v>0.076</v>
      </c>
      <c r="T176" s="188">
        <f>S176*H176</f>
        <v>0.39915199999999995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285</v>
      </c>
      <c r="AT176" s="189" t="s">
        <v>187</v>
      </c>
      <c r="AU176" s="189" t="s">
        <v>108</v>
      </c>
      <c r="AY176" s="17" t="s">
        <v>185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17" t="s">
        <v>81</v>
      </c>
      <c r="BK176" s="190">
        <f>ROUND(I176*H176,2)</f>
        <v>0</v>
      </c>
      <c r="BL176" s="17" t="s">
        <v>285</v>
      </c>
      <c r="BM176" s="189" t="s">
        <v>295</v>
      </c>
    </row>
    <row r="177" spans="1:47" s="2" customFormat="1" ht="12">
      <c r="A177" s="34"/>
      <c r="B177" s="35"/>
      <c r="C177" s="36"/>
      <c r="D177" s="191" t="s">
        <v>194</v>
      </c>
      <c r="E177" s="36"/>
      <c r="F177" s="192" t="s">
        <v>296</v>
      </c>
      <c r="G177" s="36"/>
      <c r="H177" s="36"/>
      <c r="I177" s="193"/>
      <c r="J177" s="36"/>
      <c r="K177" s="36"/>
      <c r="L177" s="39"/>
      <c r="M177" s="194"/>
      <c r="N177" s="195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194</v>
      </c>
      <c r="AU177" s="17" t="s">
        <v>108</v>
      </c>
    </row>
    <row r="178" spans="2:51" s="13" customFormat="1" ht="12">
      <c r="B178" s="196"/>
      <c r="C178" s="197"/>
      <c r="D178" s="198" t="s">
        <v>196</v>
      </c>
      <c r="E178" s="199" t="s">
        <v>19</v>
      </c>
      <c r="F178" s="200" t="s">
        <v>297</v>
      </c>
      <c r="G178" s="197"/>
      <c r="H178" s="201">
        <v>3.636</v>
      </c>
      <c r="I178" s="202"/>
      <c r="J178" s="197"/>
      <c r="K178" s="197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196</v>
      </c>
      <c r="AU178" s="207" t="s">
        <v>108</v>
      </c>
      <c r="AV178" s="13" t="s">
        <v>85</v>
      </c>
      <c r="AW178" s="13" t="s">
        <v>37</v>
      </c>
      <c r="AX178" s="13" t="s">
        <v>77</v>
      </c>
      <c r="AY178" s="207" t="s">
        <v>185</v>
      </c>
    </row>
    <row r="179" spans="2:51" s="13" customFormat="1" ht="12">
      <c r="B179" s="196"/>
      <c r="C179" s="197"/>
      <c r="D179" s="198" t="s">
        <v>196</v>
      </c>
      <c r="E179" s="199" t="s">
        <v>19</v>
      </c>
      <c r="F179" s="200" t="s">
        <v>769</v>
      </c>
      <c r="G179" s="197"/>
      <c r="H179" s="201">
        <v>1.616</v>
      </c>
      <c r="I179" s="202"/>
      <c r="J179" s="197"/>
      <c r="K179" s="197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196</v>
      </c>
      <c r="AU179" s="207" t="s">
        <v>108</v>
      </c>
      <c r="AV179" s="13" t="s">
        <v>85</v>
      </c>
      <c r="AW179" s="13" t="s">
        <v>37</v>
      </c>
      <c r="AX179" s="13" t="s">
        <v>77</v>
      </c>
      <c r="AY179" s="207" t="s">
        <v>185</v>
      </c>
    </row>
    <row r="180" spans="2:51" s="14" customFormat="1" ht="12">
      <c r="B180" s="208"/>
      <c r="C180" s="209"/>
      <c r="D180" s="198" t="s">
        <v>196</v>
      </c>
      <c r="E180" s="210" t="s">
        <v>19</v>
      </c>
      <c r="F180" s="211" t="s">
        <v>199</v>
      </c>
      <c r="G180" s="209"/>
      <c r="H180" s="212">
        <v>5.252000000000001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196</v>
      </c>
      <c r="AU180" s="218" t="s">
        <v>108</v>
      </c>
      <c r="AV180" s="14" t="s">
        <v>192</v>
      </c>
      <c r="AW180" s="14" t="s">
        <v>37</v>
      </c>
      <c r="AX180" s="14" t="s">
        <v>81</v>
      </c>
      <c r="AY180" s="218" t="s">
        <v>185</v>
      </c>
    </row>
    <row r="181" spans="2:63" s="12" customFormat="1" ht="20.9" customHeight="1">
      <c r="B181" s="162"/>
      <c r="C181" s="163"/>
      <c r="D181" s="164" t="s">
        <v>76</v>
      </c>
      <c r="E181" s="176" t="s">
        <v>299</v>
      </c>
      <c r="F181" s="176" t="s">
        <v>300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SUM(P182:P193)</f>
        <v>0</v>
      </c>
      <c r="Q181" s="170"/>
      <c r="R181" s="171">
        <f>SUM(R182:R193)</f>
        <v>0</v>
      </c>
      <c r="S181" s="170"/>
      <c r="T181" s="172">
        <f>SUM(T182:T193)</f>
        <v>4.016904</v>
      </c>
      <c r="AR181" s="173" t="s">
        <v>81</v>
      </c>
      <c r="AT181" s="174" t="s">
        <v>76</v>
      </c>
      <c r="AU181" s="174" t="s">
        <v>85</v>
      </c>
      <c r="AY181" s="173" t="s">
        <v>185</v>
      </c>
      <c r="BK181" s="175">
        <f>SUM(BK182:BK193)</f>
        <v>0</v>
      </c>
    </row>
    <row r="182" spans="1:65" s="2" customFormat="1" ht="24.15" customHeight="1">
      <c r="A182" s="34"/>
      <c r="B182" s="35"/>
      <c r="C182" s="178" t="s">
        <v>310</v>
      </c>
      <c r="D182" s="178" t="s">
        <v>187</v>
      </c>
      <c r="E182" s="179" t="s">
        <v>302</v>
      </c>
      <c r="F182" s="180" t="s">
        <v>303</v>
      </c>
      <c r="G182" s="181" t="s">
        <v>190</v>
      </c>
      <c r="H182" s="182">
        <v>51.574</v>
      </c>
      <c r="I182" s="183"/>
      <c r="J182" s="184">
        <f>ROUND(I182*H182,2)</f>
        <v>0</v>
      </c>
      <c r="K182" s="180" t="s">
        <v>191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0.046</v>
      </c>
      <c r="T182" s="188">
        <f>S182*H182</f>
        <v>2.372404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285</v>
      </c>
      <c r="AT182" s="189" t="s">
        <v>187</v>
      </c>
      <c r="AU182" s="189" t="s">
        <v>108</v>
      </c>
      <c r="AY182" s="17" t="s">
        <v>185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81</v>
      </c>
      <c r="BK182" s="190">
        <f>ROUND(I182*H182,2)</f>
        <v>0</v>
      </c>
      <c r="BL182" s="17" t="s">
        <v>285</v>
      </c>
      <c r="BM182" s="189" t="s">
        <v>304</v>
      </c>
    </row>
    <row r="183" spans="1:47" s="2" customFormat="1" ht="12">
      <c r="A183" s="34"/>
      <c r="B183" s="35"/>
      <c r="C183" s="36"/>
      <c r="D183" s="191" t="s">
        <v>194</v>
      </c>
      <c r="E183" s="36"/>
      <c r="F183" s="192" t="s">
        <v>305</v>
      </c>
      <c r="G183" s="36"/>
      <c r="H183" s="36"/>
      <c r="I183" s="193"/>
      <c r="J183" s="36"/>
      <c r="K183" s="36"/>
      <c r="L183" s="39"/>
      <c r="M183" s="194"/>
      <c r="N183" s="195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194</v>
      </c>
      <c r="AU183" s="17" t="s">
        <v>108</v>
      </c>
    </row>
    <row r="184" spans="2:51" s="13" customFormat="1" ht="12">
      <c r="B184" s="196"/>
      <c r="C184" s="197"/>
      <c r="D184" s="198" t="s">
        <v>196</v>
      </c>
      <c r="E184" s="199" t="s">
        <v>19</v>
      </c>
      <c r="F184" s="200" t="s">
        <v>770</v>
      </c>
      <c r="G184" s="197"/>
      <c r="H184" s="201">
        <v>10.857</v>
      </c>
      <c r="I184" s="202"/>
      <c r="J184" s="197"/>
      <c r="K184" s="197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196</v>
      </c>
      <c r="AU184" s="207" t="s">
        <v>108</v>
      </c>
      <c r="AV184" s="13" t="s">
        <v>85</v>
      </c>
      <c r="AW184" s="13" t="s">
        <v>37</v>
      </c>
      <c r="AX184" s="13" t="s">
        <v>77</v>
      </c>
      <c r="AY184" s="207" t="s">
        <v>185</v>
      </c>
    </row>
    <row r="185" spans="2:51" s="13" customFormat="1" ht="12">
      <c r="B185" s="196"/>
      <c r="C185" s="197"/>
      <c r="D185" s="198" t="s">
        <v>196</v>
      </c>
      <c r="E185" s="199" t="s">
        <v>19</v>
      </c>
      <c r="F185" s="200" t="s">
        <v>771</v>
      </c>
      <c r="G185" s="197"/>
      <c r="H185" s="201">
        <v>11.201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196</v>
      </c>
      <c r="AU185" s="207" t="s">
        <v>108</v>
      </c>
      <c r="AV185" s="13" t="s">
        <v>85</v>
      </c>
      <c r="AW185" s="13" t="s">
        <v>37</v>
      </c>
      <c r="AX185" s="13" t="s">
        <v>77</v>
      </c>
      <c r="AY185" s="207" t="s">
        <v>185</v>
      </c>
    </row>
    <row r="186" spans="2:51" s="13" customFormat="1" ht="12">
      <c r="B186" s="196"/>
      <c r="C186" s="197"/>
      <c r="D186" s="198" t="s">
        <v>196</v>
      </c>
      <c r="E186" s="199" t="s">
        <v>19</v>
      </c>
      <c r="F186" s="200" t="s">
        <v>772</v>
      </c>
      <c r="G186" s="197"/>
      <c r="H186" s="201">
        <v>29.516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196</v>
      </c>
      <c r="AU186" s="207" t="s">
        <v>108</v>
      </c>
      <c r="AV186" s="13" t="s">
        <v>85</v>
      </c>
      <c r="AW186" s="13" t="s">
        <v>37</v>
      </c>
      <c r="AX186" s="13" t="s">
        <v>77</v>
      </c>
      <c r="AY186" s="207" t="s">
        <v>185</v>
      </c>
    </row>
    <row r="187" spans="2:51" s="14" customFormat="1" ht="12">
      <c r="B187" s="208"/>
      <c r="C187" s="209"/>
      <c r="D187" s="198" t="s">
        <v>196</v>
      </c>
      <c r="E187" s="210" t="s">
        <v>19</v>
      </c>
      <c r="F187" s="211" t="s">
        <v>199</v>
      </c>
      <c r="G187" s="209"/>
      <c r="H187" s="212">
        <v>51.574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196</v>
      </c>
      <c r="AU187" s="218" t="s">
        <v>108</v>
      </c>
      <c r="AV187" s="14" t="s">
        <v>192</v>
      </c>
      <c r="AW187" s="14" t="s">
        <v>37</v>
      </c>
      <c r="AX187" s="14" t="s">
        <v>81</v>
      </c>
      <c r="AY187" s="218" t="s">
        <v>185</v>
      </c>
    </row>
    <row r="188" spans="1:65" s="2" customFormat="1" ht="21.75" customHeight="1">
      <c r="A188" s="34"/>
      <c r="B188" s="35"/>
      <c r="C188" s="178" t="s">
        <v>319</v>
      </c>
      <c r="D188" s="178" t="s">
        <v>187</v>
      </c>
      <c r="E188" s="179" t="s">
        <v>311</v>
      </c>
      <c r="F188" s="180" t="s">
        <v>312</v>
      </c>
      <c r="G188" s="181" t="s">
        <v>190</v>
      </c>
      <c r="H188" s="182">
        <v>32.89</v>
      </c>
      <c r="I188" s="183"/>
      <c r="J188" s="184">
        <f>ROUND(I188*H188,2)</f>
        <v>0</v>
      </c>
      <c r="K188" s="180" t="s">
        <v>191</v>
      </c>
      <c r="L188" s="39"/>
      <c r="M188" s="185" t="s">
        <v>19</v>
      </c>
      <c r="N188" s="186" t="s">
        <v>48</v>
      </c>
      <c r="O188" s="64"/>
      <c r="P188" s="187">
        <f>O188*H188</f>
        <v>0</v>
      </c>
      <c r="Q188" s="187">
        <v>0</v>
      </c>
      <c r="R188" s="187">
        <f>Q188*H188</f>
        <v>0</v>
      </c>
      <c r="S188" s="187">
        <v>0.05</v>
      </c>
      <c r="T188" s="188">
        <f>S188*H188</f>
        <v>1.6445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285</v>
      </c>
      <c r="AT188" s="189" t="s">
        <v>187</v>
      </c>
      <c r="AU188" s="189" t="s">
        <v>108</v>
      </c>
      <c r="AY188" s="17" t="s">
        <v>185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17" t="s">
        <v>81</v>
      </c>
      <c r="BK188" s="190">
        <f>ROUND(I188*H188,2)</f>
        <v>0</v>
      </c>
      <c r="BL188" s="17" t="s">
        <v>285</v>
      </c>
      <c r="BM188" s="189" t="s">
        <v>313</v>
      </c>
    </row>
    <row r="189" spans="1:47" s="2" customFormat="1" ht="12">
      <c r="A189" s="34"/>
      <c r="B189" s="35"/>
      <c r="C189" s="36"/>
      <c r="D189" s="191" t="s">
        <v>194</v>
      </c>
      <c r="E189" s="36"/>
      <c r="F189" s="192" t="s">
        <v>314</v>
      </c>
      <c r="G189" s="36"/>
      <c r="H189" s="36"/>
      <c r="I189" s="193"/>
      <c r="J189" s="36"/>
      <c r="K189" s="36"/>
      <c r="L189" s="39"/>
      <c r="M189" s="194"/>
      <c r="N189" s="195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194</v>
      </c>
      <c r="AU189" s="17" t="s">
        <v>108</v>
      </c>
    </row>
    <row r="190" spans="2:51" s="13" customFormat="1" ht="12">
      <c r="B190" s="196"/>
      <c r="C190" s="197"/>
      <c r="D190" s="198" t="s">
        <v>196</v>
      </c>
      <c r="E190" s="199" t="s">
        <v>19</v>
      </c>
      <c r="F190" s="200" t="s">
        <v>765</v>
      </c>
      <c r="G190" s="197"/>
      <c r="H190" s="201">
        <v>5.81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196</v>
      </c>
      <c r="AU190" s="207" t="s">
        <v>108</v>
      </c>
      <c r="AV190" s="13" t="s">
        <v>85</v>
      </c>
      <c r="AW190" s="13" t="s">
        <v>37</v>
      </c>
      <c r="AX190" s="13" t="s">
        <v>77</v>
      </c>
      <c r="AY190" s="207" t="s">
        <v>185</v>
      </c>
    </row>
    <row r="191" spans="2:51" s="13" customFormat="1" ht="12">
      <c r="B191" s="196"/>
      <c r="C191" s="197"/>
      <c r="D191" s="198" t="s">
        <v>196</v>
      </c>
      <c r="E191" s="199" t="s">
        <v>19</v>
      </c>
      <c r="F191" s="200" t="s">
        <v>773</v>
      </c>
      <c r="G191" s="197"/>
      <c r="H191" s="201">
        <v>3.59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196</v>
      </c>
      <c r="AU191" s="207" t="s">
        <v>108</v>
      </c>
      <c r="AV191" s="13" t="s">
        <v>85</v>
      </c>
      <c r="AW191" s="13" t="s">
        <v>37</v>
      </c>
      <c r="AX191" s="13" t="s">
        <v>77</v>
      </c>
      <c r="AY191" s="207" t="s">
        <v>185</v>
      </c>
    </row>
    <row r="192" spans="2:51" s="13" customFormat="1" ht="12">
      <c r="B192" s="196"/>
      <c r="C192" s="197"/>
      <c r="D192" s="198" t="s">
        <v>196</v>
      </c>
      <c r="E192" s="199" t="s">
        <v>19</v>
      </c>
      <c r="F192" s="200" t="s">
        <v>766</v>
      </c>
      <c r="G192" s="197"/>
      <c r="H192" s="201">
        <v>23.49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196</v>
      </c>
      <c r="AU192" s="207" t="s">
        <v>108</v>
      </c>
      <c r="AV192" s="13" t="s">
        <v>85</v>
      </c>
      <c r="AW192" s="13" t="s">
        <v>37</v>
      </c>
      <c r="AX192" s="13" t="s">
        <v>77</v>
      </c>
      <c r="AY192" s="207" t="s">
        <v>185</v>
      </c>
    </row>
    <row r="193" spans="2:51" s="14" customFormat="1" ht="12">
      <c r="B193" s="208"/>
      <c r="C193" s="209"/>
      <c r="D193" s="198" t="s">
        <v>196</v>
      </c>
      <c r="E193" s="210" t="s">
        <v>19</v>
      </c>
      <c r="F193" s="211" t="s">
        <v>199</v>
      </c>
      <c r="G193" s="209"/>
      <c r="H193" s="212">
        <v>32.89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196</v>
      </c>
      <c r="AU193" s="218" t="s">
        <v>108</v>
      </c>
      <c r="AV193" s="14" t="s">
        <v>192</v>
      </c>
      <c r="AW193" s="14" t="s">
        <v>37</v>
      </c>
      <c r="AX193" s="14" t="s">
        <v>81</v>
      </c>
      <c r="AY193" s="218" t="s">
        <v>185</v>
      </c>
    </row>
    <row r="194" spans="2:63" s="12" customFormat="1" ht="22.85" customHeight="1">
      <c r="B194" s="162"/>
      <c r="C194" s="163"/>
      <c r="D194" s="164" t="s">
        <v>76</v>
      </c>
      <c r="E194" s="176" t="s">
        <v>317</v>
      </c>
      <c r="F194" s="176" t="s">
        <v>318</v>
      </c>
      <c r="G194" s="163"/>
      <c r="H194" s="163"/>
      <c r="I194" s="166"/>
      <c r="J194" s="177">
        <f>BK194</f>
        <v>0</v>
      </c>
      <c r="K194" s="163"/>
      <c r="L194" s="168"/>
      <c r="M194" s="169"/>
      <c r="N194" s="170"/>
      <c r="O194" s="170"/>
      <c r="P194" s="171">
        <f>SUM(P195:P208)</f>
        <v>0</v>
      </c>
      <c r="Q194" s="170"/>
      <c r="R194" s="171">
        <f>SUM(R195:R208)</f>
        <v>0</v>
      </c>
      <c r="S194" s="170"/>
      <c r="T194" s="172">
        <f>SUM(T195:T208)</f>
        <v>0</v>
      </c>
      <c r="AR194" s="173" t="s">
        <v>81</v>
      </c>
      <c r="AT194" s="174" t="s">
        <v>76</v>
      </c>
      <c r="AU194" s="174" t="s">
        <v>81</v>
      </c>
      <c r="AY194" s="173" t="s">
        <v>185</v>
      </c>
      <c r="BK194" s="175">
        <f>SUM(BK195:BK208)</f>
        <v>0</v>
      </c>
    </row>
    <row r="195" spans="1:65" s="2" customFormat="1" ht="24.15" customHeight="1">
      <c r="A195" s="34"/>
      <c r="B195" s="35"/>
      <c r="C195" s="178" t="s">
        <v>7</v>
      </c>
      <c r="D195" s="178" t="s">
        <v>187</v>
      </c>
      <c r="E195" s="179" t="s">
        <v>320</v>
      </c>
      <c r="F195" s="180" t="s">
        <v>321</v>
      </c>
      <c r="G195" s="181" t="s">
        <v>322</v>
      </c>
      <c r="H195" s="182">
        <v>6.592</v>
      </c>
      <c r="I195" s="183"/>
      <c r="J195" s="184">
        <f>ROUND(I195*H195,2)</f>
        <v>0</v>
      </c>
      <c r="K195" s="180" t="s">
        <v>191</v>
      </c>
      <c r="L195" s="39"/>
      <c r="M195" s="185" t="s">
        <v>19</v>
      </c>
      <c r="N195" s="186" t="s">
        <v>48</v>
      </c>
      <c r="O195" s="64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192</v>
      </c>
      <c r="AT195" s="189" t="s">
        <v>187</v>
      </c>
      <c r="AU195" s="189" t="s">
        <v>85</v>
      </c>
      <c r="AY195" s="17" t="s">
        <v>185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7" t="s">
        <v>81</v>
      </c>
      <c r="BK195" s="190">
        <f>ROUND(I195*H195,2)</f>
        <v>0</v>
      </c>
      <c r="BL195" s="17" t="s">
        <v>192</v>
      </c>
      <c r="BM195" s="189" t="s">
        <v>323</v>
      </c>
    </row>
    <row r="196" spans="1:47" s="2" customFormat="1" ht="12">
      <c r="A196" s="34"/>
      <c r="B196" s="35"/>
      <c r="C196" s="36"/>
      <c r="D196" s="191" t="s">
        <v>194</v>
      </c>
      <c r="E196" s="36"/>
      <c r="F196" s="192" t="s">
        <v>324</v>
      </c>
      <c r="G196" s="36"/>
      <c r="H196" s="36"/>
      <c r="I196" s="193"/>
      <c r="J196" s="36"/>
      <c r="K196" s="36"/>
      <c r="L196" s="39"/>
      <c r="M196" s="194"/>
      <c r="N196" s="195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194</v>
      </c>
      <c r="AU196" s="17" t="s">
        <v>85</v>
      </c>
    </row>
    <row r="197" spans="1:65" s="2" customFormat="1" ht="33" customHeight="1">
      <c r="A197" s="34"/>
      <c r="B197" s="35"/>
      <c r="C197" s="178" t="s">
        <v>330</v>
      </c>
      <c r="D197" s="178" t="s">
        <v>187</v>
      </c>
      <c r="E197" s="179" t="s">
        <v>325</v>
      </c>
      <c r="F197" s="180" t="s">
        <v>326</v>
      </c>
      <c r="G197" s="181" t="s">
        <v>322</v>
      </c>
      <c r="H197" s="182">
        <v>32.96</v>
      </c>
      <c r="I197" s="183"/>
      <c r="J197" s="184">
        <f>ROUND(I197*H197,2)</f>
        <v>0</v>
      </c>
      <c r="K197" s="180" t="s">
        <v>191</v>
      </c>
      <c r="L197" s="39"/>
      <c r="M197" s="185" t="s">
        <v>19</v>
      </c>
      <c r="N197" s="186" t="s">
        <v>48</v>
      </c>
      <c r="O197" s="64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192</v>
      </c>
      <c r="AT197" s="189" t="s">
        <v>187</v>
      </c>
      <c r="AU197" s="189" t="s">
        <v>85</v>
      </c>
      <c r="AY197" s="17" t="s">
        <v>185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7" t="s">
        <v>81</v>
      </c>
      <c r="BK197" s="190">
        <f>ROUND(I197*H197,2)</f>
        <v>0</v>
      </c>
      <c r="BL197" s="17" t="s">
        <v>192</v>
      </c>
      <c r="BM197" s="189" t="s">
        <v>327</v>
      </c>
    </row>
    <row r="198" spans="1:47" s="2" customFormat="1" ht="12">
      <c r="A198" s="34"/>
      <c r="B198" s="35"/>
      <c r="C198" s="36"/>
      <c r="D198" s="191" t="s">
        <v>194</v>
      </c>
      <c r="E198" s="36"/>
      <c r="F198" s="192" t="s">
        <v>328</v>
      </c>
      <c r="G198" s="36"/>
      <c r="H198" s="36"/>
      <c r="I198" s="193"/>
      <c r="J198" s="36"/>
      <c r="K198" s="36"/>
      <c r="L198" s="39"/>
      <c r="M198" s="194"/>
      <c r="N198" s="195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194</v>
      </c>
      <c r="AU198" s="17" t="s">
        <v>85</v>
      </c>
    </row>
    <row r="199" spans="2:51" s="13" customFormat="1" ht="12">
      <c r="B199" s="196"/>
      <c r="C199" s="197"/>
      <c r="D199" s="198" t="s">
        <v>196</v>
      </c>
      <c r="E199" s="197"/>
      <c r="F199" s="200" t="s">
        <v>774</v>
      </c>
      <c r="G199" s="197"/>
      <c r="H199" s="201">
        <v>32.96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196</v>
      </c>
      <c r="AU199" s="207" t="s">
        <v>85</v>
      </c>
      <c r="AV199" s="13" t="s">
        <v>85</v>
      </c>
      <c r="AW199" s="13" t="s">
        <v>4</v>
      </c>
      <c r="AX199" s="13" t="s">
        <v>81</v>
      </c>
      <c r="AY199" s="207" t="s">
        <v>185</v>
      </c>
    </row>
    <row r="200" spans="1:65" s="2" customFormat="1" ht="16.5" customHeight="1">
      <c r="A200" s="34"/>
      <c r="B200" s="35"/>
      <c r="C200" s="178" t="s">
        <v>335</v>
      </c>
      <c r="D200" s="178" t="s">
        <v>187</v>
      </c>
      <c r="E200" s="179" t="s">
        <v>331</v>
      </c>
      <c r="F200" s="180" t="s">
        <v>332</v>
      </c>
      <c r="G200" s="181" t="s">
        <v>322</v>
      </c>
      <c r="H200" s="182">
        <v>6.592</v>
      </c>
      <c r="I200" s="183"/>
      <c r="J200" s="184">
        <f>ROUND(I200*H200,2)</f>
        <v>0</v>
      </c>
      <c r="K200" s="180" t="s">
        <v>191</v>
      </c>
      <c r="L200" s="39"/>
      <c r="M200" s="185" t="s">
        <v>19</v>
      </c>
      <c r="N200" s="186" t="s">
        <v>48</v>
      </c>
      <c r="O200" s="64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192</v>
      </c>
      <c r="AT200" s="189" t="s">
        <v>187</v>
      </c>
      <c r="AU200" s="189" t="s">
        <v>85</v>
      </c>
      <c r="AY200" s="17" t="s">
        <v>185</v>
      </c>
      <c r="BE200" s="190">
        <f>IF(N200="základní",J200,0)</f>
        <v>0</v>
      </c>
      <c r="BF200" s="190">
        <f>IF(N200="snížená",J200,0)</f>
        <v>0</v>
      </c>
      <c r="BG200" s="190">
        <f>IF(N200="zákl. přenesená",J200,0)</f>
        <v>0</v>
      </c>
      <c r="BH200" s="190">
        <f>IF(N200="sníž. přenesená",J200,0)</f>
        <v>0</v>
      </c>
      <c r="BI200" s="190">
        <f>IF(N200="nulová",J200,0)</f>
        <v>0</v>
      </c>
      <c r="BJ200" s="17" t="s">
        <v>81</v>
      </c>
      <c r="BK200" s="190">
        <f>ROUND(I200*H200,2)</f>
        <v>0</v>
      </c>
      <c r="BL200" s="17" t="s">
        <v>192</v>
      </c>
      <c r="BM200" s="189" t="s">
        <v>333</v>
      </c>
    </row>
    <row r="201" spans="1:47" s="2" customFormat="1" ht="12">
      <c r="A201" s="34"/>
      <c r="B201" s="35"/>
      <c r="C201" s="36"/>
      <c r="D201" s="191" t="s">
        <v>194</v>
      </c>
      <c r="E201" s="36"/>
      <c r="F201" s="192" t="s">
        <v>334</v>
      </c>
      <c r="G201" s="36"/>
      <c r="H201" s="36"/>
      <c r="I201" s="193"/>
      <c r="J201" s="36"/>
      <c r="K201" s="36"/>
      <c r="L201" s="39"/>
      <c r="M201" s="194"/>
      <c r="N201" s="195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194</v>
      </c>
      <c r="AU201" s="17" t="s">
        <v>85</v>
      </c>
    </row>
    <row r="202" spans="1:65" s="2" customFormat="1" ht="21.75" customHeight="1">
      <c r="A202" s="34"/>
      <c r="B202" s="35"/>
      <c r="C202" s="178" t="s">
        <v>340</v>
      </c>
      <c r="D202" s="178" t="s">
        <v>187</v>
      </c>
      <c r="E202" s="179" t="s">
        <v>336</v>
      </c>
      <c r="F202" s="180" t="s">
        <v>337</v>
      </c>
      <c r="G202" s="181" t="s">
        <v>322</v>
      </c>
      <c r="H202" s="182">
        <v>6.592</v>
      </c>
      <c r="I202" s="183"/>
      <c r="J202" s="184">
        <f>ROUND(I202*H202,2)</f>
        <v>0</v>
      </c>
      <c r="K202" s="180" t="s">
        <v>191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192</v>
      </c>
      <c r="AT202" s="189" t="s">
        <v>187</v>
      </c>
      <c r="AU202" s="189" t="s">
        <v>85</v>
      </c>
      <c r="AY202" s="17" t="s">
        <v>185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81</v>
      </c>
      <c r="BK202" s="190">
        <f>ROUND(I202*H202,2)</f>
        <v>0</v>
      </c>
      <c r="BL202" s="17" t="s">
        <v>192</v>
      </c>
      <c r="BM202" s="189" t="s">
        <v>338</v>
      </c>
    </row>
    <row r="203" spans="1:47" s="2" customFormat="1" ht="12">
      <c r="A203" s="34"/>
      <c r="B203" s="35"/>
      <c r="C203" s="36"/>
      <c r="D203" s="191" t="s">
        <v>194</v>
      </c>
      <c r="E203" s="36"/>
      <c r="F203" s="192" t="s">
        <v>339</v>
      </c>
      <c r="G203" s="36"/>
      <c r="H203" s="36"/>
      <c r="I203" s="193"/>
      <c r="J203" s="36"/>
      <c r="K203" s="36"/>
      <c r="L203" s="39"/>
      <c r="M203" s="194"/>
      <c r="N203" s="195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194</v>
      </c>
      <c r="AU203" s="17" t="s">
        <v>85</v>
      </c>
    </row>
    <row r="204" spans="1:65" s="2" customFormat="1" ht="16.5" customHeight="1">
      <c r="A204" s="34"/>
      <c r="B204" s="35"/>
      <c r="C204" s="178" t="s">
        <v>346</v>
      </c>
      <c r="D204" s="178" t="s">
        <v>187</v>
      </c>
      <c r="E204" s="179" t="s">
        <v>341</v>
      </c>
      <c r="F204" s="180" t="s">
        <v>342</v>
      </c>
      <c r="G204" s="181" t="s">
        <v>322</v>
      </c>
      <c r="H204" s="182">
        <v>125.248</v>
      </c>
      <c r="I204" s="183"/>
      <c r="J204" s="184">
        <f>ROUND(I204*H204,2)</f>
        <v>0</v>
      </c>
      <c r="K204" s="180" t="s">
        <v>191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192</v>
      </c>
      <c r="AT204" s="189" t="s">
        <v>187</v>
      </c>
      <c r="AU204" s="189" t="s">
        <v>85</v>
      </c>
      <c r="AY204" s="17" t="s">
        <v>185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81</v>
      </c>
      <c r="BK204" s="190">
        <f>ROUND(I204*H204,2)</f>
        <v>0</v>
      </c>
      <c r="BL204" s="17" t="s">
        <v>192</v>
      </c>
      <c r="BM204" s="189" t="s">
        <v>343</v>
      </c>
    </row>
    <row r="205" spans="1:47" s="2" customFormat="1" ht="12">
      <c r="A205" s="34"/>
      <c r="B205" s="35"/>
      <c r="C205" s="36"/>
      <c r="D205" s="191" t="s">
        <v>194</v>
      </c>
      <c r="E205" s="36"/>
      <c r="F205" s="192" t="s">
        <v>344</v>
      </c>
      <c r="G205" s="36"/>
      <c r="H205" s="36"/>
      <c r="I205" s="193"/>
      <c r="J205" s="36"/>
      <c r="K205" s="36"/>
      <c r="L205" s="39"/>
      <c r="M205" s="194"/>
      <c r="N205" s="195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194</v>
      </c>
      <c r="AU205" s="17" t="s">
        <v>85</v>
      </c>
    </row>
    <row r="206" spans="2:51" s="13" customFormat="1" ht="12">
      <c r="B206" s="196"/>
      <c r="C206" s="197"/>
      <c r="D206" s="198" t="s">
        <v>196</v>
      </c>
      <c r="E206" s="197"/>
      <c r="F206" s="200" t="s">
        <v>775</v>
      </c>
      <c r="G206" s="197"/>
      <c r="H206" s="201">
        <v>125.248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196</v>
      </c>
      <c r="AU206" s="207" t="s">
        <v>85</v>
      </c>
      <c r="AV206" s="13" t="s">
        <v>85</v>
      </c>
      <c r="AW206" s="13" t="s">
        <v>4</v>
      </c>
      <c r="AX206" s="13" t="s">
        <v>81</v>
      </c>
      <c r="AY206" s="207" t="s">
        <v>185</v>
      </c>
    </row>
    <row r="207" spans="1:65" s="2" customFormat="1" ht="24.15" customHeight="1">
      <c r="A207" s="34"/>
      <c r="B207" s="35"/>
      <c r="C207" s="178" t="s">
        <v>353</v>
      </c>
      <c r="D207" s="178" t="s">
        <v>187</v>
      </c>
      <c r="E207" s="179" t="s">
        <v>347</v>
      </c>
      <c r="F207" s="180" t="s">
        <v>348</v>
      </c>
      <c r="G207" s="181" t="s">
        <v>322</v>
      </c>
      <c r="H207" s="182">
        <v>6.592</v>
      </c>
      <c r="I207" s="183"/>
      <c r="J207" s="184">
        <f>ROUND(I207*H207,2)</f>
        <v>0</v>
      </c>
      <c r="K207" s="180" t="s">
        <v>191</v>
      </c>
      <c r="L207" s="39"/>
      <c r="M207" s="185" t="s">
        <v>19</v>
      </c>
      <c r="N207" s="186" t="s">
        <v>48</v>
      </c>
      <c r="O207" s="64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192</v>
      </c>
      <c r="AT207" s="189" t="s">
        <v>187</v>
      </c>
      <c r="AU207" s="189" t="s">
        <v>85</v>
      </c>
      <c r="AY207" s="17" t="s">
        <v>185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17" t="s">
        <v>81</v>
      </c>
      <c r="BK207" s="190">
        <f>ROUND(I207*H207,2)</f>
        <v>0</v>
      </c>
      <c r="BL207" s="17" t="s">
        <v>192</v>
      </c>
      <c r="BM207" s="189" t="s">
        <v>349</v>
      </c>
    </row>
    <row r="208" spans="1:47" s="2" customFormat="1" ht="12">
      <c r="A208" s="34"/>
      <c r="B208" s="35"/>
      <c r="C208" s="36"/>
      <c r="D208" s="191" t="s">
        <v>194</v>
      </c>
      <c r="E208" s="36"/>
      <c r="F208" s="192" t="s">
        <v>350</v>
      </c>
      <c r="G208" s="36"/>
      <c r="H208" s="36"/>
      <c r="I208" s="193"/>
      <c r="J208" s="36"/>
      <c r="K208" s="36"/>
      <c r="L208" s="39"/>
      <c r="M208" s="194"/>
      <c r="N208" s="195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194</v>
      </c>
      <c r="AU208" s="17" t="s">
        <v>85</v>
      </c>
    </row>
    <row r="209" spans="2:63" s="12" customFormat="1" ht="22.85" customHeight="1">
      <c r="B209" s="162"/>
      <c r="C209" s="163"/>
      <c r="D209" s="164" t="s">
        <v>76</v>
      </c>
      <c r="E209" s="176" t="s">
        <v>351</v>
      </c>
      <c r="F209" s="176" t="s">
        <v>352</v>
      </c>
      <c r="G209" s="163"/>
      <c r="H209" s="163"/>
      <c r="I209" s="166"/>
      <c r="J209" s="177">
        <f>BK209</f>
        <v>0</v>
      </c>
      <c r="K209" s="163"/>
      <c r="L209" s="168"/>
      <c r="M209" s="169"/>
      <c r="N209" s="170"/>
      <c r="O209" s="170"/>
      <c r="P209" s="171">
        <f>SUM(P210:P211)</f>
        <v>0</v>
      </c>
      <c r="Q209" s="170"/>
      <c r="R209" s="171">
        <f>SUM(R210:R211)</f>
        <v>0</v>
      </c>
      <c r="S209" s="170"/>
      <c r="T209" s="172">
        <f>SUM(T210:T211)</f>
        <v>0</v>
      </c>
      <c r="AR209" s="173" t="s">
        <v>81</v>
      </c>
      <c r="AT209" s="174" t="s">
        <v>76</v>
      </c>
      <c r="AU209" s="174" t="s">
        <v>81</v>
      </c>
      <c r="AY209" s="173" t="s">
        <v>185</v>
      </c>
      <c r="BK209" s="175">
        <f>SUM(BK210:BK211)</f>
        <v>0</v>
      </c>
    </row>
    <row r="210" spans="1:65" s="2" customFormat="1" ht="33" customHeight="1">
      <c r="A210" s="34"/>
      <c r="B210" s="35"/>
      <c r="C210" s="178" t="s">
        <v>362</v>
      </c>
      <c r="D210" s="178" t="s">
        <v>187</v>
      </c>
      <c r="E210" s="179" t="s">
        <v>354</v>
      </c>
      <c r="F210" s="180" t="s">
        <v>355</v>
      </c>
      <c r="G210" s="181" t="s">
        <v>322</v>
      </c>
      <c r="H210" s="182">
        <v>4.961</v>
      </c>
      <c r="I210" s="183"/>
      <c r="J210" s="184">
        <f>ROUND(I210*H210,2)</f>
        <v>0</v>
      </c>
      <c r="K210" s="180" t="s">
        <v>191</v>
      </c>
      <c r="L210" s="39"/>
      <c r="M210" s="185" t="s">
        <v>19</v>
      </c>
      <c r="N210" s="186" t="s">
        <v>48</v>
      </c>
      <c r="O210" s="64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192</v>
      </c>
      <c r="AT210" s="189" t="s">
        <v>187</v>
      </c>
      <c r="AU210" s="189" t="s">
        <v>85</v>
      </c>
      <c r="AY210" s="17" t="s">
        <v>185</v>
      </c>
      <c r="BE210" s="190">
        <f>IF(N210="základní",J210,0)</f>
        <v>0</v>
      </c>
      <c r="BF210" s="190">
        <f>IF(N210="snížená",J210,0)</f>
        <v>0</v>
      </c>
      <c r="BG210" s="190">
        <f>IF(N210="zákl. přenesená",J210,0)</f>
        <v>0</v>
      </c>
      <c r="BH210" s="190">
        <f>IF(N210="sníž. přenesená",J210,0)</f>
        <v>0</v>
      </c>
      <c r="BI210" s="190">
        <f>IF(N210="nulová",J210,0)</f>
        <v>0</v>
      </c>
      <c r="BJ210" s="17" t="s">
        <v>81</v>
      </c>
      <c r="BK210" s="190">
        <f>ROUND(I210*H210,2)</f>
        <v>0</v>
      </c>
      <c r="BL210" s="17" t="s">
        <v>192</v>
      </c>
      <c r="BM210" s="189" t="s">
        <v>811</v>
      </c>
    </row>
    <row r="211" spans="1:47" s="2" customFormat="1" ht="12">
      <c r="A211" s="34"/>
      <c r="B211" s="35"/>
      <c r="C211" s="36"/>
      <c r="D211" s="191" t="s">
        <v>194</v>
      </c>
      <c r="E211" s="36"/>
      <c r="F211" s="192" t="s">
        <v>357</v>
      </c>
      <c r="G211" s="36"/>
      <c r="H211" s="36"/>
      <c r="I211" s="193"/>
      <c r="J211" s="36"/>
      <c r="K211" s="36"/>
      <c r="L211" s="39"/>
      <c r="M211" s="194"/>
      <c r="N211" s="195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194</v>
      </c>
      <c r="AU211" s="17" t="s">
        <v>85</v>
      </c>
    </row>
    <row r="212" spans="2:63" s="12" customFormat="1" ht="25.95" customHeight="1">
      <c r="B212" s="162"/>
      <c r="C212" s="163"/>
      <c r="D212" s="164" t="s">
        <v>76</v>
      </c>
      <c r="E212" s="165" t="s">
        <v>358</v>
      </c>
      <c r="F212" s="165" t="s">
        <v>359</v>
      </c>
      <c r="G212" s="163"/>
      <c r="H212" s="163"/>
      <c r="I212" s="166"/>
      <c r="J212" s="167">
        <f>BK212</f>
        <v>0</v>
      </c>
      <c r="K212" s="163"/>
      <c r="L212" s="168"/>
      <c r="M212" s="169"/>
      <c r="N212" s="170"/>
      <c r="O212" s="170"/>
      <c r="P212" s="171">
        <f>P213+P247+P264+P323+P354+P359+P399</f>
        <v>0</v>
      </c>
      <c r="Q212" s="170"/>
      <c r="R212" s="171">
        <f>R213+R247+R264+R323+R354+R359+R399</f>
        <v>1.35355399</v>
      </c>
      <c r="S212" s="170"/>
      <c r="T212" s="172">
        <f>T213+T247+T264+T323+T354+T359+T399</f>
        <v>0.604107</v>
      </c>
      <c r="AR212" s="173" t="s">
        <v>85</v>
      </c>
      <c r="AT212" s="174" t="s">
        <v>76</v>
      </c>
      <c r="AU212" s="174" t="s">
        <v>77</v>
      </c>
      <c r="AY212" s="173" t="s">
        <v>185</v>
      </c>
      <c r="BK212" s="175">
        <f>BK213+BK247+BK264+BK323+BK354+BK359+BK399</f>
        <v>0</v>
      </c>
    </row>
    <row r="213" spans="2:63" s="12" customFormat="1" ht="22.85" customHeight="1">
      <c r="B213" s="162"/>
      <c r="C213" s="163"/>
      <c r="D213" s="164" t="s">
        <v>76</v>
      </c>
      <c r="E213" s="176" t="s">
        <v>360</v>
      </c>
      <c r="F213" s="176" t="s">
        <v>361</v>
      </c>
      <c r="G213" s="163"/>
      <c r="H213" s="163"/>
      <c r="I213" s="166"/>
      <c r="J213" s="177">
        <f>BK213</f>
        <v>0</v>
      </c>
      <c r="K213" s="163"/>
      <c r="L213" s="168"/>
      <c r="M213" s="169"/>
      <c r="N213" s="170"/>
      <c r="O213" s="170"/>
      <c r="P213" s="171">
        <f>SUM(P214:P246)</f>
        <v>0</v>
      </c>
      <c r="Q213" s="170"/>
      <c r="R213" s="171">
        <f>SUM(R214:R246)</f>
        <v>0.13391413000000002</v>
      </c>
      <c r="S213" s="170"/>
      <c r="T213" s="172">
        <f>SUM(T214:T246)</f>
        <v>0</v>
      </c>
      <c r="AR213" s="173" t="s">
        <v>85</v>
      </c>
      <c r="AT213" s="174" t="s">
        <v>76</v>
      </c>
      <c r="AU213" s="174" t="s">
        <v>81</v>
      </c>
      <c r="AY213" s="173" t="s">
        <v>185</v>
      </c>
      <c r="BK213" s="175">
        <f>SUM(BK214:BK246)</f>
        <v>0</v>
      </c>
    </row>
    <row r="214" spans="1:65" s="2" customFormat="1" ht="37.85" customHeight="1">
      <c r="A214" s="34"/>
      <c r="B214" s="35"/>
      <c r="C214" s="178" t="s">
        <v>368</v>
      </c>
      <c r="D214" s="178" t="s">
        <v>187</v>
      </c>
      <c r="E214" s="179" t="s">
        <v>375</v>
      </c>
      <c r="F214" s="180" t="s">
        <v>376</v>
      </c>
      <c r="G214" s="181" t="s">
        <v>190</v>
      </c>
      <c r="H214" s="182">
        <v>2.295</v>
      </c>
      <c r="I214" s="183"/>
      <c r="J214" s="184">
        <f>ROUND(I214*H214,2)</f>
        <v>0</v>
      </c>
      <c r="K214" s="180" t="s">
        <v>191</v>
      </c>
      <c r="L214" s="39"/>
      <c r="M214" s="185" t="s">
        <v>19</v>
      </c>
      <c r="N214" s="186" t="s">
        <v>48</v>
      </c>
      <c r="O214" s="64"/>
      <c r="P214" s="187">
        <f>O214*H214</f>
        <v>0</v>
      </c>
      <c r="Q214" s="187">
        <v>0.02963</v>
      </c>
      <c r="R214" s="187">
        <f>Q214*H214</f>
        <v>0.06800085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285</v>
      </c>
      <c r="AT214" s="189" t="s">
        <v>187</v>
      </c>
      <c r="AU214" s="189" t="s">
        <v>85</v>
      </c>
      <c r="AY214" s="17" t="s">
        <v>185</v>
      </c>
      <c r="BE214" s="190">
        <f>IF(N214="základní",J214,0)</f>
        <v>0</v>
      </c>
      <c r="BF214" s="190">
        <f>IF(N214="snížená",J214,0)</f>
        <v>0</v>
      </c>
      <c r="BG214" s="190">
        <f>IF(N214="zákl. přenesená",J214,0)</f>
        <v>0</v>
      </c>
      <c r="BH214" s="190">
        <f>IF(N214="sníž. přenesená",J214,0)</f>
        <v>0</v>
      </c>
      <c r="BI214" s="190">
        <f>IF(N214="nulová",J214,0)</f>
        <v>0</v>
      </c>
      <c r="BJ214" s="17" t="s">
        <v>81</v>
      </c>
      <c r="BK214" s="190">
        <f>ROUND(I214*H214,2)</f>
        <v>0</v>
      </c>
      <c r="BL214" s="17" t="s">
        <v>285</v>
      </c>
      <c r="BM214" s="189" t="s">
        <v>377</v>
      </c>
    </row>
    <row r="215" spans="1:47" s="2" customFormat="1" ht="12">
      <c r="A215" s="34"/>
      <c r="B215" s="35"/>
      <c r="C215" s="36"/>
      <c r="D215" s="191" t="s">
        <v>194</v>
      </c>
      <c r="E215" s="36"/>
      <c r="F215" s="192" t="s">
        <v>378</v>
      </c>
      <c r="G215" s="36"/>
      <c r="H215" s="36"/>
      <c r="I215" s="193"/>
      <c r="J215" s="36"/>
      <c r="K215" s="36"/>
      <c r="L215" s="39"/>
      <c r="M215" s="194"/>
      <c r="N215" s="195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194</v>
      </c>
      <c r="AU215" s="17" t="s">
        <v>85</v>
      </c>
    </row>
    <row r="216" spans="2:51" s="13" customFormat="1" ht="12">
      <c r="B216" s="196"/>
      <c r="C216" s="197"/>
      <c r="D216" s="198" t="s">
        <v>196</v>
      </c>
      <c r="E216" s="199" t="s">
        <v>19</v>
      </c>
      <c r="F216" s="200" t="s">
        <v>777</v>
      </c>
      <c r="G216" s="197"/>
      <c r="H216" s="201">
        <v>2.295</v>
      </c>
      <c r="I216" s="202"/>
      <c r="J216" s="197"/>
      <c r="K216" s="197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196</v>
      </c>
      <c r="AU216" s="207" t="s">
        <v>85</v>
      </c>
      <c r="AV216" s="13" t="s">
        <v>85</v>
      </c>
      <c r="AW216" s="13" t="s">
        <v>37</v>
      </c>
      <c r="AX216" s="13" t="s">
        <v>77</v>
      </c>
      <c r="AY216" s="207" t="s">
        <v>185</v>
      </c>
    </row>
    <row r="217" spans="2:51" s="14" customFormat="1" ht="12">
      <c r="B217" s="208"/>
      <c r="C217" s="209"/>
      <c r="D217" s="198" t="s">
        <v>196</v>
      </c>
      <c r="E217" s="210" t="s">
        <v>19</v>
      </c>
      <c r="F217" s="211" t="s">
        <v>199</v>
      </c>
      <c r="G217" s="209"/>
      <c r="H217" s="212">
        <v>2.295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196</v>
      </c>
      <c r="AU217" s="218" t="s">
        <v>85</v>
      </c>
      <c r="AV217" s="14" t="s">
        <v>192</v>
      </c>
      <c r="AW217" s="14" t="s">
        <v>37</v>
      </c>
      <c r="AX217" s="14" t="s">
        <v>81</v>
      </c>
      <c r="AY217" s="218" t="s">
        <v>185</v>
      </c>
    </row>
    <row r="218" spans="1:65" s="2" customFormat="1" ht="24.15" customHeight="1">
      <c r="A218" s="34"/>
      <c r="B218" s="35"/>
      <c r="C218" s="178" t="s">
        <v>374</v>
      </c>
      <c r="D218" s="178" t="s">
        <v>187</v>
      </c>
      <c r="E218" s="179" t="s">
        <v>388</v>
      </c>
      <c r="F218" s="180" t="s">
        <v>389</v>
      </c>
      <c r="G218" s="181" t="s">
        <v>190</v>
      </c>
      <c r="H218" s="182">
        <v>2.295</v>
      </c>
      <c r="I218" s="183"/>
      <c r="J218" s="184">
        <f>ROUND(I218*H218,2)</f>
        <v>0</v>
      </c>
      <c r="K218" s="180" t="s">
        <v>191</v>
      </c>
      <c r="L218" s="39"/>
      <c r="M218" s="185" t="s">
        <v>19</v>
      </c>
      <c r="N218" s="186" t="s">
        <v>48</v>
      </c>
      <c r="O218" s="64"/>
      <c r="P218" s="187">
        <f>O218*H218</f>
        <v>0</v>
      </c>
      <c r="Q218" s="187">
        <v>0.0001</v>
      </c>
      <c r="R218" s="187">
        <f>Q218*H218</f>
        <v>0.0002295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285</v>
      </c>
      <c r="AT218" s="189" t="s">
        <v>187</v>
      </c>
      <c r="AU218" s="189" t="s">
        <v>85</v>
      </c>
      <c r="AY218" s="17" t="s">
        <v>185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17" t="s">
        <v>81</v>
      </c>
      <c r="BK218" s="190">
        <f>ROUND(I218*H218,2)</f>
        <v>0</v>
      </c>
      <c r="BL218" s="17" t="s">
        <v>285</v>
      </c>
      <c r="BM218" s="189" t="s">
        <v>390</v>
      </c>
    </row>
    <row r="219" spans="1:47" s="2" customFormat="1" ht="12">
      <c r="A219" s="34"/>
      <c r="B219" s="35"/>
      <c r="C219" s="36"/>
      <c r="D219" s="191" t="s">
        <v>194</v>
      </c>
      <c r="E219" s="36"/>
      <c r="F219" s="192" t="s">
        <v>391</v>
      </c>
      <c r="G219" s="36"/>
      <c r="H219" s="36"/>
      <c r="I219" s="193"/>
      <c r="J219" s="36"/>
      <c r="K219" s="36"/>
      <c r="L219" s="39"/>
      <c r="M219" s="194"/>
      <c r="N219" s="195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194</v>
      </c>
      <c r="AU219" s="17" t="s">
        <v>85</v>
      </c>
    </row>
    <row r="220" spans="1:65" s="2" customFormat="1" ht="16.5" customHeight="1">
      <c r="A220" s="34"/>
      <c r="B220" s="35"/>
      <c r="C220" s="178" t="s">
        <v>380</v>
      </c>
      <c r="D220" s="178" t="s">
        <v>187</v>
      </c>
      <c r="E220" s="179" t="s">
        <v>399</v>
      </c>
      <c r="F220" s="180" t="s">
        <v>400</v>
      </c>
      <c r="G220" s="181" t="s">
        <v>190</v>
      </c>
      <c r="H220" s="182">
        <v>3.59</v>
      </c>
      <c r="I220" s="183"/>
      <c r="J220" s="184">
        <f>ROUND(I220*H220,2)</f>
        <v>0</v>
      </c>
      <c r="K220" s="180" t="s">
        <v>191</v>
      </c>
      <c r="L220" s="39"/>
      <c r="M220" s="185" t="s">
        <v>19</v>
      </c>
      <c r="N220" s="186" t="s">
        <v>48</v>
      </c>
      <c r="O220" s="64"/>
      <c r="P220" s="187">
        <f>O220*H220</f>
        <v>0</v>
      </c>
      <c r="Q220" s="187">
        <v>0.00029</v>
      </c>
      <c r="R220" s="187">
        <f>Q220*H220</f>
        <v>0.0010410999999999999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285</v>
      </c>
      <c r="AT220" s="189" t="s">
        <v>187</v>
      </c>
      <c r="AU220" s="189" t="s">
        <v>85</v>
      </c>
      <c r="AY220" s="17" t="s">
        <v>185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7" t="s">
        <v>81</v>
      </c>
      <c r="BK220" s="190">
        <f>ROUND(I220*H220,2)</f>
        <v>0</v>
      </c>
      <c r="BL220" s="17" t="s">
        <v>285</v>
      </c>
      <c r="BM220" s="189" t="s">
        <v>401</v>
      </c>
    </row>
    <row r="221" spans="1:47" s="2" customFormat="1" ht="12">
      <c r="A221" s="34"/>
      <c r="B221" s="35"/>
      <c r="C221" s="36"/>
      <c r="D221" s="191" t="s">
        <v>194</v>
      </c>
      <c r="E221" s="36"/>
      <c r="F221" s="192" t="s">
        <v>402</v>
      </c>
      <c r="G221" s="36"/>
      <c r="H221" s="36"/>
      <c r="I221" s="193"/>
      <c r="J221" s="36"/>
      <c r="K221" s="36"/>
      <c r="L221" s="39"/>
      <c r="M221" s="194"/>
      <c r="N221" s="195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194</v>
      </c>
      <c r="AU221" s="17" t="s">
        <v>85</v>
      </c>
    </row>
    <row r="222" spans="2:51" s="13" customFormat="1" ht="12">
      <c r="B222" s="196"/>
      <c r="C222" s="197"/>
      <c r="D222" s="198" t="s">
        <v>196</v>
      </c>
      <c r="E222" s="199" t="s">
        <v>19</v>
      </c>
      <c r="F222" s="200" t="s">
        <v>773</v>
      </c>
      <c r="G222" s="197"/>
      <c r="H222" s="201">
        <v>3.59</v>
      </c>
      <c r="I222" s="202"/>
      <c r="J222" s="197"/>
      <c r="K222" s="197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196</v>
      </c>
      <c r="AU222" s="207" t="s">
        <v>85</v>
      </c>
      <c r="AV222" s="13" t="s">
        <v>85</v>
      </c>
      <c r="AW222" s="13" t="s">
        <v>37</v>
      </c>
      <c r="AX222" s="13" t="s">
        <v>77</v>
      </c>
      <c r="AY222" s="207" t="s">
        <v>185</v>
      </c>
    </row>
    <row r="223" spans="2:51" s="14" customFormat="1" ht="12">
      <c r="B223" s="208"/>
      <c r="C223" s="209"/>
      <c r="D223" s="198" t="s">
        <v>196</v>
      </c>
      <c r="E223" s="210" t="s">
        <v>19</v>
      </c>
      <c r="F223" s="211" t="s">
        <v>199</v>
      </c>
      <c r="G223" s="209"/>
      <c r="H223" s="212">
        <v>3.59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196</v>
      </c>
      <c r="AU223" s="218" t="s">
        <v>85</v>
      </c>
      <c r="AV223" s="14" t="s">
        <v>192</v>
      </c>
      <c r="AW223" s="14" t="s">
        <v>37</v>
      </c>
      <c r="AX223" s="14" t="s">
        <v>81</v>
      </c>
      <c r="AY223" s="218" t="s">
        <v>185</v>
      </c>
    </row>
    <row r="224" spans="1:65" s="2" customFormat="1" ht="16.5" customHeight="1">
      <c r="A224" s="34"/>
      <c r="B224" s="35"/>
      <c r="C224" s="219" t="s">
        <v>387</v>
      </c>
      <c r="D224" s="219" t="s">
        <v>404</v>
      </c>
      <c r="E224" s="220" t="s">
        <v>405</v>
      </c>
      <c r="F224" s="221" t="s">
        <v>406</v>
      </c>
      <c r="G224" s="222" t="s">
        <v>407</v>
      </c>
      <c r="H224" s="223">
        <v>22.492</v>
      </c>
      <c r="I224" s="224"/>
      <c r="J224" s="225">
        <f>ROUND(I224*H224,2)</f>
        <v>0</v>
      </c>
      <c r="K224" s="221" t="s">
        <v>191</v>
      </c>
      <c r="L224" s="226"/>
      <c r="M224" s="227" t="s">
        <v>19</v>
      </c>
      <c r="N224" s="228" t="s">
        <v>48</v>
      </c>
      <c r="O224" s="64"/>
      <c r="P224" s="187">
        <f>O224*H224</f>
        <v>0</v>
      </c>
      <c r="Q224" s="187">
        <v>0.00054</v>
      </c>
      <c r="R224" s="187">
        <f>Q224*H224</f>
        <v>0.01214568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392</v>
      </c>
      <c r="AT224" s="189" t="s">
        <v>404</v>
      </c>
      <c r="AU224" s="189" t="s">
        <v>85</v>
      </c>
      <c r="AY224" s="17" t="s">
        <v>185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17" t="s">
        <v>81</v>
      </c>
      <c r="BK224" s="190">
        <f>ROUND(I224*H224,2)</f>
        <v>0</v>
      </c>
      <c r="BL224" s="17" t="s">
        <v>285</v>
      </c>
      <c r="BM224" s="189" t="s">
        <v>408</v>
      </c>
    </row>
    <row r="225" spans="2:51" s="13" customFormat="1" ht="12">
      <c r="B225" s="196"/>
      <c r="C225" s="197"/>
      <c r="D225" s="198" t="s">
        <v>196</v>
      </c>
      <c r="E225" s="199" t="s">
        <v>19</v>
      </c>
      <c r="F225" s="200" t="s">
        <v>778</v>
      </c>
      <c r="G225" s="197"/>
      <c r="H225" s="201">
        <v>22.492</v>
      </c>
      <c r="I225" s="202"/>
      <c r="J225" s="197"/>
      <c r="K225" s="197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196</v>
      </c>
      <c r="AU225" s="207" t="s">
        <v>85</v>
      </c>
      <c r="AV225" s="13" t="s">
        <v>85</v>
      </c>
      <c r="AW225" s="13" t="s">
        <v>37</v>
      </c>
      <c r="AX225" s="13" t="s">
        <v>77</v>
      </c>
      <c r="AY225" s="207" t="s">
        <v>185</v>
      </c>
    </row>
    <row r="226" spans="2:51" s="14" customFormat="1" ht="12">
      <c r="B226" s="208"/>
      <c r="C226" s="209"/>
      <c r="D226" s="198" t="s">
        <v>196</v>
      </c>
      <c r="E226" s="210" t="s">
        <v>19</v>
      </c>
      <c r="F226" s="211" t="s">
        <v>199</v>
      </c>
      <c r="G226" s="209"/>
      <c r="H226" s="212">
        <v>22.492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196</v>
      </c>
      <c r="AU226" s="218" t="s">
        <v>85</v>
      </c>
      <c r="AV226" s="14" t="s">
        <v>192</v>
      </c>
      <c r="AW226" s="14" t="s">
        <v>37</v>
      </c>
      <c r="AX226" s="14" t="s">
        <v>81</v>
      </c>
      <c r="AY226" s="218" t="s">
        <v>185</v>
      </c>
    </row>
    <row r="227" spans="1:65" s="2" customFormat="1" ht="16.5" customHeight="1">
      <c r="A227" s="34"/>
      <c r="B227" s="35"/>
      <c r="C227" s="178" t="s">
        <v>392</v>
      </c>
      <c r="D227" s="178" t="s">
        <v>187</v>
      </c>
      <c r="E227" s="179" t="s">
        <v>412</v>
      </c>
      <c r="F227" s="180" t="s">
        <v>413</v>
      </c>
      <c r="G227" s="181" t="s">
        <v>190</v>
      </c>
      <c r="H227" s="182">
        <v>3.59</v>
      </c>
      <c r="I227" s="183"/>
      <c r="J227" s="184">
        <f>ROUND(I227*H227,2)</f>
        <v>0</v>
      </c>
      <c r="K227" s="180" t="s">
        <v>191</v>
      </c>
      <c r="L227" s="39"/>
      <c r="M227" s="185" t="s">
        <v>19</v>
      </c>
      <c r="N227" s="186" t="s">
        <v>48</v>
      </c>
      <c r="O227" s="64"/>
      <c r="P227" s="187">
        <f>O227*H227</f>
        <v>0</v>
      </c>
      <c r="Q227" s="187">
        <v>0.00041</v>
      </c>
      <c r="R227" s="187">
        <f>Q227*H227</f>
        <v>0.0014719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285</v>
      </c>
      <c r="AT227" s="189" t="s">
        <v>187</v>
      </c>
      <c r="AU227" s="189" t="s">
        <v>85</v>
      </c>
      <c r="AY227" s="17" t="s">
        <v>185</v>
      </c>
      <c r="BE227" s="190">
        <f>IF(N227="základní",J227,0)</f>
        <v>0</v>
      </c>
      <c r="BF227" s="190">
        <f>IF(N227="snížená",J227,0)</f>
        <v>0</v>
      </c>
      <c r="BG227" s="190">
        <f>IF(N227="zákl. přenesená",J227,0)</f>
        <v>0</v>
      </c>
      <c r="BH227" s="190">
        <f>IF(N227="sníž. přenesená",J227,0)</f>
        <v>0</v>
      </c>
      <c r="BI227" s="190">
        <f>IF(N227="nulová",J227,0)</f>
        <v>0</v>
      </c>
      <c r="BJ227" s="17" t="s">
        <v>81</v>
      </c>
      <c r="BK227" s="190">
        <f>ROUND(I227*H227,2)</f>
        <v>0</v>
      </c>
      <c r="BL227" s="17" t="s">
        <v>285</v>
      </c>
      <c r="BM227" s="189" t="s">
        <v>414</v>
      </c>
    </row>
    <row r="228" spans="1:47" s="2" customFormat="1" ht="12">
      <c r="A228" s="34"/>
      <c r="B228" s="35"/>
      <c r="C228" s="36"/>
      <c r="D228" s="191" t="s">
        <v>194</v>
      </c>
      <c r="E228" s="36"/>
      <c r="F228" s="192" t="s">
        <v>415</v>
      </c>
      <c r="G228" s="36"/>
      <c r="H228" s="36"/>
      <c r="I228" s="193"/>
      <c r="J228" s="36"/>
      <c r="K228" s="36"/>
      <c r="L228" s="39"/>
      <c r="M228" s="194"/>
      <c r="N228" s="195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194</v>
      </c>
      <c r="AU228" s="17" t="s">
        <v>85</v>
      </c>
    </row>
    <row r="229" spans="1:65" s="2" customFormat="1" ht="16.5" customHeight="1">
      <c r="A229" s="34"/>
      <c r="B229" s="35"/>
      <c r="C229" s="219" t="s">
        <v>398</v>
      </c>
      <c r="D229" s="219" t="s">
        <v>404</v>
      </c>
      <c r="E229" s="220" t="s">
        <v>417</v>
      </c>
      <c r="F229" s="221" t="s">
        <v>418</v>
      </c>
      <c r="G229" s="222" t="s">
        <v>190</v>
      </c>
      <c r="H229" s="223">
        <v>4.129</v>
      </c>
      <c r="I229" s="224"/>
      <c r="J229" s="225">
        <f>ROUND(I229*H229,2)</f>
        <v>0</v>
      </c>
      <c r="K229" s="221" t="s">
        <v>191</v>
      </c>
      <c r="L229" s="226"/>
      <c r="M229" s="227" t="s">
        <v>19</v>
      </c>
      <c r="N229" s="228" t="s">
        <v>48</v>
      </c>
      <c r="O229" s="64"/>
      <c r="P229" s="187">
        <f>O229*H229</f>
        <v>0</v>
      </c>
      <c r="Q229" s="187">
        <v>0.0109</v>
      </c>
      <c r="R229" s="187">
        <f>Q229*H229</f>
        <v>0.04500609999999999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392</v>
      </c>
      <c r="AT229" s="189" t="s">
        <v>404</v>
      </c>
      <c r="AU229" s="189" t="s">
        <v>85</v>
      </c>
      <c r="AY229" s="17" t="s">
        <v>185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7" t="s">
        <v>81</v>
      </c>
      <c r="BK229" s="190">
        <f>ROUND(I229*H229,2)</f>
        <v>0</v>
      </c>
      <c r="BL229" s="17" t="s">
        <v>285</v>
      </c>
      <c r="BM229" s="189" t="s">
        <v>419</v>
      </c>
    </row>
    <row r="230" spans="2:51" s="13" customFormat="1" ht="12">
      <c r="B230" s="196"/>
      <c r="C230" s="197"/>
      <c r="D230" s="198" t="s">
        <v>196</v>
      </c>
      <c r="E230" s="199" t="s">
        <v>19</v>
      </c>
      <c r="F230" s="200" t="s">
        <v>779</v>
      </c>
      <c r="G230" s="197"/>
      <c r="H230" s="201">
        <v>4.129</v>
      </c>
      <c r="I230" s="202"/>
      <c r="J230" s="197"/>
      <c r="K230" s="197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196</v>
      </c>
      <c r="AU230" s="207" t="s">
        <v>85</v>
      </c>
      <c r="AV230" s="13" t="s">
        <v>85</v>
      </c>
      <c r="AW230" s="13" t="s">
        <v>37</v>
      </c>
      <c r="AX230" s="13" t="s">
        <v>77</v>
      </c>
      <c r="AY230" s="207" t="s">
        <v>185</v>
      </c>
    </row>
    <row r="231" spans="2:51" s="14" customFormat="1" ht="12">
      <c r="B231" s="208"/>
      <c r="C231" s="209"/>
      <c r="D231" s="198" t="s">
        <v>196</v>
      </c>
      <c r="E231" s="210" t="s">
        <v>19</v>
      </c>
      <c r="F231" s="211" t="s">
        <v>199</v>
      </c>
      <c r="G231" s="209"/>
      <c r="H231" s="212">
        <v>4.129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196</v>
      </c>
      <c r="AU231" s="218" t="s">
        <v>85</v>
      </c>
      <c r="AV231" s="14" t="s">
        <v>192</v>
      </c>
      <c r="AW231" s="14" t="s">
        <v>37</v>
      </c>
      <c r="AX231" s="14" t="s">
        <v>81</v>
      </c>
      <c r="AY231" s="218" t="s">
        <v>185</v>
      </c>
    </row>
    <row r="232" spans="1:65" s="2" customFormat="1" ht="24.15" customHeight="1">
      <c r="A232" s="34"/>
      <c r="B232" s="35"/>
      <c r="C232" s="178" t="s">
        <v>403</v>
      </c>
      <c r="D232" s="178" t="s">
        <v>187</v>
      </c>
      <c r="E232" s="179" t="s">
        <v>427</v>
      </c>
      <c r="F232" s="180" t="s">
        <v>428</v>
      </c>
      <c r="G232" s="181" t="s">
        <v>190</v>
      </c>
      <c r="H232" s="182">
        <v>3.59</v>
      </c>
      <c r="I232" s="183"/>
      <c r="J232" s="184">
        <f>ROUND(I232*H232,2)</f>
        <v>0</v>
      </c>
      <c r="K232" s="180" t="s">
        <v>191</v>
      </c>
      <c r="L232" s="39"/>
      <c r="M232" s="185" t="s">
        <v>19</v>
      </c>
      <c r="N232" s="186" t="s">
        <v>48</v>
      </c>
      <c r="O232" s="64"/>
      <c r="P232" s="187">
        <f>O232*H232</f>
        <v>0</v>
      </c>
      <c r="Q232" s="187">
        <v>0.0001</v>
      </c>
      <c r="R232" s="187">
        <f>Q232*H232</f>
        <v>0.000359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285</v>
      </c>
      <c r="AT232" s="189" t="s">
        <v>187</v>
      </c>
      <c r="AU232" s="189" t="s">
        <v>85</v>
      </c>
      <c r="AY232" s="17" t="s">
        <v>185</v>
      </c>
      <c r="BE232" s="190">
        <f>IF(N232="základní",J232,0)</f>
        <v>0</v>
      </c>
      <c r="BF232" s="190">
        <f>IF(N232="snížená",J232,0)</f>
        <v>0</v>
      </c>
      <c r="BG232" s="190">
        <f>IF(N232="zákl. přenesená",J232,0)</f>
        <v>0</v>
      </c>
      <c r="BH232" s="190">
        <f>IF(N232="sníž. přenesená",J232,0)</f>
        <v>0</v>
      </c>
      <c r="BI232" s="190">
        <f>IF(N232="nulová",J232,0)</f>
        <v>0</v>
      </c>
      <c r="BJ232" s="17" t="s">
        <v>81</v>
      </c>
      <c r="BK232" s="190">
        <f>ROUND(I232*H232,2)</f>
        <v>0</v>
      </c>
      <c r="BL232" s="17" t="s">
        <v>285</v>
      </c>
      <c r="BM232" s="189" t="s">
        <v>429</v>
      </c>
    </row>
    <row r="233" spans="1:47" s="2" customFormat="1" ht="12">
      <c r="A233" s="34"/>
      <c r="B233" s="35"/>
      <c r="C233" s="36"/>
      <c r="D233" s="191" t="s">
        <v>194</v>
      </c>
      <c r="E233" s="36"/>
      <c r="F233" s="192" t="s">
        <v>430</v>
      </c>
      <c r="G233" s="36"/>
      <c r="H233" s="36"/>
      <c r="I233" s="193"/>
      <c r="J233" s="36"/>
      <c r="K233" s="36"/>
      <c r="L233" s="39"/>
      <c r="M233" s="194"/>
      <c r="N233" s="195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194</v>
      </c>
      <c r="AU233" s="17" t="s">
        <v>85</v>
      </c>
    </row>
    <row r="234" spans="1:65" s="2" customFormat="1" ht="24.15" customHeight="1">
      <c r="A234" s="34"/>
      <c r="B234" s="35"/>
      <c r="C234" s="178" t="s">
        <v>411</v>
      </c>
      <c r="D234" s="178" t="s">
        <v>187</v>
      </c>
      <c r="E234" s="179" t="s">
        <v>432</v>
      </c>
      <c r="F234" s="180" t="s">
        <v>433</v>
      </c>
      <c r="G234" s="181" t="s">
        <v>202</v>
      </c>
      <c r="H234" s="182">
        <v>1</v>
      </c>
      <c r="I234" s="183"/>
      <c r="J234" s="184">
        <f>ROUND(I234*H234,2)</f>
        <v>0</v>
      </c>
      <c r="K234" s="180" t="s">
        <v>191</v>
      </c>
      <c r="L234" s="39"/>
      <c r="M234" s="185" t="s">
        <v>19</v>
      </c>
      <c r="N234" s="186" t="s">
        <v>48</v>
      </c>
      <c r="O234" s="64"/>
      <c r="P234" s="187">
        <f>O234*H234</f>
        <v>0</v>
      </c>
      <c r="Q234" s="187">
        <v>3E-05</v>
      </c>
      <c r="R234" s="187">
        <f>Q234*H234</f>
        <v>3E-05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285</v>
      </c>
      <c r="AT234" s="189" t="s">
        <v>187</v>
      </c>
      <c r="AU234" s="189" t="s">
        <v>85</v>
      </c>
      <c r="AY234" s="17" t="s">
        <v>185</v>
      </c>
      <c r="BE234" s="190">
        <f>IF(N234="základní",J234,0)</f>
        <v>0</v>
      </c>
      <c r="BF234" s="190">
        <f>IF(N234="snížená",J234,0)</f>
        <v>0</v>
      </c>
      <c r="BG234" s="190">
        <f>IF(N234="zákl. přenesená",J234,0)</f>
        <v>0</v>
      </c>
      <c r="BH234" s="190">
        <f>IF(N234="sníž. přenesená",J234,0)</f>
        <v>0</v>
      </c>
      <c r="BI234" s="190">
        <f>IF(N234="nulová",J234,0)</f>
        <v>0</v>
      </c>
      <c r="BJ234" s="17" t="s">
        <v>81</v>
      </c>
      <c r="BK234" s="190">
        <f>ROUND(I234*H234,2)</f>
        <v>0</v>
      </c>
      <c r="BL234" s="17" t="s">
        <v>285</v>
      </c>
      <c r="BM234" s="189" t="s">
        <v>434</v>
      </c>
    </row>
    <row r="235" spans="1:47" s="2" customFormat="1" ht="12">
      <c r="A235" s="34"/>
      <c r="B235" s="35"/>
      <c r="C235" s="36"/>
      <c r="D235" s="191" t="s">
        <v>194</v>
      </c>
      <c r="E235" s="36"/>
      <c r="F235" s="192" t="s">
        <v>435</v>
      </c>
      <c r="G235" s="36"/>
      <c r="H235" s="36"/>
      <c r="I235" s="193"/>
      <c r="J235" s="36"/>
      <c r="K235" s="36"/>
      <c r="L235" s="39"/>
      <c r="M235" s="194"/>
      <c r="N235" s="195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194</v>
      </c>
      <c r="AU235" s="17" t="s">
        <v>85</v>
      </c>
    </row>
    <row r="236" spans="2:51" s="13" customFormat="1" ht="12">
      <c r="B236" s="196"/>
      <c r="C236" s="197"/>
      <c r="D236" s="198" t="s">
        <v>196</v>
      </c>
      <c r="E236" s="199" t="s">
        <v>19</v>
      </c>
      <c r="F236" s="200" t="s">
        <v>436</v>
      </c>
      <c r="G236" s="197"/>
      <c r="H236" s="201">
        <v>1</v>
      </c>
      <c r="I236" s="202"/>
      <c r="J236" s="197"/>
      <c r="K236" s="197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196</v>
      </c>
      <c r="AU236" s="207" t="s">
        <v>85</v>
      </c>
      <c r="AV236" s="13" t="s">
        <v>85</v>
      </c>
      <c r="AW236" s="13" t="s">
        <v>37</v>
      </c>
      <c r="AX236" s="13" t="s">
        <v>77</v>
      </c>
      <c r="AY236" s="207" t="s">
        <v>185</v>
      </c>
    </row>
    <row r="237" spans="2:51" s="14" customFormat="1" ht="12">
      <c r="B237" s="208"/>
      <c r="C237" s="209"/>
      <c r="D237" s="198" t="s">
        <v>196</v>
      </c>
      <c r="E237" s="210" t="s">
        <v>19</v>
      </c>
      <c r="F237" s="211" t="s">
        <v>199</v>
      </c>
      <c r="G237" s="209"/>
      <c r="H237" s="212">
        <v>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196</v>
      </c>
      <c r="AU237" s="218" t="s">
        <v>85</v>
      </c>
      <c r="AV237" s="14" t="s">
        <v>192</v>
      </c>
      <c r="AW237" s="14" t="s">
        <v>37</v>
      </c>
      <c r="AX237" s="14" t="s">
        <v>81</v>
      </c>
      <c r="AY237" s="218" t="s">
        <v>185</v>
      </c>
    </row>
    <row r="238" spans="1:65" s="2" customFormat="1" ht="16.5" customHeight="1">
      <c r="A238" s="34"/>
      <c r="B238" s="35"/>
      <c r="C238" s="219" t="s">
        <v>416</v>
      </c>
      <c r="D238" s="219" t="s">
        <v>404</v>
      </c>
      <c r="E238" s="220" t="s">
        <v>438</v>
      </c>
      <c r="F238" s="221" t="s">
        <v>439</v>
      </c>
      <c r="G238" s="222" t="s">
        <v>202</v>
      </c>
      <c r="H238" s="223">
        <v>1</v>
      </c>
      <c r="I238" s="224"/>
      <c r="J238" s="225">
        <f>ROUND(I238*H238,2)</f>
        <v>0</v>
      </c>
      <c r="K238" s="221" t="s">
        <v>19</v>
      </c>
      <c r="L238" s="226"/>
      <c r="M238" s="227" t="s">
        <v>19</v>
      </c>
      <c r="N238" s="228" t="s">
        <v>48</v>
      </c>
      <c r="O238" s="64"/>
      <c r="P238" s="187">
        <f>O238*H238</f>
        <v>0</v>
      </c>
      <c r="Q238" s="187">
        <v>0.0047</v>
      </c>
      <c r="R238" s="187">
        <f>Q238*H238</f>
        <v>0.0047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392</v>
      </c>
      <c r="AT238" s="189" t="s">
        <v>404</v>
      </c>
      <c r="AU238" s="189" t="s">
        <v>85</v>
      </c>
      <c r="AY238" s="17" t="s">
        <v>185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7" t="s">
        <v>81</v>
      </c>
      <c r="BK238" s="190">
        <f>ROUND(I238*H238,2)</f>
        <v>0</v>
      </c>
      <c r="BL238" s="17" t="s">
        <v>285</v>
      </c>
      <c r="BM238" s="189" t="s">
        <v>440</v>
      </c>
    </row>
    <row r="239" spans="1:65" s="2" customFormat="1" ht="24.15" customHeight="1">
      <c r="A239" s="34"/>
      <c r="B239" s="35"/>
      <c r="C239" s="178" t="s">
        <v>421</v>
      </c>
      <c r="D239" s="178" t="s">
        <v>187</v>
      </c>
      <c r="E239" s="179" t="s">
        <v>442</v>
      </c>
      <c r="F239" s="180" t="s">
        <v>443</v>
      </c>
      <c r="G239" s="181" t="s">
        <v>202</v>
      </c>
      <c r="H239" s="182">
        <v>1</v>
      </c>
      <c r="I239" s="183"/>
      <c r="J239" s="184">
        <f>ROUND(I239*H239,2)</f>
        <v>0</v>
      </c>
      <c r="K239" s="180" t="s">
        <v>191</v>
      </c>
      <c r="L239" s="39"/>
      <c r="M239" s="185" t="s">
        <v>19</v>
      </c>
      <c r="N239" s="186" t="s">
        <v>48</v>
      </c>
      <c r="O239" s="64"/>
      <c r="P239" s="187">
        <f>O239*H239</f>
        <v>0</v>
      </c>
      <c r="Q239" s="187">
        <v>3E-05</v>
      </c>
      <c r="R239" s="187">
        <f>Q239*H239</f>
        <v>3E-05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285</v>
      </c>
      <c r="AT239" s="189" t="s">
        <v>187</v>
      </c>
      <c r="AU239" s="189" t="s">
        <v>85</v>
      </c>
      <c r="AY239" s="17" t="s">
        <v>185</v>
      </c>
      <c r="BE239" s="190">
        <f>IF(N239="základní",J239,0)</f>
        <v>0</v>
      </c>
      <c r="BF239" s="190">
        <f>IF(N239="snížená",J239,0)</f>
        <v>0</v>
      </c>
      <c r="BG239" s="190">
        <f>IF(N239="zákl. přenesená",J239,0)</f>
        <v>0</v>
      </c>
      <c r="BH239" s="190">
        <f>IF(N239="sníž. přenesená",J239,0)</f>
        <v>0</v>
      </c>
      <c r="BI239" s="190">
        <f>IF(N239="nulová",J239,0)</f>
        <v>0</v>
      </c>
      <c r="BJ239" s="17" t="s">
        <v>81</v>
      </c>
      <c r="BK239" s="190">
        <f>ROUND(I239*H239,2)</f>
        <v>0</v>
      </c>
      <c r="BL239" s="17" t="s">
        <v>285</v>
      </c>
      <c r="BM239" s="189" t="s">
        <v>444</v>
      </c>
    </row>
    <row r="240" spans="1:47" s="2" customFormat="1" ht="12">
      <c r="A240" s="34"/>
      <c r="B240" s="35"/>
      <c r="C240" s="36"/>
      <c r="D240" s="191" t="s">
        <v>194</v>
      </c>
      <c r="E240" s="36"/>
      <c r="F240" s="192" t="s">
        <v>445</v>
      </c>
      <c r="G240" s="36"/>
      <c r="H240" s="36"/>
      <c r="I240" s="193"/>
      <c r="J240" s="36"/>
      <c r="K240" s="36"/>
      <c r="L240" s="39"/>
      <c r="M240" s="194"/>
      <c r="N240" s="195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194</v>
      </c>
      <c r="AU240" s="17" t="s">
        <v>85</v>
      </c>
    </row>
    <row r="241" spans="2:51" s="13" customFormat="1" ht="12">
      <c r="B241" s="196"/>
      <c r="C241" s="197"/>
      <c r="D241" s="198" t="s">
        <v>196</v>
      </c>
      <c r="E241" s="199" t="s">
        <v>19</v>
      </c>
      <c r="F241" s="200" t="s">
        <v>446</v>
      </c>
      <c r="G241" s="197"/>
      <c r="H241" s="201">
        <v>1</v>
      </c>
      <c r="I241" s="202"/>
      <c r="J241" s="197"/>
      <c r="K241" s="197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196</v>
      </c>
      <c r="AU241" s="207" t="s">
        <v>85</v>
      </c>
      <c r="AV241" s="13" t="s">
        <v>85</v>
      </c>
      <c r="AW241" s="13" t="s">
        <v>37</v>
      </c>
      <c r="AX241" s="13" t="s">
        <v>77</v>
      </c>
      <c r="AY241" s="207" t="s">
        <v>185</v>
      </c>
    </row>
    <row r="242" spans="2:51" s="14" customFormat="1" ht="12">
      <c r="B242" s="208"/>
      <c r="C242" s="209"/>
      <c r="D242" s="198" t="s">
        <v>196</v>
      </c>
      <c r="E242" s="210" t="s">
        <v>19</v>
      </c>
      <c r="F242" s="211" t="s">
        <v>199</v>
      </c>
      <c r="G242" s="209"/>
      <c r="H242" s="212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196</v>
      </c>
      <c r="AU242" s="218" t="s">
        <v>85</v>
      </c>
      <c r="AV242" s="14" t="s">
        <v>192</v>
      </c>
      <c r="AW242" s="14" t="s">
        <v>37</v>
      </c>
      <c r="AX242" s="14" t="s">
        <v>81</v>
      </c>
      <c r="AY242" s="218" t="s">
        <v>185</v>
      </c>
    </row>
    <row r="243" spans="1:65" s="2" customFormat="1" ht="16.5" customHeight="1">
      <c r="A243" s="34"/>
      <c r="B243" s="35"/>
      <c r="C243" s="219" t="s">
        <v>426</v>
      </c>
      <c r="D243" s="219" t="s">
        <v>404</v>
      </c>
      <c r="E243" s="220" t="s">
        <v>449</v>
      </c>
      <c r="F243" s="221" t="s">
        <v>450</v>
      </c>
      <c r="G243" s="222" t="s">
        <v>202</v>
      </c>
      <c r="H243" s="223">
        <v>1</v>
      </c>
      <c r="I243" s="224"/>
      <c r="J243" s="225">
        <f>ROUND(I243*H243,2)</f>
        <v>0</v>
      </c>
      <c r="K243" s="221" t="s">
        <v>19</v>
      </c>
      <c r="L243" s="226"/>
      <c r="M243" s="227" t="s">
        <v>19</v>
      </c>
      <c r="N243" s="228" t="s">
        <v>48</v>
      </c>
      <c r="O243" s="64"/>
      <c r="P243" s="187">
        <f>O243*H243</f>
        <v>0</v>
      </c>
      <c r="Q243" s="187">
        <v>0.0009</v>
      </c>
      <c r="R243" s="187">
        <f>Q243*H243</f>
        <v>0.0009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392</v>
      </c>
      <c r="AT243" s="189" t="s">
        <v>404</v>
      </c>
      <c r="AU243" s="189" t="s">
        <v>85</v>
      </c>
      <c r="AY243" s="17" t="s">
        <v>185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17" t="s">
        <v>81</v>
      </c>
      <c r="BK243" s="190">
        <f>ROUND(I243*H243,2)</f>
        <v>0</v>
      </c>
      <c r="BL243" s="17" t="s">
        <v>285</v>
      </c>
      <c r="BM243" s="189" t="s">
        <v>451</v>
      </c>
    </row>
    <row r="244" spans="1:65" s="2" customFormat="1" ht="37.85" customHeight="1">
      <c r="A244" s="34"/>
      <c r="B244" s="35"/>
      <c r="C244" s="178" t="s">
        <v>431</v>
      </c>
      <c r="D244" s="178" t="s">
        <v>187</v>
      </c>
      <c r="E244" s="179" t="s">
        <v>453</v>
      </c>
      <c r="F244" s="180" t="s">
        <v>454</v>
      </c>
      <c r="G244" s="181" t="s">
        <v>322</v>
      </c>
      <c r="H244" s="182">
        <v>0.134</v>
      </c>
      <c r="I244" s="183"/>
      <c r="J244" s="184">
        <f>ROUND(I244*H244,2)</f>
        <v>0</v>
      </c>
      <c r="K244" s="180" t="s">
        <v>191</v>
      </c>
      <c r="L244" s="39"/>
      <c r="M244" s="185" t="s">
        <v>19</v>
      </c>
      <c r="N244" s="186" t="s">
        <v>48</v>
      </c>
      <c r="O244" s="64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285</v>
      </c>
      <c r="AT244" s="189" t="s">
        <v>187</v>
      </c>
      <c r="AU244" s="189" t="s">
        <v>85</v>
      </c>
      <c r="AY244" s="17" t="s">
        <v>185</v>
      </c>
      <c r="BE244" s="190">
        <f>IF(N244="základní",J244,0)</f>
        <v>0</v>
      </c>
      <c r="BF244" s="190">
        <f>IF(N244="snížená",J244,0)</f>
        <v>0</v>
      </c>
      <c r="BG244" s="190">
        <f>IF(N244="zákl. přenesená",J244,0)</f>
        <v>0</v>
      </c>
      <c r="BH244" s="190">
        <f>IF(N244="sníž. přenesená",J244,0)</f>
        <v>0</v>
      </c>
      <c r="BI244" s="190">
        <f>IF(N244="nulová",J244,0)</f>
        <v>0</v>
      </c>
      <c r="BJ244" s="17" t="s">
        <v>81</v>
      </c>
      <c r="BK244" s="190">
        <f>ROUND(I244*H244,2)</f>
        <v>0</v>
      </c>
      <c r="BL244" s="17" t="s">
        <v>285</v>
      </c>
      <c r="BM244" s="189" t="s">
        <v>455</v>
      </c>
    </row>
    <row r="245" spans="1:47" s="2" customFormat="1" ht="12">
      <c r="A245" s="34"/>
      <c r="B245" s="35"/>
      <c r="C245" s="36"/>
      <c r="D245" s="191" t="s">
        <v>194</v>
      </c>
      <c r="E245" s="36"/>
      <c r="F245" s="192" t="s">
        <v>456</v>
      </c>
      <c r="G245" s="36"/>
      <c r="H245" s="36"/>
      <c r="I245" s="193"/>
      <c r="J245" s="36"/>
      <c r="K245" s="36"/>
      <c r="L245" s="39"/>
      <c r="M245" s="194"/>
      <c r="N245" s="195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194</v>
      </c>
      <c r="AU245" s="17" t="s">
        <v>85</v>
      </c>
    </row>
    <row r="246" spans="1:65" s="2" customFormat="1" ht="33" customHeight="1">
      <c r="A246" s="34"/>
      <c r="B246" s="35"/>
      <c r="C246" s="178" t="s">
        <v>437</v>
      </c>
      <c r="D246" s="178" t="s">
        <v>187</v>
      </c>
      <c r="E246" s="179" t="s">
        <v>458</v>
      </c>
      <c r="F246" s="180" t="s">
        <v>459</v>
      </c>
      <c r="G246" s="181" t="s">
        <v>322</v>
      </c>
      <c r="H246" s="182">
        <v>0.134</v>
      </c>
      <c r="I246" s="183"/>
      <c r="J246" s="184">
        <f>ROUND(I246*H246,2)</f>
        <v>0</v>
      </c>
      <c r="K246" s="180" t="s">
        <v>19</v>
      </c>
      <c r="L246" s="39"/>
      <c r="M246" s="185" t="s">
        <v>19</v>
      </c>
      <c r="N246" s="186" t="s">
        <v>48</v>
      </c>
      <c r="O246" s="64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285</v>
      </c>
      <c r="AT246" s="189" t="s">
        <v>187</v>
      </c>
      <c r="AU246" s="189" t="s">
        <v>85</v>
      </c>
      <c r="AY246" s="17" t="s">
        <v>185</v>
      </c>
      <c r="BE246" s="190">
        <f>IF(N246="základní",J246,0)</f>
        <v>0</v>
      </c>
      <c r="BF246" s="190">
        <f>IF(N246="snížená",J246,0)</f>
        <v>0</v>
      </c>
      <c r="BG246" s="190">
        <f>IF(N246="zákl. přenesená",J246,0)</f>
        <v>0</v>
      </c>
      <c r="BH246" s="190">
        <f>IF(N246="sníž. přenesená",J246,0)</f>
        <v>0</v>
      </c>
      <c r="BI246" s="190">
        <f>IF(N246="nulová",J246,0)</f>
        <v>0</v>
      </c>
      <c r="BJ246" s="17" t="s">
        <v>81</v>
      </c>
      <c r="BK246" s="190">
        <f>ROUND(I246*H246,2)</f>
        <v>0</v>
      </c>
      <c r="BL246" s="17" t="s">
        <v>285</v>
      </c>
      <c r="BM246" s="189" t="s">
        <v>460</v>
      </c>
    </row>
    <row r="247" spans="2:63" s="12" customFormat="1" ht="22.85" customHeight="1">
      <c r="B247" s="162"/>
      <c r="C247" s="163"/>
      <c r="D247" s="164" t="s">
        <v>76</v>
      </c>
      <c r="E247" s="176" t="s">
        <v>461</v>
      </c>
      <c r="F247" s="176" t="s">
        <v>462</v>
      </c>
      <c r="G247" s="163"/>
      <c r="H247" s="163"/>
      <c r="I247" s="166"/>
      <c r="J247" s="177">
        <f>BK247</f>
        <v>0</v>
      </c>
      <c r="K247" s="163"/>
      <c r="L247" s="168"/>
      <c r="M247" s="169"/>
      <c r="N247" s="170"/>
      <c r="O247" s="170"/>
      <c r="P247" s="171">
        <f>SUM(P248:P263)</f>
        <v>0</v>
      </c>
      <c r="Q247" s="170"/>
      <c r="R247" s="171">
        <f>SUM(R248:R263)</f>
        <v>0</v>
      </c>
      <c r="S247" s="170"/>
      <c r="T247" s="172">
        <f>SUM(T248:T263)</f>
        <v>0.048</v>
      </c>
      <c r="AR247" s="173" t="s">
        <v>85</v>
      </c>
      <c r="AT247" s="174" t="s">
        <v>76</v>
      </c>
      <c r="AU247" s="174" t="s">
        <v>81</v>
      </c>
      <c r="AY247" s="173" t="s">
        <v>185</v>
      </c>
      <c r="BK247" s="175">
        <f>SUM(BK248:BK263)</f>
        <v>0</v>
      </c>
    </row>
    <row r="248" spans="1:65" s="2" customFormat="1" ht="16.5" customHeight="1">
      <c r="A248" s="34"/>
      <c r="B248" s="35"/>
      <c r="C248" s="178" t="s">
        <v>441</v>
      </c>
      <c r="D248" s="178" t="s">
        <v>187</v>
      </c>
      <c r="E248" s="179" t="s">
        <v>464</v>
      </c>
      <c r="F248" s="180" t="s">
        <v>465</v>
      </c>
      <c r="G248" s="181" t="s">
        <v>202</v>
      </c>
      <c r="H248" s="182">
        <v>2</v>
      </c>
      <c r="I248" s="183"/>
      <c r="J248" s="184">
        <f>ROUND(I248*H248,2)</f>
        <v>0</v>
      </c>
      <c r="K248" s="180" t="s">
        <v>191</v>
      </c>
      <c r="L248" s="39"/>
      <c r="M248" s="185" t="s">
        <v>19</v>
      </c>
      <c r="N248" s="186" t="s">
        <v>48</v>
      </c>
      <c r="O248" s="64"/>
      <c r="P248" s="187">
        <f>O248*H248</f>
        <v>0</v>
      </c>
      <c r="Q248" s="187">
        <v>0</v>
      </c>
      <c r="R248" s="187">
        <f>Q248*H248</f>
        <v>0</v>
      </c>
      <c r="S248" s="187">
        <v>0.024</v>
      </c>
      <c r="T248" s="188">
        <f>S248*H248</f>
        <v>0.048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285</v>
      </c>
      <c r="AT248" s="189" t="s">
        <v>187</v>
      </c>
      <c r="AU248" s="189" t="s">
        <v>85</v>
      </c>
      <c r="AY248" s="17" t="s">
        <v>185</v>
      </c>
      <c r="BE248" s="190">
        <f>IF(N248="základní",J248,0)</f>
        <v>0</v>
      </c>
      <c r="BF248" s="190">
        <f>IF(N248="snížená",J248,0)</f>
        <v>0</v>
      </c>
      <c r="BG248" s="190">
        <f>IF(N248="zákl. přenesená",J248,0)</f>
        <v>0</v>
      </c>
      <c r="BH248" s="190">
        <f>IF(N248="sníž. přenesená",J248,0)</f>
        <v>0</v>
      </c>
      <c r="BI248" s="190">
        <f>IF(N248="nulová",J248,0)</f>
        <v>0</v>
      </c>
      <c r="BJ248" s="17" t="s">
        <v>81</v>
      </c>
      <c r="BK248" s="190">
        <f>ROUND(I248*H248,2)</f>
        <v>0</v>
      </c>
      <c r="BL248" s="17" t="s">
        <v>285</v>
      </c>
      <c r="BM248" s="189" t="s">
        <v>466</v>
      </c>
    </row>
    <row r="249" spans="1:47" s="2" customFormat="1" ht="12">
      <c r="A249" s="34"/>
      <c r="B249" s="35"/>
      <c r="C249" s="36"/>
      <c r="D249" s="191" t="s">
        <v>194</v>
      </c>
      <c r="E249" s="36"/>
      <c r="F249" s="192" t="s">
        <v>467</v>
      </c>
      <c r="G249" s="36"/>
      <c r="H249" s="36"/>
      <c r="I249" s="193"/>
      <c r="J249" s="36"/>
      <c r="K249" s="36"/>
      <c r="L249" s="39"/>
      <c r="M249" s="194"/>
      <c r="N249" s="195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194</v>
      </c>
      <c r="AU249" s="17" t="s">
        <v>85</v>
      </c>
    </row>
    <row r="250" spans="2:51" s="13" customFormat="1" ht="12">
      <c r="B250" s="196"/>
      <c r="C250" s="197"/>
      <c r="D250" s="198" t="s">
        <v>196</v>
      </c>
      <c r="E250" s="199" t="s">
        <v>19</v>
      </c>
      <c r="F250" s="200" t="s">
        <v>85</v>
      </c>
      <c r="G250" s="197"/>
      <c r="H250" s="201">
        <v>2</v>
      </c>
      <c r="I250" s="202"/>
      <c r="J250" s="197"/>
      <c r="K250" s="197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196</v>
      </c>
      <c r="AU250" s="207" t="s">
        <v>85</v>
      </c>
      <c r="AV250" s="13" t="s">
        <v>85</v>
      </c>
      <c r="AW250" s="13" t="s">
        <v>37</v>
      </c>
      <c r="AX250" s="13" t="s">
        <v>77</v>
      </c>
      <c r="AY250" s="207" t="s">
        <v>185</v>
      </c>
    </row>
    <row r="251" spans="2:51" s="14" customFormat="1" ht="12">
      <c r="B251" s="208"/>
      <c r="C251" s="209"/>
      <c r="D251" s="198" t="s">
        <v>196</v>
      </c>
      <c r="E251" s="210" t="s">
        <v>19</v>
      </c>
      <c r="F251" s="211" t="s">
        <v>199</v>
      </c>
      <c r="G251" s="209"/>
      <c r="H251" s="212">
        <v>2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196</v>
      </c>
      <c r="AU251" s="218" t="s">
        <v>85</v>
      </c>
      <c r="AV251" s="14" t="s">
        <v>192</v>
      </c>
      <c r="AW251" s="14" t="s">
        <v>37</v>
      </c>
      <c r="AX251" s="14" t="s">
        <v>81</v>
      </c>
      <c r="AY251" s="218" t="s">
        <v>185</v>
      </c>
    </row>
    <row r="252" spans="1:65" s="2" customFormat="1" ht="24.15" customHeight="1">
      <c r="A252" s="34"/>
      <c r="B252" s="35"/>
      <c r="C252" s="178" t="s">
        <v>448</v>
      </c>
      <c r="D252" s="178" t="s">
        <v>187</v>
      </c>
      <c r="E252" s="179" t="s">
        <v>473</v>
      </c>
      <c r="F252" s="180" t="s">
        <v>474</v>
      </c>
      <c r="G252" s="181" t="s">
        <v>202</v>
      </c>
      <c r="H252" s="182">
        <v>1</v>
      </c>
      <c r="I252" s="183"/>
      <c r="J252" s="184">
        <f>ROUND(I252*H252,2)</f>
        <v>0</v>
      </c>
      <c r="K252" s="180" t="s">
        <v>19</v>
      </c>
      <c r="L252" s="39"/>
      <c r="M252" s="185" t="s">
        <v>19</v>
      </c>
      <c r="N252" s="186" t="s">
        <v>48</v>
      </c>
      <c r="O252" s="64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285</v>
      </c>
      <c r="AT252" s="189" t="s">
        <v>187</v>
      </c>
      <c r="AU252" s="189" t="s">
        <v>85</v>
      </c>
      <c r="AY252" s="17" t="s">
        <v>185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7" t="s">
        <v>81</v>
      </c>
      <c r="BK252" s="190">
        <f>ROUND(I252*H252,2)</f>
        <v>0</v>
      </c>
      <c r="BL252" s="17" t="s">
        <v>285</v>
      </c>
      <c r="BM252" s="189" t="s">
        <v>475</v>
      </c>
    </row>
    <row r="253" spans="2:51" s="13" customFormat="1" ht="12">
      <c r="B253" s="196"/>
      <c r="C253" s="197"/>
      <c r="D253" s="198" t="s">
        <v>196</v>
      </c>
      <c r="E253" s="199" t="s">
        <v>19</v>
      </c>
      <c r="F253" s="200" t="s">
        <v>81</v>
      </c>
      <c r="G253" s="197"/>
      <c r="H253" s="201">
        <v>1</v>
      </c>
      <c r="I253" s="202"/>
      <c r="J253" s="197"/>
      <c r="K253" s="197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196</v>
      </c>
      <c r="AU253" s="207" t="s">
        <v>85</v>
      </c>
      <c r="AV253" s="13" t="s">
        <v>85</v>
      </c>
      <c r="AW253" s="13" t="s">
        <v>37</v>
      </c>
      <c r="AX253" s="13" t="s">
        <v>77</v>
      </c>
      <c r="AY253" s="207" t="s">
        <v>185</v>
      </c>
    </row>
    <row r="254" spans="2:51" s="14" customFormat="1" ht="12">
      <c r="B254" s="208"/>
      <c r="C254" s="209"/>
      <c r="D254" s="198" t="s">
        <v>196</v>
      </c>
      <c r="E254" s="210" t="s">
        <v>19</v>
      </c>
      <c r="F254" s="211" t="s">
        <v>199</v>
      </c>
      <c r="G254" s="209"/>
      <c r="H254" s="212">
        <v>1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196</v>
      </c>
      <c r="AU254" s="218" t="s">
        <v>85</v>
      </c>
      <c r="AV254" s="14" t="s">
        <v>192</v>
      </c>
      <c r="AW254" s="14" t="s">
        <v>37</v>
      </c>
      <c r="AX254" s="14" t="s">
        <v>81</v>
      </c>
      <c r="AY254" s="218" t="s">
        <v>185</v>
      </c>
    </row>
    <row r="255" spans="1:65" s="2" customFormat="1" ht="37.85" customHeight="1">
      <c r="A255" s="34"/>
      <c r="B255" s="35"/>
      <c r="C255" s="178" t="s">
        <v>452</v>
      </c>
      <c r="D255" s="178" t="s">
        <v>187</v>
      </c>
      <c r="E255" s="179" t="s">
        <v>469</v>
      </c>
      <c r="F255" s="180" t="s">
        <v>780</v>
      </c>
      <c r="G255" s="181" t="s">
        <v>202</v>
      </c>
      <c r="H255" s="182">
        <v>1</v>
      </c>
      <c r="I255" s="183"/>
      <c r="J255" s="184">
        <f>ROUND(I255*H255,2)</f>
        <v>0</v>
      </c>
      <c r="K255" s="180" t="s">
        <v>19</v>
      </c>
      <c r="L255" s="39"/>
      <c r="M255" s="185" t="s">
        <v>19</v>
      </c>
      <c r="N255" s="186" t="s">
        <v>48</v>
      </c>
      <c r="O255" s="64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285</v>
      </c>
      <c r="AT255" s="189" t="s">
        <v>187</v>
      </c>
      <c r="AU255" s="189" t="s">
        <v>85</v>
      </c>
      <c r="AY255" s="17" t="s">
        <v>185</v>
      </c>
      <c r="BE255" s="190">
        <f>IF(N255="základní",J255,0)</f>
        <v>0</v>
      </c>
      <c r="BF255" s="190">
        <f>IF(N255="snížená",J255,0)</f>
        <v>0</v>
      </c>
      <c r="BG255" s="190">
        <f>IF(N255="zákl. přenesená",J255,0)</f>
        <v>0</v>
      </c>
      <c r="BH255" s="190">
        <f>IF(N255="sníž. přenesená",J255,0)</f>
        <v>0</v>
      </c>
      <c r="BI255" s="190">
        <f>IF(N255="nulová",J255,0)</f>
        <v>0</v>
      </c>
      <c r="BJ255" s="17" t="s">
        <v>81</v>
      </c>
      <c r="BK255" s="190">
        <f>ROUND(I255*H255,2)</f>
        <v>0</v>
      </c>
      <c r="BL255" s="17" t="s">
        <v>285</v>
      </c>
      <c r="BM255" s="189" t="s">
        <v>471</v>
      </c>
    </row>
    <row r="256" spans="2:51" s="13" customFormat="1" ht="12">
      <c r="B256" s="196"/>
      <c r="C256" s="197"/>
      <c r="D256" s="198" t="s">
        <v>196</v>
      </c>
      <c r="E256" s="199" t="s">
        <v>19</v>
      </c>
      <c r="F256" s="200" t="s">
        <v>81</v>
      </c>
      <c r="G256" s="197"/>
      <c r="H256" s="201">
        <v>1</v>
      </c>
      <c r="I256" s="202"/>
      <c r="J256" s="197"/>
      <c r="K256" s="197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196</v>
      </c>
      <c r="AU256" s="207" t="s">
        <v>85</v>
      </c>
      <c r="AV256" s="13" t="s">
        <v>85</v>
      </c>
      <c r="AW256" s="13" t="s">
        <v>37</v>
      </c>
      <c r="AX256" s="13" t="s">
        <v>77</v>
      </c>
      <c r="AY256" s="207" t="s">
        <v>185</v>
      </c>
    </row>
    <row r="257" spans="2:51" s="14" customFormat="1" ht="12">
      <c r="B257" s="208"/>
      <c r="C257" s="209"/>
      <c r="D257" s="198" t="s">
        <v>196</v>
      </c>
      <c r="E257" s="210" t="s">
        <v>19</v>
      </c>
      <c r="F257" s="211" t="s">
        <v>199</v>
      </c>
      <c r="G257" s="209"/>
      <c r="H257" s="212">
        <v>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196</v>
      </c>
      <c r="AU257" s="218" t="s">
        <v>85</v>
      </c>
      <c r="AV257" s="14" t="s">
        <v>192</v>
      </c>
      <c r="AW257" s="14" t="s">
        <v>37</v>
      </c>
      <c r="AX257" s="14" t="s">
        <v>81</v>
      </c>
      <c r="AY257" s="218" t="s">
        <v>185</v>
      </c>
    </row>
    <row r="258" spans="1:65" s="2" customFormat="1" ht="24.15" customHeight="1">
      <c r="A258" s="34"/>
      <c r="B258" s="35"/>
      <c r="C258" s="178" t="s">
        <v>457</v>
      </c>
      <c r="D258" s="178" t="s">
        <v>187</v>
      </c>
      <c r="E258" s="179" t="s">
        <v>781</v>
      </c>
      <c r="F258" s="180" t="s">
        <v>782</v>
      </c>
      <c r="G258" s="181" t="s">
        <v>202</v>
      </c>
      <c r="H258" s="182">
        <v>1</v>
      </c>
      <c r="I258" s="183"/>
      <c r="J258" s="184">
        <f>ROUND(I258*H258,2)</f>
        <v>0</v>
      </c>
      <c r="K258" s="180" t="s">
        <v>19</v>
      </c>
      <c r="L258" s="39"/>
      <c r="M258" s="185" t="s">
        <v>19</v>
      </c>
      <c r="N258" s="186" t="s">
        <v>48</v>
      </c>
      <c r="O258" s="64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285</v>
      </c>
      <c r="AT258" s="189" t="s">
        <v>187</v>
      </c>
      <c r="AU258" s="189" t="s">
        <v>85</v>
      </c>
      <c r="AY258" s="17" t="s">
        <v>185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17" t="s">
        <v>81</v>
      </c>
      <c r="BK258" s="190">
        <f>ROUND(I258*H258,2)</f>
        <v>0</v>
      </c>
      <c r="BL258" s="17" t="s">
        <v>285</v>
      </c>
      <c r="BM258" s="189" t="s">
        <v>783</v>
      </c>
    </row>
    <row r="259" spans="2:51" s="13" customFormat="1" ht="12">
      <c r="B259" s="196"/>
      <c r="C259" s="197"/>
      <c r="D259" s="198" t="s">
        <v>196</v>
      </c>
      <c r="E259" s="199" t="s">
        <v>19</v>
      </c>
      <c r="F259" s="200" t="s">
        <v>81</v>
      </c>
      <c r="G259" s="197"/>
      <c r="H259" s="201">
        <v>1</v>
      </c>
      <c r="I259" s="202"/>
      <c r="J259" s="197"/>
      <c r="K259" s="197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196</v>
      </c>
      <c r="AU259" s="207" t="s">
        <v>85</v>
      </c>
      <c r="AV259" s="13" t="s">
        <v>85</v>
      </c>
      <c r="AW259" s="13" t="s">
        <v>37</v>
      </c>
      <c r="AX259" s="13" t="s">
        <v>77</v>
      </c>
      <c r="AY259" s="207" t="s">
        <v>185</v>
      </c>
    </row>
    <row r="260" spans="2:51" s="14" customFormat="1" ht="12">
      <c r="B260" s="208"/>
      <c r="C260" s="209"/>
      <c r="D260" s="198" t="s">
        <v>196</v>
      </c>
      <c r="E260" s="210" t="s">
        <v>19</v>
      </c>
      <c r="F260" s="211" t="s">
        <v>199</v>
      </c>
      <c r="G260" s="209"/>
      <c r="H260" s="212">
        <v>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196</v>
      </c>
      <c r="AU260" s="218" t="s">
        <v>85</v>
      </c>
      <c r="AV260" s="14" t="s">
        <v>192</v>
      </c>
      <c r="AW260" s="14" t="s">
        <v>37</v>
      </c>
      <c r="AX260" s="14" t="s">
        <v>81</v>
      </c>
      <c r="AY260" s="218" t="s">
        <v>185</v>
      </c>
    </row>
    <row r="261" spans="1:65" s="2" customFormat="1" ht="24.15" customHeight="1">
      <c r="A261" s="34"/>
      <c r="B261" s="35"/>
      <c r="C261" s="178" t="s">
        <v>463</v>
      </c>
      <c r="D261" s="178" t="s">
        <v>187</v>
      </c>
      <c r="E261" s="179" t="s">
        <v>477</v>
      </c>
      <c r="F261" s="180" t="s">
        <v>478</v>
      </c>
      <c r="G261" s="181" t="s">
        <v>479</v>
      </c>
      <c r="H261" s="229"/>
      <c r="I261" s="183"/>
      <c r="J261" s="184">
        <f>ROUND(I261*H261,2)</f>
        <v>0</v>
      </c>
      <c r="K261" s="180" t="s">
        <v>191</v>
      </c>
      <c r="L261" s="39"/>
      <c r="M261" s="185" t="s">
        <v>19</v>
      </c>
      <c r="N261" s="186" t="s">
        <v>48</v>
      </c>
      <c r="O261" s="64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285</v>
      </c>
      <c r="AT261" s="189" t="s">
        <v>187</v>
      </c>
      <c r="AU261" s="189" t="s">
        <v>85</v>
      </c>
      <c r="AY261" s="17" t="s">
        <v>185</v>
      </c>
      <c r="BE261" s="190">
        <f>IF(N261="základní",J261,0)</f>
        <v>0</v>
      </c>
      <c r="BF261" s="190">
        <f>IF(N261="snížená",J261,0)</f>
        <v>0</v>
      </c>
      <c r="BG261" s="190">
        <f>IF(N261="zákl. přenesená",J261,0)</f>
        <v>0</v>
      </c>
      <c r="BH261" s="190">
        <f>IF(N261="sníž. přenesená",J261,0)</f>
        <v>0</v>
      </c>
      <c r="BI261" s="190">
        <f>IF(N261="nulová",J261,0)</f>
        <v>0</v>
      </c>
      <c r="BJ261" s="17" t="s">
        <v>81</v>
      </c>
      <c r="BK261" s="190">
        <f>ROUND(I261*H261,2)</f>
        <v>0</v>
      </c>
      <c r="BL261" s="17" t="s">
        <v>285</v>
      </c>
      <c r="BM261" s="189" t="s">
        <v>480</v>
      </c>
    </row>
    <row r="262" spans="1:47" s="2" customFormat="1" ht="12">
      <c r="A262" s="34"/>
      <c r="B262" s="35"/>
      <c r="C262" s="36"/>
      <c r="D262" s="191" t="s">
        <v>194</v>
      </c>
      <c r="E262" s="36"/>
      <c r="F262" s="192" t="s">
        <v>481</v>
      </c>
      <c r="G262" s="36"/>
      <c r="H262" s="36"/>
      <c r="I262" s="193"/>
      <c r="J262" s="36"/>
      <c r="K262" s="36"/>
      <c r="L262" s="39"/>
      <c r="M262" s="194"/>
      <c r="N262" s="195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194</v>
      </c>
      <c r="AU262" s="17" t="s">
        <v>85</v>
      </c>
    </row>
    <row r="263" spans="1:65" s="2" customFormat="1" ht="33" customHeight="1">
      <c r="A263" s="34"/>
      <c r="B263" s="35"/>
      <c r="C263" s="178" t="s">
        <v>468</v>
      </c>
      <c r="D263" s="178" t="s">
        <v>187</v>
      </c>
      <c r="E263" s="179" t="s">
        <v>483</v>
      </c>
      <c r="F263" s="180" t="s">
        <v>459</v>
      </c>
      <c r="G263" s="181" t="s">
        <v>479</v>
      </c>
      <c r="H263" s="229"/>
      <c r="I263" s="183"/>
      <c r="J263" s="184">
        <f>ROUND(I263*H263,2)</f>
        <v>0</v>
      </c>
      <c r="K263" s="180" t="s">
        <v>19</v>
      </c>
      <c r="L263" s="39"/>
      <c r="M263" s="185" t="s">
        <v>19</v>
      </c>
      <c r="N263" s="186" t="s">
        <v>48</v>
      </c>
      <c r="O263" s="64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285</v>
      </c>
      <c r="AT263" s="189" t="s">
        <v>187</v>
      </c>
      <c r="AU263" s="189" t="s">
        <v>85</v>
      </c>
      <c r="AY263" s="17" t="s">
        <v>185</v>
      </c>
      <c r="BE263" s="190">
        <f>IF(N263="základní",J263,0)</f>
        <v>0</v>
      </c>
      <c r="BF263" s="190">
        <f>IF(N263="snížená",J263,0)</f>
        <v>0</v>
      </c>
      <c r="BG263" s="190">
        <f>IF(N263="zákl. přenesená",J263,0)</f>
        <v>0</v>
      </c>
      <c r="BH263" s="190">
        <f>IF(N263="sníž. přenesená",J263,0)</f>
        <v>0</v>
      </c>
      <c r="BI263" s="190">
        <f>IF(N263="nulová",J263,0)</f>
        <v>0</v>
      </c>
      <c r="BJ263" s="17" t="s">
        <v>81</v>
      </c>
      <c r="BK263" s="190">
        <f>ROUND(I263*H263,2)</f>
        <v>0</v>
      </c>
      <c r="BL263" s="17" t="s">
        <v>285</v>
      </c>
      <c r="BM263" s="189" t="s">
        <v>484</v>
      </c>
    </row>
    <row r="264" spans="2:63" s="12" customFormat="1" ht="22.85" customHeight="1">
      <c r="B264" s="162"/>
      <c r="C264" s="163"/>
      <c r="D264" s="164" t="s">
        <v>76</v>
      </c>
      <c r="E264" s="176" t="s">
        <v>485</v>
      </c>
      <c r="F264" s="176" t="s">
        <v>486</v>
      </c>
      <c r="G264" s="163"/>
      <c r="H264" s="163"/>
      <c r="I264" s="166"/>
      <c r="J264" s="177">
        <f>BK264</f>
        <v>0</v>
      </c>
      <c r="K264" s="163"/>
      <c r="L264" s="168"/>
      <c r="M264" s="169"/>
      <c r="N264" s="170"/>
      <c r="O264" s="170"/>
      <c r="P264" s="171">
        <f>SUM(P265:P322)</f>
        <v>0</v>
      </c>
      <c r="Q264" s="170"/>
      <c r="R264" s="171">
        <f>SUM(R265:R322)</f>
        <v>0.4948190999999999</v>
      </c>
      <c r="S264" s="170"/>
      <c r="T264" s="172">
        <f>SUM(T265:T322)</f>
        <v>0.078719</v>
      </c>
      <c r="AR264" s="173" t="s">
        <v>85</v>
      </c>
      <c r="AT264" s="174" t="s">
        <v>76</v>
      </c>
      <c r="AU264" s="174" t="s">
        <v>81</v>
      </c>
      <c r="AY264" s="173" t="s">
        <v>185</v>
      </c>
      <c r="BK264" s="175">
        <f>SUM(BK265:BK322)</f>
        <v>0</v>
      </c>
    </row>
    <row r="265" spans="1:65" s="2" customFormat="1" ht="16.5" customHeight="1">
      <c r="A265" s="34"/>
      <c r="B265" s="35"/>
      <c r="C265" s="178" t="s">
        <v>472</v>
      </c>
      <c r="D265" s="178" t="s">
        <v>187</v>
      </c>
      <c r="E265" s="179" t="s">
        <v>488</v>
      </c>
      <c r="F265" s="180" t="s">
        <v>489</v>
      </c>
      <c r="G265" s="181" t="s">
        <v>190</v>
      </c>
      <c r="H265" s="182">
        <v>2.23</v>
      </c>
      <c r="I265" s="183"/>
      <c r="J265" s="184">
        <f>ROUND(I265*H265,2)</f>
        <v>0</v>
      </c>
      <c r="K265" s="180" t="s">
        <v>191</v>
      </c>
      <c r="L265" s="39"/>
      <c r="M265" s="185" t="s">
        <v>19</v>
      </c>
      <c r="N265" s="186" t="s">
        <v>48</v>
      </c>
      <c r="O265" s="64"/>
      <c r="P265" s="187">
        <f>O265*H265</f>
        <v>0</v>
      </c>
      <c r="Q265" s="187">
        <v>0</v>
      </c>
      <c r="R265" s="187">
        <f>Q265*H265</f>
        <v>0</v>
      </c>
      <c r="S265" s="187">
        <v>0.0353</v>
      </c>
      <c r="T265" s="188">
        <f>S265*H265</f>
        <v>0.078719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285</v>
      </c>
      <c r="AT265" s="189" t="s">
        <v>187</v>
      </c>
      <c r="AU265" s="189" t="s">
        <v>85</v>
      </c>
      <c r="AY265" s="17" t="s">
        <v>185</v>
      </c>
      <c r="BE265" s="190">
        <f>IF(N265="základní",J265,0)</f>
        <v>0</v>
      </c>
      <c r="BF265" s="190">
        <f>IF(N265="snížená",J265,0)</f>
        <v>0</v>
      </c>
      <c r="BG265" s="190">
        <f>IF(N265="zákl. přenesená",J265,0)</f>
        <v>0</v>
      </c>
      <c r="BH265" s="190">
        <f>IF(N265="sníž. přenesená",J265,0)</f>
        <v>0</v>
      </c>
      <c r="BI265" s="190">
        <f>IF(N265="nulová",J265,0)</f>
        <v>0</v>
      </c>
      <c r="BJ265" s="17" t="s">
        <v>81</v>
      </c>
      <c r="BK265" s="190">
        <f>ROUND(I265*H265,2)</f>
        <v>0</v>
      </c>
      <c r="BL265" s="17" t="s">
        <v>285</v>
      </c>
      <c r="BM265" s="189" t="s">
        <v>784</v>
      </c>
    </row>
    <row r="266" spans="1:47" s="2" customFormat="1" ht="12">
      <c r="A266" s="34"/>
      <c r="B266" s="35"/>
      <c r="C266" s="36"/>
      <c r="D266" s="191" t="s">
        <v>194</v>
      </c>
      <c r="E266" s="36"/>
      <c r="F266" s="192" t="s">
        <v>491</v>
      </c>
      <c r="G266" s="36"/>
      <c r="H266" s="36"/>
      <c r="I266" s="193"/>
      <c r="J266" s="36"/>
      <c r="K266" s="36"/>
      <c r="L266" s="39"/>
      <c r="M266" s="194"/>
      <c r="N266" s="195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194</v>
      </c>
      <c r="AU266" s="17" t="s">
        <v>85</v>
      </c>
    </row>
    <row r="267" spans="2:51" s="13" customFormat="1" ht="12">
      <c r="B267" s="196"/>
      <c r="C267" s="197"/>
      <c r="D267" s="198" t="s">
        <v>196</v>
      </c>
      <c r="E267" s="199" t="s">
        <v>19</v>
      </c>
      <c r="F267" s="200" t="s">
        <v>785</v>
      </c>
      <c r="G267" s="197"/>
      <c r="H267" s="201">
        <v>2.23</v>
      </c>
      <c r="I267" s="202"/>
      <c r="J267" s="197"/>
      <c r="K267" s="197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196</v>
      </c>
      <c r="AU267" s="207" t="s">
        <v>85</v>
      </c>
      <c r="AV267" s="13" t="s">
        <v>85</v>
      </c>
      <c r="AW267" s="13" t="s">
        <v>37</v>
      </c>
      <c r="AX267" s="13" t="s">
        <v>77</v>
      </c>
      <c r="AY267" s="207" t="s">
        <v>185</v>
      </c>
    </row>
    <row r="268" spans="2:51" s="14" customFormat="1" ht="12">
      <c r="B268" s="208"/>
      <c r="C268" s="209"/>
      <c r="D268" s="198" t="s">
        <v>196</v>
      </c>
      <c r="E268" s="210" t="s">
        <v>19</v>
      </c>
      <c r="F268" s="211" t="s">
        <v>199</v>
      </c>
      <c r="G268" s="209"/>
      <c r="H268" s="212">
        <v>2.23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196</v>
      </c>
      <c r="AU268" s="218" t="s">
        <v>85</v>
      </c>
      <c r="AV268" s="14" t="s">
        <v>192</v>
      </c>
      <c r="AW268" s="14" t="s">
        <v>37</v>
      </c>
      <c r="AX268" s="14" t="s">
        <v>81</v>
      </c>
      <c r="AY268" s="218" t="s">
        <v>185</v>
      </c>
    </row>
    <row r="269" spans="1:65" s="2" customFormat="1" ht="16.5" customHeight="1">
      <c r="A269" s="34"/>
      <c r="B269" s="35"/>
      <c r="C269" s="178" t="s">
        <v>476</v>
      </c>
      <c r="D269" s="178" t="s">
        <v>187</v>
      </c>
      <c r="E269" s="179" t="s">
        <v>496</v>
      </c>
      <c r="F269" s="180" t="s">
        <v>497</v>
      </c>
      <c r="G269" s="181" t="s">
        <v>190</v>
      </c>
      <c r="H269" s="182">
        <v>13.57</v>
      </c>
      <c r="I269" s="183"/>
      <c r="J269" s="184">
        <f>ROUND(I269*H269,2)</f>
        <v>0</v>
      </c>
      <c r="K269" s="180" t="s">
        <v>19</v>
      </c>
      <c r="L269" s="39"/>
      <c r="M269" s="185" t="s">
        <v>19</v>
      </c>
      <c r="N269" s="186" t="s">
        <v>48</v>
      </c>
      <c r="O269" s="64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285</v>
      </c>
      <c r="AT269" s="189" t="s">
        <v>187</v>
      </c>
      <c r="AU269" s="189" t="s">
        <v>85</v>
      </c>
      <c r="AY269" s="17" t="s">
        <v>185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7" t="s">
        <v>81</v>
      </c>
      <c r="BK269" s="190">
        <f>ROUND(I269*H269,2)</f>
        <v>0</v>
      </c>
      <c r="BL269" s="17" t="s">
        <v>285</v>
      </c>
      <c r="BM269" s="189" t="s">
        <v>498</v>
      </c>
    </row>
    <row r="270" spans="2:51" s="13" customFormat="1" ht="12">
      <c r="B270" s="196"/>
      <c r="C270" s="197"/>
      <c r="D270" s="198" t="s">
        <v>196</v>
      </c>
      <c r="E270" s="199" t="s">
        <v>19</v>
      </c>
      <c r="F270" s="200" t="s">
        <v>773</v>
      </c>
      <c r="G270" s="197"/>
      <c r="H270" s="201">
        <v>3.59</v>
      </c>
      <c r="I270" s="202"/>
      <c r="J270" s="197"/>
      <c r="K270" s="197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196</v>
      </c>
      <c r="AU270" s="207" t="s">
        <v>85</v>
      </c>
      <c r="AV270" s="13" t="s">
        <v>85</v>
      </c>
      <c r="AW270" s="13" t="s">
        <v>37</v>
      </c>
      <c r="AX270" s="13" t="s">
        <v>77</v>
      </c>
      <c r="AY270" s="207" t="s">
        <v>185</v>
      </c>
    </row>
    <row r="271" spans="2:51" s="13" customFormat="1" ht="12">
      <c r="B271" s="196"/>
      <c r="C271" s="197"/>
      <c r="D271" s="198" t="s">
        <v>196</v>
      </c>
      <c r="E271" s="199" t="s">
        <v>19</v>
      </c>
      <c r="F271" s="200" t="s">
        <v>786</v>
      </c>
      <c r="G271" s="197"/>
      <c r="H271" s="201">
        <v>9.98</v>
      </c>
      <c r="I271" s="202"/>
      <c r="J271" s="197"/>
      <c r="K271" s="197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196</v>
      </c>
      <c r="AU271" s="207" t="s">
        <v>85</v>
      </c>
      <c r="AV271" s="13" t="s">
        <v>85</v>
      </c>
      <c r="AW271" s="13" t="s">
        <v>37</v>
      </c>
      <c r="AX271" s="13" t="s">
        <v>77</v>
      </c>
      <c r="AY271" s="207" t="s">
        <v>185</v>
      </c>
    </row>
    <row r="272" spans="2:51" s="14" customFormat="1" ht="12">
      <c r="B272" s="208"/>
      <c r="C272" s="209"/>
      <c r="D272" s="198" t="s">
        <v>196</v>
      </c>
      <c r="E272" s="210" t="s">
        <v>19</v>
      </c>
      <c r="F272" s="211" t="s">
        <v>199</v>
      </c>
      <c r="G272" s="209"/>
      <c r="H272" s="212">
        <v>13.57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196</v>
      </c>
      <c r="AU272" s="218" t="s">
        <v>85</v>
      </c>
      <c r="AV272" s="14" t="s">
        <v>192</v>
      </c>
      <c r="AW272" s="14" t="s">
        <v>37</v>
      </c>
      <c r="AX272" s="14" t="s">
        <v>81</v>
      </c>
      <c r="AY272" s="218" t="s">
        <v>185</v>
      </c>
    </row>
    <row r="273" spans="1:65" s="2" customFormat="1" ht="16.5" customHeight="1">
      <c r="A273" s="34"/>
      <c r="B273" s="35"/>
      <c r="C273" s="178" t="s">
        <v>482</v>
      </c>
      <c r="D273" s="178" t="s">
        <v>187</v>
      </c>
      <c r="E273" s="179" t="s">
        <v>502</v>
      </c>
      <c r="F273" s="180" t="s">
        <v>503</v>
      </c>
      <c r="G273" s="181" t="s">
        <v>190</v>
      </c>
      <c r="H273" s="182">
        <v>13.57</v>
      </c>
      <c r="I273" s="183"/>
      <c r="J273" s="184">
        <f>ROUND(I273*H273,2)</f>
        <v>0</v>
      </c>
      <c r="K273" s="180" t="s">
        <v>191</v>
      </c>
      <c r="L273" s="39"/>
      <c r="M273" s="185" t="s">
        <v>19</v>
      </c>
      <c r="N273" s="186" t="s">
        <v>48</v>
      </c>
      <c r="O273" s="64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285</v>
      </c>
      <c r="AT273" s="189" t="s">
        <v>187</v>
      </c>
      <c r="AU273" s="189" t="s">
        <v>85</v>
      </c>
      <c r="AY273" s="17" t="s">
        <v>185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17" t="s">
        <v>81</v>
      </c>
      <c r="BK273" s="190">
        <f>ROUND(I273*H273,2)</f>
        <v>0</v>
      </c>
      <c r="BL273" s="17" t="s">
        <v>285</v>
      </c>
      <c r="BM273" s="189" t="s">
        <v>504</v>
      </c>
    </row>
    <row r="274" spans="1:47" s="2" customFormat="1" ht="12">
      <c r="A274" s="34"/>
      <c r="B274" s="35"/>
      <c r="C274" s="36"/>
      <c r="D274" s="191" t="s">
        <v>194</v>
      </c>
      <c r="E274" s="36"/>
      <c r="F274" s="192" t="s">
        <v>505</v>
      </c>
      <c r="G274" s="36"/>
      <c r="H274" s="36"/>
      <c r="I274" s="193"/>
      <c r="J274" s="36"/>
      <c r="K274" s="36"/>
      <c r="L274" s="39"/>
      <c r="M274" s="194"/>
      <c r="N274" s="195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194</v>
      </c>
      <c r="AU274" s="17" t="s">
        <v>85</v>
      </c>
    </row>
    <row r="275" spans="1:65" s="2" customFormat="1" ht="24.15" customHeight="1">
      <c r="A275" s="34"/>
      <c r="B275" s="35"/>
      <c r="C275" s="178" t="s">
        <v>487</v>
      </c>
      <c r="D275" s="178" t="s">
        <v>187</v>
      </c>
      <c r="E275" s="179" t="s">
        <v>507</v>
      </c>
      <c r="F275" s="180" t="s">
        <v>508</v>
      </c>
      <c r="G275" s="181" t="s">
        <v>190</v>
      </c>
      <c r="H275" s="182">
        <v>13.57</v>
      </c>
      <c r="I275" s="183"/>
      <c r="J275" s="184">
        <f>ROUND(I275*H275,2)</f>
        <v>0</v>
      </c>
      <c r="K275" s="180" t="s">
        <v>19</v>
      </c>
      <c r="L275" s="39"/>
      <c r="M275" s="185" t="s">
        <v>19</v>
      </c>
      <c r="N275" s="186" t="s">
        <v>48</v>
      </c>
      <c r="O275" s="64"/>
      <c r="P275" s="187">
        <f>O275*H275</f>
        <v>0</v>
      </c>
      <c r="Q275" s="187">
        <v>0.00758</v>
      </c>
      <c r="R275" s="187">
        <f>Q275*H275</f>
        <v>0.1028606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285</v>
      </c>
      <c r="AT275" s="189" t="s">
        <v>187</v>
      </c>
      <c r="AU275" s="189" t="s">
        <v>85</v>
      </c>
      <c r="AY275" s="17" t="s">
        <v>185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17" t="s">
        <v>81</v>
      </c>
      <c r="BK275" s="190">
        <f>ROUND(I275*H275,2)</f>
        <v>0</v>
      </c>
      <c r="BL275" s="17" t="s">
        <v>285</v>
      </c>
      <c r="BM275" s="189" t="s">
        <v>509</v>
      </c>
    </row>
    <row r="276" spans="1:65" s="2" customFormat="1" ht="16.5" customHeight="1">
      <c r="A276" s="34"/>
      <c r="B276" s="35"/>
      <c r="C276" s="178" t="s">
        <v>495</v>
      </c>
      <c r="D276" s="178" t="s">
        <v>187</v>
      </c>
      <c r="E276" s="179" t="s">
        <v>511</v>
      </c>
      <c r="F276" s="180" t="s">
        <v>512</v>
      </c>
      <c r="G276" s="181" t="s">
        <v>190</v>
      </c>
      <c r="H276" s="182">
        <v>13.57</v>
      </c>
      <c r="I276" s="183"/>
      <c r="J276" s="184">
        <f>ROUND(I276*H276,2)</f>
        <v>0</v>
      </c>
      <c r="K276" s="180" t="s">
        <v>191</v>
      </c>
      <c r="L276" s="39"/>
      <c r="M276" s="185" t="s">
        <v>19</v>
      </c>
      <c r="N276" s="186" t="s">
        <v>48</v>
      </c>
      <c r="O276" s="64"/>
      <c r="P276" s="187">
        <f>O276*H276</f>
        <v>0</v>
      </c>
      <c r="Q276" s="187">
        <v>0.0003</v>
      </c>
      <c r="R276" s="187">
        <f>Q276*H276</f>
        <v>0.004071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285</v>
      </c>
      <c r="AT276" s="189" t="s">
        <v>187</v>
      </c>
      <c r="AU276" s="189" t="s">
        <v>85</v>
      </c>
      <c r="AY276" s="17" t="s">
        <v>185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7" t="s">
        <v>81</v>
      </c>
      <c r="BK276" s="190">
        <f>ROUND(I276*H276,2)</f>
        <v>0</v>
      </c>
      <c r="BL276" s="17" t="s">
        <v>285</v>
      </c>
      <c r="BM276" s="189" t="s">
        <v>513</v>
      </c>
    </row>
    <row r="277" spans="1:47" s="2" customFormat="1" ht="12">
      <c r="A277" s="34"/>
      <c r="B277" s="35"/>
      <c r="C277" s="36"/>
      <c r="D277" s="191" t="s">
        <v>194</v>
      </c>
      <c r="E277" s="36"/>
      <c r="F277" s="192" t="s">
        <v>514</v>
      </c>
      <c r="G277" s="36"/>
      <c r="H277" s="36"/>
      <c r="I277" s="193"/>
      <c r="J277" s="36"/>
      <c r="K277" s="36"/>
      <c r="L277" s="39"/>
      <c r="M277" s="194"/>
      <c r="N277" s="195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194</v>
      </c>
      <c r="AU277" s="17" t="s">
        <v>85</v>
      </c>
    </row>
    <row r="278" spans="1:65" s="2" customFormat="1" ht="16.5" customHeight="1">
      <c r="A278" s="34"/>
      <c r="B278" s="35"/>
      <c r="C278" s="178" t="s">
        <v>501</v>
      </c>
      <c r="D278" s="178" t="s">
        <v>187</v>
      </c>
      <c r="E278" s="179" t="s">
        <v>516</v>
      </c>
      <c r="F278" s="180" t="s">
        <v>517</v>
      </c>
      <c r="G278" s="181" t="s">
        <v>190</v>
      </c>
      <c r="H278" s="182">
        <v>3.59</v>
      </c>
      <c r="I278" s="183"/>
      <c r="J278" s="184">
        <f>ROUND(I278*H278,2)</f>
        <v>0</v>
      </c>
      <c r="K278" s="180" t="s">
        <v>191</v>
      </c>
      <c r="L278" s="39"/>
      <c r="M278" s="185" t="s">
        <v>19</v>
      </c>
      <c r="N278" s="186" t="s">
        <v>48</v>
      </c>
      <c r="O278" s="64"/>
      <c r="P278" s="187">
        <f>O278*H278</f>
        <v>0</v>
      </c>
      <c r="Q278" s="187">
        <v>0.0015</v>
      </c>
      <c r="R278" s="187">
        <f>Q278*H278</f>
        <v>0.005385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285</v>
      </c>
      <c r="AT278" s="189" t="s">
        <v>187</v>
      </c>
      <c r="AU278" s="189" t="s">
        <v>85</v>
      </c>
      <c r="AY278" s="17" t="s">
        <v>185</v>
      </c>
      <c r="BE278" s="190">
        <f>IF(N278="základní",J278,0)</f>
        <v>0</v>
      </c>
      <c r="BF278" s="190">
        <f>IF(N278="snížená",J278,0)</f>
        <v>0</v>
      </c>
      <c r="BG278" s="190">
        <f>IF(N278="zákl. přenesená",J278,0)</f>
        <v>0</v>
      </c>
      <c r="BH278" s="190">
        <f>IF(N278="sníž. přenesená",J278,0)</f>
        <v>0</v>
      </c>
      <c r="BI278" s="190">
        <f>IF(N278="nulová",J278,0)</f>
        <v>0</v>
      </c>
      <c r="BJ278" s="17" t="s">
        <v>81</v>
      </c>
      <c r="BK278" s="190">
        <f>ROUND(I278*H278,2)</f>
        <v>0</v>
      </c>
      <c r="BL278" s="17" t="s">
        <v>285</v>
      </c>
      <c r="BM278" s="189" t="s">
        <v>518</v>
      </c>
    </row>
    <row r="279" spans="1:47" s="2" customFormat="1" ht="12">
      <c r="A279" s="34"/>
      <c r="B279" s="35"/>
      <c r="C279" s="36"/>
      <c r="D279" s="191" t="s">
        <v>194</v>
      </c>
      <c r="E279" s="36"/>
      <c r="F279" s="192" t="s">
        <v>519</v>
      </c>
      <c r="G279" s="36"/>
      <c r="H279" s="36"/>
      <c r="I279" s="193"/>
      <c r="J279" s="36"/>
      <c r="K279" s="36"/>
      <c r="L279" s="39"/>
      <c r="M279" s="194"/>
      <c r="N279" s="195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194</v>
      </c>
      <c r="AU279" s="17" t="s">
        <v>85</v>
      </c>
    </row>
    <row r="280" spans="2:51" s="13" customFormat="1" ht="12">
      <c r="B280" s="196"/>
      <c r="C280" s="197"/>
      <c r="D280" s="198" t="s">
        <v>196</v>
      </c>
      <c r="E280" s="199" t="s">
        <v>19</v>
      </c>
      <c r="F280" s="200" t="s">
        <v>773</v>
      </c>
      <c r="G280" s="197"/>
      <c r="H280" s="201">
        <v>3.59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196</v>
      </c>
      <c r="AU280" s="207" t="s">
        <v>85</v>
      </c>
      <c r="AV280" s="13" t="s">
        <v>85</v>
      </c>
      <c r="AW280" s="13" t="s">
        <v>37</v>
      </c>
      <c r="AX280" s="13" t="s">
        <v>77</v>
      </c>
      <c r="AY280" s="207" t="s">
        <v>185</v>
      </c>
    </row>
    <row r="281" spans="2:51" s="14" customFormat="1" ht="12">
      <c r="B281" s="208"/>
      <c r="C281" s="209"/>
      <c r="D281" s="198" t="s">
        <v>196</v>
      </c>
      <c r="E281" s="210" t="s">
        <v>19</v>
      </c>
      <c r="F281" s="211" t="s">
        <v>199</v>
      </c>
      <c r="G281" s="209"/>
      <c r="H281" s="212">
        <v>3.59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196</v>
      </c>
      <c r="AU281" s="218" t="s">
        <v>85</v>
      </c>
      <c r="AV281" s="14" t="s">
        <v>192</v>
      </c>
      <c r="AW281" s="14" t="s">
        <v>37</v>
      </c>
      <c r="AX281" s="14" t="s">
        <v>81</v>
      </c>
      <c r="AY281" s="218" t="s">
        <v>185</v>
      </c>
    </row>
    <row r="282" spans="1:65" s="2" customFormat="1" ht="16.5" customHeight="1">
      <c r="A282" s="34"/>
      <c r="B282" s="35"/>
      <c r="C282" s="178" t="s">
        <v>506</v>
      </c>
      <c r="D282" s="178" t="s">
        <v>187</v>
      </c>
      <c r="E282" s="179" t="s">
        <v>521</v>
      </c>
      <c r="F282" s="180" t="s">
        <v>522</v>
      </c>
      <c r="G282" s="181" t="s">
        <v>407</v>
      </c>
      <c r="H282" s="182">
        <v>7.72</v>
      </c>
      <c r="I282" s="183"/>
      <c r="J282" s="184">
        <f>ROUND(I282*H282,2)</f>
        <v>0</v>
      </c>
      <c r="K282" s="180" t="s">
        <v>191</v>
      </c>
      <c r="L282" s="39"/>
      <c r="M282" s="185" t="s">
        <v>19</v>
      </c>
      <c r="N282" s="186" t="s">
        <v>48</v>
      </c>
      <c r="O282" s="64"/>
      <c r="P282" s="187">
        <f>O282*H282</f>
        <v>0</v>
      </c>
      <c r="Q282" s="187">
        <v>0.00032</v>
      </c>
      <c r="R282" s="187">
        <f>Q282*H282</f>
        <v>0.0024704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285</v>
      </c>
      <c r="AT282" s="189" t="s">
        <v>187</v>
      </c>
      <c r="AU282" s="189" t="s">
        <v>85</v>
      </c>
      <c r="AY282" s="17" t="s">
        <v>185</v>
      </c>
      <c r="BE282" s="190">
        <f>IF(N282="základní",J282,0)</f>
        <v>0</v>
      </c>
      <c r="BF282" s="190">
        <f>IF(N282="snížená",J282,0)</f>
        <v>0</v>
      </c>
      <c r="BG282" s="190">
        <f>IF(N282="zákl. přenesená",J282,0)</f>
        <v>0</v>
      </c>
      <c r="BH282" s="190">
        <f>IF(N282="sníž. přenesená",J282,0)</f>
        <v>0</v>
      </c>
      <c r="BI282" s="190">
        <f>IF(N282="nulová",J282,0)</f>
        <v>0</v>
      </c>
      <c r="BJ282" s="17" t="s">
        <v>81</v>
      </c>
      <c r="BK282" s="190">
        <f>ROUND(I282*H282,2)</f>
        <v>0</v>
      </c>
      <c r="BL282" s="17" t="s">
        <v>285</v>
      </c>
      <c r="BM282" s="189" t="s">
        <v>523</v>
      </c>
    </row>
    <row r="283" spans="1:47" s="2" customFormat="1" ht="12">
      <c r="A283" s="34"/>
      <c r="B283" s="35"/>
      <c r="C283" s="36"/>
      <c r="D283" s="191" t="s">
        <v>194</v>
      </c>
      <c r="E283" s="36"/>
      <c r="F283" s="192" t="s">
        <v>524</v>
      </c>
      <c r="G283" s="36"/>
      <c r="H283" s="36"/>
      <c r="I283" s="193"/>
      <c r="J283" s="36"/>
      <c r="K283" s="36"/>
      <c r="L283" s="39"/>
      <c r="M283" s="194"/>
      <c r="N283" s="195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194</v>
      </c>
      <c r="AU283" s="17" t="s">
        <v>85</v>
      </c>
    </row>
    <row r="284" spans="2:51" s="13" customFormat="1" ht="12">
      <c r="B284" s="196"/>
      <c r="C284" s="197"/>
      <c r="D284" s="198" t="s">
        <v>196</v>
      </c>
      <c r="E284" s="199" t="s">
        <v>19</v>
      </c>
      <c r="F284" s="200" t="s">
        <v>787</v>
      </c>
      <c r="G284" s="197"/>
      <c r="H284" s="201">
        <v>7.72</v>
      </c>
      <c r="I284" s="202"/>
      <c r="J284" s="197"/>
      <c r="K284" s="197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196</v>
      </c>
      <c r="AU284" s="207" t="s">
        <v>85</v>
      </c>
      <c r="AV284" s="13" t="s">
        <v>85</v>
      </c>
      <c r="AW284" s="13" t="s">
        <v>37</v>
      </c>
      <c r="AX284" s="13" t="s">
        <v>77</v>
      </c>
      <c r="AY284" s="207" t="s">
        <v>185</v>
      </c>
    </row>
    <row r="285" spans="2:51" s="14" customFormat="1" ht="12">
      <c r="B285" s="208"/>
      <c r="C285" s="209"/>
      <c r="D285" s="198" t="s">
        <v>196</v>
      </c>
      <c r="E285" s="210" t="s">
        <v>19</v>
      </c>
      <c r="F285" s="211" t="s">
        <v>199</v>
      </c>
      <c r="G285" s="209"/>
      <c r="H285" s="212">
        <v>7.72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196</v>
      </c>
      <c r="AU285" s="218" t="s">
        <v>85</v>
      </c>
      <c r="AV285" s="14" t="s">
        <v>192</v>
      </c>
      <c r="AW285" s="14" t="s">
        <v>37</v>
      </c>
      <c r="AX285" s="14" t="s">
        <v>81</v>
      </c>
      <c r="AY285" s="218" t="s">
        <v>185</v>
      </c>
    </row>
    <row r="286" spans="1:65" s="2" customFormat="1" ht="16.5" customHeight="1">
      <c r="A286" s="34"/>
      <c r="B286" s="35"/>
      <c r="C286" s="178" t="s">
        <v>510</v>
      </c>
      <c r="D286" s="178" t="s">
        <v>187</v>
      </c>
      <c r="E286" s="179" t="s">
        <v>528</v>
      </c>
      <c r="F286" s="180" t="s">
        <v>529</v>
      </c>
      <c r="G286" s="181" t="s">
        <v>202</v>
      </c>
      <c r="H286" s="182">
        <v>5</v>
      </c>
      <c r="I286" s="183"/>
      <c r="J286" s="184">
        <f>ROUND(I286*H286,2)</f>
        <v>0</v>
      </c>
      <c r="K286" s="180" t="s">
        <v>191</v>
      </c>
      <c r="L286" s="39"/>
      <c r="M286" s="185" t="s">
        <v>19</v>
      </c>
      <c r="N286" s="186" t="s">
        <v>48</v>
      </c>
      <c r="O286" s="64"/>
      <c r="P286" s="187">
        <f>O286*H286</f>
        <v>0</v>
      </c>
      <c r="Q286" s="187">
        <v>0.00021</v>
      </c>
      <c r="R286" s="187">
        <f>Q286*H286</f>
        <v>0.0010500000000000002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285</v>
      </c>
      <c r="AT286" s="189" t="s">
        <v>187</v>
      </c>
      <c r="AU286" s="189" t="s">
        <v>85</v>
      </c>
      <c r="AY286" s="17" t="s">
        <v>185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7" t="s">
        <v>81</v>
      </c>
      <c r="BK286" s="190">
        <f>ROUND(I286*H286,2)</f>
        <v>0</v>
      </c>
      <c r="BL286" s="17" t="s">
        <v>285</v>
      </c>
      <c r="BM286" s="189" t="s">
        <v>530</v>
      </c>
    </row>
    <row r="287" spans="1:47" s="2" customFormat="1" ht="12">
      <c r="A287" s="34"/>
      <c r="B287" s="35"/>
      <c r="C287" s="36"/>
      <c r="D287" s="191" t="s">
        <v>194</v>
      </c>
      <c r="E287" s="36"/>
      <c r="F287" s="192" t="s">
        <v>531</v>
      </c>
      <c r="G287" s="36"/>
      <c r="H287" s="36"/>
      <c r="I287" s="193"/>
      <c r="J287" s="36"/>
      <c r="K287" s="36"/>
      <c r="L287" s="39"/>
      <c r="M287" s="194"/>
      <c r="N287" s="195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194</v>
      </c>
      <c r="AU287" s="17" t="s">
        <v>85</v>
      </c>
    </row>
    <row r="288" spans="2:51" s="13" customFormat="1" ht="12">
      <c r="B288" s="196"/>
      <c r="C288" s="197"/>
      <c r="D288" s="198" t="s">
        <v>196</v>
      </c>
      <c r="E288" s="199" t="s">
        <v>19</v>
      </c>
      <c r="F288" s="200" t="s">
        <v>532</v>
      </c>
      <c r="G288" s="197"/>
      <c r="H288" s="201">
        <v>5</v>
      </c>
      <c r="I288" s="202"/>
      <c r="J288" s="197"/>
      <c r="K288" s="197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196</v>
      </c>
      <c r="AU288" s="207" t="s">
        <v>85</v>
      </c>
      <c r="AV288" s="13" t="s">
        <v>85</v>
      </c>
      <c r="AW288" s="13" t="s">
        <v>37</v>
      </c>
      <c r="AX288" s="13" t="s">
        <v>77</v>
      </c>
      <c r="AY288" s="207" t="s">
        <v>185</v>
      </c>
    </row>
    <row r="289" spans="2:51" s="14" customFormat="1" ht="12">
      <c r="B289" s="208"/>
      <c r="C289" s="209"/>
      <c r="D289" s="198" t="s">
        <v>196</v>
      </c>
      <c r="E289" s="210" t="s">
        <v>19</v>
      </c>
      <c r="F289" s="211" t="s">
        <v>199</v>
      </c>
      <c r="G289" s="209"/>
      <c r="H289" s="212">
        <v>5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196</v>
      </c>
      <c r="AU289" s="218" t="s">
        <v>85</v>
      </c>
      <c r="AV289" s="14" t="s">
        <v>192</v>
      </c>
      <c r="AW289" s="14" t="s">
        <v>37</v>
      </c>
      <c r="AX289" s="14" t="s">
        <v>81</v>
      </c>
      <c r="AY289" s="218" t="s">
        <v>185</v>
      </c>
    </row>
    <row r="290" spans="1:65" s="2" customFormat="1" ht="16.5" customHeight="1">
      <c r="A290" s="34"/>
      <c r="B290" s="35"/>
      <c r="C290" s="178" t="s">
        <v>515</v>
      </c>
      <c r="D290" s="178" t="s">
        <v>187</v>
      </c>
      <c r="E290" s="179" t="s">
        <v>535</v>
      </c>
      <c r="F290" s="180" t="s">
        <v>536</v>
      </c>
      <c r="G290" s="181" t="s">
        <v>202</v>
      </c>
      <c r="H290" s="182">
        <v>1</v>
      </c>
      <c r="I290" s="183"/>
      <c r="J290" s="184">
        <f>ROUND(I290*H290,2)</f>
        <v>0</v>
      </c>
      <c r="K290" s="180" t="s">
        <v>191</v>
      </c>
      <c r="L290" s="39"/>
      <c r="M290" s="185" t="s">
        <v>19</v>
      </c>
      <c r="N290" s="186" t="s">
        <v>48</v>
      </c>
      <c r="O290" s="64"/>
      <c r="P290" s="187">
        <f>O290*H290</f>
        <v>0</v>
      </c>
      <c r="Q290" s="187">
        <v>0.0002</v>
      </c>
      <c r="R290" s="187">
        <f>Q290*H290</f>
        <v>0.0002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285</v>
      </c>
      <c r="AT290" s="189" t="s">
        <v>187</v>
      </c>
      <c r="AU290" s="189" t="s">
        <v>85</v>
      </c>
      <c r="AY290" s="17" t="s">
        <v>185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17" t="s">
        <v>81</v>
      </c>
      <c r="BK290" s="190">
        <f>ROUND(I290*H290,2)</f>
        <v>0</v>
      </c>
      <c r="BL290" s="17" t="s">
        <v>285</v>
      </c>
      <c r="BM290" s="189" t="s">
        <v>537</v>
      </c>
    </row>
    <row r="291" spans="1:47" s="2" customFormat="1" ht="12">
      <c r="A291" s="34"/>
      <c r="B291" s="35"/>
      <c r="C291" s="36"/>
      <c r="D291" s="191" t="s">
        <v>194</v>
      </c>
      <c r="E291" s="36"/>
      <c r="F291" s="192" t="s">
        <v>538</v>
      </c>
      <c r="G291" s="36"/>
      <c r="H291" s="36"/>
      <c r="I291" s="193"/>
      <c r="J291" s="36"/>
      <c r="K291" s="36"/>
      <c r="L291" s="39"/>
      <c r="M291" s="194"/>
      <c r="N291" s="195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194</v>
      </c>
      <c r="AU291" s="17" t="s">
        <v>85</v>
      </c>
    </row>
    <row r="292" spans="2:51" s="13" customFormat="1" ht="12">
      <c r="B292" s="196"/>
      <c r="C292" s="197"/>
      <c r="D292" s="198" t="s">
        <v>196</v>
      </c>
      <c r="E292" s="199" t="s">
        <v>19</v>
      </c>
      <c r="F292" s="200" t="s">
        <v>446</v>
      </c>
      <c r="G292" s="197"/>
      <c r="H292" s="201">
        <v>1</v>
      </c>
      <c r="I292" s="202"/>
      <c r="J292" s="197"/>
      <c r="K292" s="197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196</v>
      </c>
      <c r="AU292" s="207" t="s">
        <v>85</v>
      </c>
      <c r="AV292" s="13" t="s">
        <v>85</v>
      </c>
      <c r="AW292" s="13" t="s">
        <v>37</v>
      </c>
      <c r="AX292" s="13" t="s">
        <v>77</v>
      </c>
      <c r="AY292" s="207" t="s">
        <v>185</v>
      </c>
    </row>
    <row r="293" spans="2:51" s="14" customFormat="1" ht="12">
      <c r="B293" s="208"/>
      <c r="C293" s="209"/>
      <c r="D293" s="198" t="s">
        <v>196</v>
      </c>
      <c r="E293" s="210" t="s">
        <v>19</v>
      </c>
      <c r="F293" s="211" t="s">
        <v>199</v>
      </c>
      <c r="G293" s="209"/>
      <c r="H293" s="212">
        <v>1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196</v>
      </c>
      <c r="AU293" s="218" t="s">
        <v>85</v>
      </c>
      <c r="AV293" s="14" t="s">
        <v>192</v>
      </c>
      <c r="AW293" s="14" t="s">
        <v>37</v>
      </c>
      <c r="AX293" s="14" t="s">
        <v>81</v>
      </c>
      <c r="AY293" s="218" t="s">
        <v>185</v>
      </c>
    </row>
    <row r="294" spans="1:65" s="2" customFormat="1" ht="24.15" customHeight="1">
      <c r="A294" s="34"/>
      <c r="B294" s="35"/>
      <c r="C294" s="178" t="s">
        <v>520</v>
      </c>
      <c r="D294" s="178" t="s">
        <v>187</v>
      </c>
      <c r="E294" s="179" t="s">
        <v>540</v>
      </c>
      <c r="F294" s="180" t="s">
        <v>541</v>
      </c>
      <c r="G294" s="181" t="s">
        <v>190</v>
      </c>
      <c r="H294" s="182">
        <v>13.57</v>
      </c>
      <c r="I294" s="183"/>
      <c r="J294" s="184">
        <f>ROUND(I294*H294,2)</f>
        <v>0</v>
      </c>
      <c r="K294" s="180" t="s">
        <v>191</v>
      </c>
      <c r="L294" s="39"/>
      <c r="M294" s="185" t="s">
        <v>19</v>
      </c>
      <c r="N294" s="186" t="s">
        <v>48</v>
      </c>
      <c r="O294" s="64"/>
      <c r="P294" s="187">
        <f>O294*H294</f>
        <v>0</v>
      </c>
      <c r="Q294" s="187">
        <v>0.0063</v>
      </c>
      <c r="R294" s="187">
        <f>Q294*H294</f>
        <v>0.085491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285</v>
      </c>
      <c r="AT294" s="189" t="s">
        <v>187</v>
      </c>
      <c r="AU294" s="189" t="s">
        <v>85</v>
      </c>
      <c r="AY294" s="17" t="s">
        <v>185</v>
      </c>
      <c r="BE294" s="190">
        <f>IF(N294="základní",J294,0)</f>
        <v>0</v>
      </c>
      <c r="BF294" s="190">
        <f>IF(N294="snížená",J294,0)</f>
        <v>0</v>
      </c>
      <c r="BG294" s="190">
        <f>IF(N294="zákl. přenesená",J294,0)</f>
        <v>0</v>
      </c>
      <c r="BH294" s="190">
        <f>IF(N294="sníž. přenesená",J294,0)</f>
        <v>0</v>
      </c>
      <c r="BI294" s="190">
        <f>IF(N294="nulová",J294,0)</f>
        <v>0</v>
      </c>
      <c r="BJ294" s="17" t="s">
        <v>81</v>
      </c>
      <c r="BK294" s="190">
        <f>ROUND(I294*H294,2)</f>
        <v>0</v>
      </c>
      <c r="BL294" s="17" t="s">
        <v>285</v>
      </c>
      <c r="BM294" s="189" t="s">
        <v>542</v>
      </c>
    </row>
    <row r="295" spans="1:47" s="2" customFormat="1" ht="12">
      <c r="A295" s="34"/>
      <c r="B295" s="35"/>
      <c r="C295" s="36"/>
      <c r="D295" s="191" t="s">
        <v>194</v>
      </c>
      <c r="E295" s="36"/>
      <c r="F295" s="192" t="s">
        <v>543</v>
      </c>
      <c r="G295" s="36"/>
      <c r="H295" s="36"/>
      <c r="I295" s="193"/>
      <c r="J295" s="36"/>
      <c r="K295" s="36"/>
      <c r="L295" s="39"/>
      <c r="M295" s="194"/>
      <c r="N295" s="195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194</v>
      </c>
      <c r="AU295" s="17" t="s">
        <v>85</v>
      </c>
    </row>
    <row r="296" spans="1:65" s="2" customFormat="1" ht="16.5" customHeight="1">
      <c r="A296" s="34"/>
      <c r="B296" s="35"/>
      <c r="C296" s="219" t="s">
        <v>527</v>
      </c>
      <c r="D296" s="219" t="s">
        <v>404</v>
      </c>
      <c r="E296" s="220" t="s">
        <v>545</v>
      </c>
      <c r="F296" s="221" t="s">
        <v>546</v>
      </c>
      <c r="G296" s="222" t="s">
        <v>190</v>
      </c>
      <c r="H296" s="223">
        <v>15.606</v>
      </c>
      <c r="I296" s="224"/>
      <c r="J296" s="225">
        <f>ROUND(I296*H296,2)</f>
        <v>0</v>
      </c>
      <c r="K296" s="221" t="s">
        <v>191</v>
      </c>
      <c r="L296" s="226"/>
      <c r="M296" s="227" t="s">
        <v>19</v>
      </c>
      <c r="N296" s="228" t="s">
        <v>48</v>
      </c>
      <c r="O296" s="64"/>
      <c r="P296" s="187">
        <f>O296*H296</f>
        <v>0</v>
      </c>
      <c r="Q296" s="187">
        <v>0.0177</v>
      </c>
      <c r="R296" s="187">
        <f>Q296*H296</f>
        <v>0.2762262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392</v>
      </c>
      <c r="AT296" s="189" t="s">
        <v>404</v>
      </c>
      <c r="AU296" s="189" t="s">
        <v>85</v>
      </c>
      <c r="AY296" s="17" t="s">
        <v>185</v>
      </c>
      <c r="BE296" s="190">
        <f>IF(N296="základní",J296,0)</f>
        <v>0</v>
      </c>
      <c r="BF296" s="190">
        <f>IF(N296="snížená",J296,0)</f>
        <v>0</v>
      </c>
      <c r="BG296" s="190">
        <f>IF(N296="zákl. přenesená",J296,0)</f>
        <v>0</v>
      </c>
      <c r="BH296" s="190">
        <f>IF(N296="sníž. přenesená",J296,0)</f>
        <v>0</v>
      </c>
      <c r="BI296" s="190">
        <f>IF(N296="nulová",J296,0)</f>
        <v>0</v>
      </c>
      <c r="BJ296" s="17" t="s">
        <v>81</v>
      </c>
      <c r="BK296" s="190">
        <f>ROUND(I296*H296,2)</f>
        <v>0</v>
      </c>
      <c r="BL296" s="17" t="s">
        <v>285</v>
      </c>
      <c r="BM296" s="189" t="s">
        <v>547</v>
      </c>
    </row>
    <row r="297" spans="2:51" s="13" customFormat="1" ht="12">
      <c r="B297" s="196"/>
      <c r="C297" s="197"/>
      <c r="D297" s="198" t="s">
        <v>196</v>
      </c>
      <c r="E297" s="199" t="s">
        <v>19</v>
      </c>
      <c r="F297" s="200" t="s">
        <v>788</v>
      </c>
      <c r="G297" s="197"/>
      <c r="H297" s="201">
        <v>15.606</v>
      </c>
      <c r="I297" s="202"/>
      <c r="J297" s="197"/>
      <c r="K297" s="197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196</v>
      </c>
      <c r="AU297" s="207" t="s">
        <v>85</v>
      </c>
      <c r="AV297" s="13" t="s">
        <v>85</v>
      </c>
      <c r="AW297" s="13" t="s">
        <v>37</v>
      </c>
      <c r="AX297" s="13" t="s">
        <v>77</v>
      </c>
      <c r="AY297" s="207" t="s">
        <v>185</v>
      </c>
    </row>
    <row r="298" spans="2:51" s="14" customFormat="1" ht="12">
      <c r="B298" s="208"/>
      <c r="C298" s="209"/>
      <c r="D298" s="198" t="s">
        <v>196</v>
      </c>
      <c r="E298" s="210" t="s">
        <v>19</v>
      </c>
      <c r="F298" s="211" t="s">
        <v>199</v>
      </c>
      <c r="G298" s="209"/>
      <c r="H298" s="212">
        <v>15.606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196</v>
      </c>
      <c r="AU298" s="218" t="s">
        <v>85</v>
      </c>
      <c r="AV298" s="14" t="s">
        <v>192</v>
      </c>
      <c r="AW298" s="14" t="s">
        <v>37</v>
      </c>
      <c r="AX298" s="14" t="s">
        <v>81</v>
      </c>
      <c r="AY298" s="218" t="s">
        <v>185</v>
      </c>
    </row>
    <row r="299" spans="1:65" s="2" customFormat="1" ht="24.15" customHeight="1">
      <c r="A299" s="34"/>
      <c r="B299" s="35"/>
      <c r="C299" s="178" t="s">
        <v>534</v>
      </c>
      <c r="D299" s="178" t="s">
        <v>187</v>
      </c>
      <c r="E299" s="179" t="s">
        <v>549</v>
      </c>
      <c r="F299" s="180" t="s">
        <v>550</v>
      </c>
      <c r="G299" s="181" t="s">
        <v>190</v>
      </c>
      <c r="H299" s="182">
        <v>3.59</v>
      </c>
      <c r="I299" s="183"/>
      <c r="J299" s="184">
        <f>ROUND(I299*H299,2)</f>
        <v>0</v>
      </c>
      <c r="K299" s="180" t="s">
        <v>191</v>
      </c>
      <c r="L299" s="39"/>
      <c r="M299" s="185" t="s">
        <v>19</v>
      </c>
      <c r="N299" s="186" t="s">
        <v>48</v>
      </c>
      <c r="O299" s="64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285</v>
      </c>
      <c r="AT299" s="189" t="s">
        <v>187</v>
      </c>
      <c r="AU299" s="189" t="s">
        <v>85</v>
      </c>
      <c r="AY299" s="17" t="s">
        <v>185</v>
      </c>
      <c r="BE299" s="190">
        <f>IF(N299="základní",J299,0)</f>
        <v>0</v>
      </c>
      <c r="BF299" s="190">
        <f>IF(N299="snížená",J299,0)</f>
        <v>0</v>
      </c>
      <c r="BG299" s="190">
        <f>IF(N299="zákl. přenesená",J299,0)</f>
        <v>0</v>
      </c>
      <c r="BH299" s="190">
        <f>IF(N299="sníž. přenesená",J299,0)</f>
        <v>0</v>
      </c>
      <c r="BI299" s="190">
        <f>IF(N299="nulová",J299,0)</f>
        <v>0</v>
      </c>
      <c r="BJ299" s="17" t="s">
        <v>81</v>
      </c>
      <c r="BK299" s="190">
        <f>ROUND(I299*H299,2)</f>
        <v>0</v>
      </c>
      <c r="BL299" s="17" t="s">
        <v>285</v>
      </c>
      <c r="BM299" s="189" t="s">
        <v>551</v>
      </c>
    </row>
    <row r="300" spans="1:47" s="2" customFormat="1" ht="12">
      <c r="A300" s="34"/>
      <c r="B300" s="35"/>
      <c r="C300" s="36"/>
      <c r="D300" s="191" t="s">
        <v>194</v>
      </c>
      <c r="E300" s="36"/>
      <c r="F300" s="192" t="s">
        <v>552</v>
      </c>
      <c r="G300" s="36"/>
      <c r="H300" s="36"/>
      <c r="I300" s="193"/>
      <c r="J300" s="36"/>
      <c r="K300" s="36"/>
      <c r="L300" s="39"/>
      <c r="M300" s="194"/>
      <c r="N300" s="195"/>
      <c r="O300" s="64"/>
      <c r="P300" s="64"/>
      <c r="Q300" s="64"/>
      <c r="R300" s="64"/>
      <c r="S300" s="64"/>
      <c r="T300" s="6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194</v>
      </c>
      <c r="AU300" s="17" t="s">
        <v>85</v>
      </c>
    </row>
    <row r="301" spans="2:51" s="13" customFormat="1" ht="12">
      <c r="B301" s="196"/>
      <c r="C301" s="197"/>
      <c r="D301" s="198" t="s">
        <v>196</v>
      </c>
      <c r="E301" s="199" t="s">
        <v>19</v>
      </c>
      <c r="F301" s="200" t="s">
        <v>773</v>
      </c>
      <c r="G301" s="197"/>
      <c r="H301" s="201">
        <v>3.59</v>
      </c>
      <c r="I301" s="202"/>
      <c r="J301" s="197"/>
      <c r="K301" s="197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196</v>
      </c>
      <c r="AU301" s="207" t="s">
        <v>85</v>
      </c>
      <c r="AV301" s="13" t="s">
        <v>85</v>
      </c>
      <c r="AW301" s="13" t="s">
        <v>37</v>
      </c>
      <c r="AX301" s="13" t="s">
        <v>77</v>
      </c>
      <c r="AY301" s="207" t="s">
        <v>185</v>
      </c>
    </row>
    <row r="302" spans="2:51" s="14" customFormat="1" ht="12">
      <c r="B302" s="208"/>
      <c r="C302" s="209"/>
      <c r="D302" s="198" t="s">
        <v>196</v>
      </c>
      <c r="E302" s="210" t="s">
        <v>19</v>
      </c>
      <c r="F302" s="211" t="s">
        <v>199</v>
      </c>
      <c r="G302" s="209"/>
      <c r="H302" s="212">
        <v>3.59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196</v>
      </c>
      <c r="AU302" s="218" t="s">
        <v>85</v>
      </c>
      <c r="AV302" s="14" t="s">
        <v>192</v>
      </c>
      <c r="AW302" s="14" t="s">
        <v>37</v>
      </c>
      <c r="AX302" s="14" t="s">
        <v>81</v>
      </c>
      <c r="AY302" s="218" t="s">
        <v>185</v>
      </c>
    </row>
    <row r="303" spans="1:65" s="2" customFormat="1" ht="21.75" customHeight="1">
      <c r="A303" s="34"/>
      <c r="B303" s="35"/>
      <c r="C303" s="178" t="s">
        <v>539</v>
      </c>
      <c r="D303" s="178" t="s">
        <v>187</v>
      </c>
      <c r="E303" s="179" t="s">
        <v>554</v>
      </c>
      <c r="F303" s="180" t="s">
        <v>555</v>
      </c>
      <c r="G303" s="181" t="s">
        <v>407</v>
      </c>
      <c r="H303" s="182">
        <v>7.38</v>
      </c>
      <c r="I303" s="183"/>
      <c r="J303" s="184">
        <f>ROUND(I303*H303,2)</f>
        <v>0</v>
      </c>
      <c r="K303" s="180" t="s">
        <v>191</v>
      </c>
      <c r="L303" s="39"/>
      <c r="M303" s="185" t="s">
        <v>19</v>
      </c>
      <c r="N303" s="186" t="s">
        <v>48</v>
      </c>
      <c r="O303" s="64"/>
      <c r="P303" s="187">
        <f>O303*H303</f>
        <v>0</v>
      </c>
      <c r="Q303" s="187">
        <v>0.00043</v>
      </c>
      <c r="R303" s="187">
        <f>Q303*H303</f>
        <v>0.0031734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285</v>
      </c>
      <c r="AT303" s="189" t="s">
        <v>187</v>
      </c>
      <c r="AU303" s="189" t="s">
        <v>85</v>
      </c>
      <c r="AY303" s="17" t="s">
        <v>185</v>
      </c>
      <c r="BE303" s="190">
        <f>IF(N303="základní",J303,0)</f>
        <v>0</v>
      </c>
      <c r="BF303" s="190">
        <f>IF(N303="snížená",J303,0)</f>
        <v>0</v>
      </c>
      <c r="BG303" s="190">
        <f>IF(N303="zákl. přenesená",J303,0)</f>
        <v>0</v>
      </c>
      <c r="BH303" s="190">
        <f>IF(N303="sníž. přenesená",J303,0)</f>
        <v>0</v>
      </c>
      <c r="BI303" s="190">
        <f>IF(N303="nulová",J303,0)</f>
        <v>0</v>
      </c>
      <c r="BJ303" s="17" t="s">
        <v>81</v>
      </c>
      <c r="BK303" s="190">
        <f>ROUND(I303*H303,2)</f>
        <v>0</v>
      </c>
      <c r="BL303" s="17" t="s">
        <v>285</v>
      </c>
      <c r="BM303" s="189" t="s">
        <v>556</v>
      </c>
    </row>
    <row r="304" spans="1:47" s="2" customFormat="1" ht="12">
      <c r="A304" s="34"/>
      <c r="B304" s="35"/>
      <c r="C304" s="36"/>
      <c r="D304" s="191" t="s">
        <v>194</v>
      </c>
      <c r="E304" s="36"/>
      <c r="F304" s="192" t="s">
        <v>557</v>
      </c>
      <c r="G304" s="36"/>
      <c r="H304" s="36"/>
      <c r="I304" s="193"/>
      <c r="J304" s="36"/>
      <c r="K304" s="36"/>
      <c r="L304" s="39"/>
      <c r="M304" s="194"/>
      <c r="N304" s="195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194</v>
      </c>
      <c r="AU304" s="17" t="s">
        <v>85</v>
      </c>
    </row>
    <row r="305" spans="2:51" s="13" customFormat="1" ht="12">
      <c r="B305" s="196"/>
      <c r="C305" s="197"/>
      <c r="D305" s="198" t="s">
        <v>196</v>
      </c>
      <c r="E305" s="199" t="s">
        <v>19</v>
      </c>
      <c r="F305" s="200" t="s">
        <v>789</v>
      </c>
      <c r="G305" s="197"/>
      <c r="H305" s="201">
        <v>7.38</v>
      </c>
      <c r="I305" s="202"/>
      <c r="J305" s="197"/>
      <c r="K305" s="197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196</v>
      </c>
      <c r="AU305" s="207" t="s">
        <v>85</v>
      </c>
      <c r="AV305" s="13" t="s">
        <v>85</v>
      </c>
      <c r="AW305" s="13" t="s">
        <v>37</v>
      </c>
      <c r="AX305" s="13" t="s">
        <v>77</v>
      </c>
      <c r="AY305" s="207" t="s">
        <v>185</v>
      </c>
    </row>
    <row r="306" spans="2:51" s="14" customFormat="1" ht="12">
      <c r="B306" s="208"/>
      <c r="C306" s="209"/>
      <c r="D306" s="198" t="s">
        <v>196</v>
      </c>
      <c r="E306" s="210" t="s">
        <v>19</v>
      </c>
      <c r="F306" s="211" t="s">
        <v>199</v>
      </c>
      <c r="G306" s="209"/>
      <c r="H306" s="212">
        <v>7.38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196</v>
      </c>
      <c r="AU306" s="218" t="s">
        <v>85</v>
      </c>
      <c r="AV306" s="14" t="s">
        <v>192</v>
      </c>
      <c r="AW306" s="14" t="s">
        <v>37</v>
      </c>
      <c r="AX306" s="14" t="s">
        <v>81</v>
      </c>
      <c r="AY306" s="218" t="s">
        <v>185</v>
      </c>
    </row>
    <row r="307" spans="1:65" s="2" customFormat="1" ht="16.5" customHeight="1">
      <c r="A307" s="34"/>
      <c r="B307" s="35"/>
      <c r="C307" s="219" t="s">
        <v>544</v>
      </c>
      <c r="D307" s="219" t="s">
        <v>404</v>
      </c>
      <c r="E307" s="220" t="s">
        <v>560</v>
      </c>
      <c r="F307" s="221" t="s">
        <v>561</v>
      </c>
      <c r="G307" s="222" t="s">
        <v>202</v>
      </c>
      <c r="H307" s="223">
        <v>28.29</v>
      </c>
      <c r="I307" s="224"/>
      <c r="J307" s="225">
        <f>ROUND(I307*H307,2)</f>
        <v>0</v>
      </c>
      <c r="K307" s="221" t="s">
        <v>191</v>
      </c>
      <c r="L307" s="226"/>
      <c r="M307" s="227" t="s">
        <v>19</v>
      </c>
      <c r="N307" s="228" t="s">
        <v>48</v>
      </c>
      <c r="O307" s="64"/>
      <c r="P307" s="187">
        <f>O307*H307</f>
        <v>0</v>
      </c>
      <c r="Q307" s="187">
        <v>0.00045</v>
      </c>
      <c r="R307" s="187">
        <f>Q307*H307</f>
        <v>0.012730499999999999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392</v>
      </c>
      <c r="AT307" s="189" t="s">
        <v>404</v>
      </c>
      <c r="AU307" s="189" t="s">
        <v>85</v>
      </c>
      <c r="AY307" s="17" t="s">
        <v>185</v>
      </c>
      <c r="BE307" s="190">
        <f>IF(N307="základní",J307,0)</f>
        <v>0</v>
      </c>
      <c r="BF307" s="190">
        <f>IF(N307="snížená",J307,0)</f>
        <v>0</v>
      </c>
      <c r="BG307" s="190">
        <f>IF(N307="zákl. přenesená",J307,0)</f>
        <v>0</v>
      </c>
      <c r="BH307" s="190">
        <f>IF(N307="sníž. přenesená",J307,0)</f>
        <v>0</v>
      </c>
      <c r="BI307" s="190">
        <f>IF(N307="nulová",J307,0)</f>
        <v>0</v>
      </c>
      <c r="BJ307" s="17" t="s">
        <v>81</v>
      </c>
      <c r="BK307" s="190">
        <f>ROUND(I307*H307,2)</f>
        <v>0</v>
      </c>
      <c r="BL307" s="17" t="s">
        <v>285</v>
      </c>
      <c r="BM307" s="189" t="s">
        <v>562</v>
      </c>
    </row>
    <row r="308" spans="2:51" s="13" customFormat="1" ht="12">
      <c r="B308" s="196"/>
      <c r="C308" s="197"/>
      <c r="D308" s="198" t="s">
        <v>196</v>
      </c>
      <c r="E308" s="199" t="s">
        <v>19</v>
      </c>
      <c r="F308" s="200" t="s">
        <v>790</v>
      </c>
      <c r="G308" s="197"/>
      <c r="H308" s="201">
        <v>28.29</v>
      </c>
      <c r="I308" s="202"/>
      <c r="J308" s="197"/>
      <c r="K308" s="197"/>
      <c r="L308" s="203"/>
      <c r="M308" s="204"/>
      <c r="N308" s="205"/>
      <c r="O308" s="205"/>
      <c r="P308" s="205"/>
      <c r="Q308" s="205"/>
      <c r="R308" s="205"/>
      <c r="S308" s="205"/>
      <c r="T308" s="206"/>
      <c r="AT308" s="207" t="s">
        <v>196</v>
      </c>
      <c r="AU308" s="207" t="s">
        <v>85</v>
      </c>
      <c r="AV308" s="13" t="s">
        <v>85</v>
      </c>
      <c r="AW308" s="13" t="s">
        <v>37</v>
      </c>
      <c r="AX308" s="13" t="s">
        <v>77</v>
      </c>
      <c r="AY308" s="207" t="s">
        <v>185</v>
      </c>
    </row>
    <row r="309" spans="2:51" s="14" customFormat="1" ht="12">
      <c r="B309" s="208"/>
      <c r="C309" s="209"/>
      <c r="D309" s="198" t="s">
        <v>196</v>
      </c>
      <c r="E309" s="210" t="s">
        <v>19</v>
      </c>
      <c r="F309" s="211" t="s">
        <v>199</v>
      </c>
      <c r="G309" s="209"/>
      <c r="H309" s="212">
        <v>28.29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196</v>
      </c>
      <c r="AU309" s="218" t="s">
        <v>85</v>
      </c>
      <c r="AV309" s="14" t="s">
        <v>192</v>
      </c>
      <c r="AW309" s="14" t="s">
        <v>37</v>
      </c>
      <c r="AX309" s="14" t="s">
        <v>81</v>
      </c>
      <c r="AY309" s="218" t="s">
        <v>185</v>
      </c>
    </row>
    <row r="310" spans="1:65" s="2" customFormat="1" ht="16.5" customHeight="1">
      <c r="A310" s="34"/>
      <c r="B310" s="35"/>
      <c r="C310" s="178" t="s">
        <v>211</v>
      </c>
      <c r="D310" s="178" t="s">
        <v>187</v>
      </c>
      <c r="E310" s="179" t="s">
        <v>565</v>
      </c>
      <c r="F310" s="180" t="s">
        <v>566</v>
      </c>
      <c r="G310" s="181" t="s">
        <v>407</v>
      </c>
      <c r="H310" s="182">
        <v>15.1</v>
      </c>
      <c r="I310" s="183"/>
      <c r="J310" s="184">
        <f>ROUND(I310*H310,2)</f>
        <v>0</v>
      </c>
      <c r="K310" s="180" t="s">
        <v>191</v>
      </c>
      <c r="L310" s="39"/>
      <c r="M310" s="185" t="s">
        <v>19</v>
      </c>
      <c r="N310" s="186" t="s">
        <v>48</v>
      </c>
      <c r="O310" s="64"/>
      <c r="P310" s="187">
        <f>O310*H310</f>
        <v>0</v>
      </c>
      <c r="Q310" s="187">
        <v>3E-05</v>
      </c>
      <c r="R310" s="187">
        <f>Q310*H310</f>
        <v>0.000453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285</v>
      </c>
      <c r="AT310" s="189" t="s">
        <v>187</v>
      </c>
      <c r="AU310" s="189" t="s">
        <v>85</v>
      </c>
      <c r="AY310" s="17" t="s">
        <v>185</v>
      </c>
      <c r="BE310" s="190">
        <f>IF(N310="základní",J310,0)</f>
        <v>0</v>
      </c>
      <c r="BF310" s="190">
        <f>IF(N310="snížená",J310,0)</f>
        <v>0</v>
      </c>
      <c r="BG310" s="190">
        <f>IF(N310="zákl. přenesená",J310,0)</f>
        <v>0</v>
      </c>
      <c r="BH310" s="190">
        <f>IF(N310="sníž. přenesená",J310,0)</f>
        <v>0</v>
      </c>
      <c r="BI310" s="190">
        <f>IF(N310="nulová",J310,0)</f>
        <v>0</v>
      </c>
      <c r="BJ310" s="17" t="s">
        <v>81</v>
      </c>
      <c r="BK310" s="190">
        <f>ROUND(I310*H310,2)</f>
        <v>0</v>
      </c>
      <c r="BL310" s="17" t="s">
        <v>285</v>
      </c>
      <c r="BM310" s="189" t="s">
        <v>567</v>
      </c>
    </row>
    <row r="311" spans="1:47" s="2" customFormat="1" ht="12">
      <c r="A311" s="34"/>
      <c r="B311" s="35"/>
      <c r="C311" s="36"/>
      <c r="D311" s="191" t="s">
        <v>194</v>
      </c>
      <c r="E311" s="36"/>
      <c r="F311" s="192" t="s">
        <v>568</v>
      </c>
      <c r="G311" s="36"/>
      <c r="H311" s="36"/>
      <c r="I311" s="193"/>
      <c r="J311" s="36"/>
      <c r="K311" s="36"/>
      <c r="L311" s="39"/>
      <c r="M311" s="194"/>
      <c r="N311" s="195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194</v>
      </c>
      <c r="AU311" s="17" t="s">
        <v>85</v>
      </c>
    </row>
    <row r="312" spans="2:51" s="13" customFormat="1" ht="12">
      <c r="B312" s="196"/>
      <c r="C312" s="197"/>
      <c r="D312" s="198" t="s">
        <v>196</v>
      </c>
      <c r="E312" s="199" t="s">
        <v>19</v>
      </c>
      <c r="F312" s="200" t="s">
        <v>787</v>
      </c>
      <c r="G312" s="197"/>
      <c r="H312" s="201">
        <v>7.72</v>
      </c>
      <c r="I312" s="202"/>
      <c r="J312" s="197"/>
      <c r="K312" s="197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196</v>
      </c>
      <c r="AU312" s="207" t="s">
        <v>85</v>
      </c>
      <c r="AV312" s="13" t="s">
        <v>85</v>
      </c>
      <c r="AW312" s="13" t="s">
        <v>37</v>
      </c>
      <c r="AX312" s="13" t="s">
        <v>77</v>
      </c>
      <c r="AY312" s="207" t="s">
        <v>185</v>
      </c>
    </row>
    <row r="313" spans="2:51" s="13" customFormat="1" ht="12">
      <c r="B313" s="196"/>
      <c r="C313" s="197"/>
      <c r="D313" s="198" t="s">
        <v>196</v>
      </c>
      <c r="E313" s="199" t="s">
        <v>19</v>
      </c>
      <c r="F313" s="200" t="s">
        <v>789</v>
      </c>
      <c r="G313" s="197"/>
      <c r="H313" s="201">
        <v>7.38</v>
      </c>
      <c r="I313" s="202"/>
      <c r="J313" s="197"/>
      <c r="K313" s="197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196</v>
      </c>
      <c r="AU313" s="207" t="s">
        <v>85</v>
      </c>
      <c r="AV313" s="13" t="s">
        <v>85</v>
      </c>
      <c r="AW313" s="13" t="s">
        <v>37</v>
      </c>
      <c r="AX313" s="13" t="s">
        <v>77</v>
      </c>
      <c r="AY313" s="207" t="s">
        <v>185</v>
      </c>
    </row>
    <row r="314" spans="2:51" s="14" customFormat="1" ht="12">
      <c r="B314" s="208"/>
      <c r="C314" s="209"/>
      <c r="D314" s="198" t="s">
        <v>196</v>
      </c>
      <c r="E314" s="210" t="s">
        <v>19</v>
      </c>
      <c r="F314" s="211" t="s">
        <v>199</v>
      </c>
      <c r="G314" s="209"/>
      <c r="H314" s="212">
        <v>15.1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196</v>
      </c>
      <c r="AU314" s="218" t="s">
        <v>85</v>
      </c>
      <c r="AV314" s="14" t="s">
        <v>192</v>
      </c>
      <c r="AW314" s="14" t="s">
        <v>37</v>
      </c>
      <c r="AX314" s="14" t="s">
        <v>81</v>
      </c>
      <c r="AY314" s="218" t="s">
        <v>185</v>
      </c>
    </row>
    <row r="315" spans="1:65" s="2" customFormat="1" ht="16.5" customHeight="1">
      <c r="A315" s="34"/>
      <c r="B315" s="35"/>
      <c r="C315" s="178" t="s">
        <v>553</v>
      </c>
      <c r="D315" s="178" t="s">
        <v>187</v>
      </c>
      <c r="E315" s="179" t="s">
        <v>570</v>
      </c>
      <c r="F315" s="180" t="s">
        <v>571</v>
      </c>
      <c r="G315" s="181" t="s">
        <v>190</v>
      </c>
      <c r="H315" s="182">
        <v>14.16</v>
      </c>
      <c r="I315" s="183"/>
      <c r="J315" s="184">
        <f>ROUND(I315*H315,2)</f>
        <v>0</v>
      </c>
      <c r="K315" s="180" t="s">
        <v>191</v>
      </c>
      <c r="L315" s="39"/>
      <c r="M315" s="185" t="s">
        <v>19</v>
      </c>
      <c r="N315" s="186" t="s">
        <v>48</v>
      </c>
      <c r="O315" s="64"/>
      <c r="P315" s="187">
        <f>O315*H315</f>
        <v>0</v>
      </c>
      <c r="Q315" s="187">
        <v>5E-05</v>
      </c>
      <c r="R315" s="187">
        <f>Q315*H315</f>
        <v>0.0007080000000000001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285</v>
      </c>
      <c r="AT315" s="189" t="s">
        <v>187</v>
      </c>
      <c r="AU315" s="189" t="s">
        <v>85</v>
      </c>
      <c r="AY315" s="17" t="s">
        <v>185</v>
      </c>
      <c r="BE315" s="190">
        <f>IF(N315="základní",J315,0)</f>
        <v>0</v>
      </c>
      <c r="BF315" s="190">
        <f>IF(N315="snížená",J315,0)</f>
        <v>0</v>
      </c>
      <c r="BG315" s="190">
        <f>IF(N315="zákl. přenesená",J315,0)</f>
        <v>0</v>
      </c>
      <c r="BH315" s="190">
        <f>IF(N315="sníž. přenesená",J315,0)</f>
        <v>0</v>
      </c>
      <c r="BI315" s="190">
        <f>IF(N315="nulová",J315,0)</f>
        <v>0</v>
      </c>
      <c r="BJ315" s="17" t="s">
        <v>81</v>
      </c>
      <c r="BK315" s="190">
        <f>ROUND(I315*H315,2)</f>
        <v>0</v>
      </c>
      <c r="BL315" s="17" t="s">
        <v>285</v>
      </c>
      <c r="BM315" s="189" t="s">
        <v>572</v>
      </c>
    </row>
    <row r="316" spans="1:47" s="2" customFormat="1" ht="12">
      <c r="A316" s="34"/>
      <c r="B316" s="35"/>
      <c r="C316" s="36"/>
      <c r="D316" s="191" t="s">
        <v>194</v>
      </c>
      <c r="E316" s="36"/>
      <c r="F316" s="192" t="s">
        <v>573</v>
      </c>
      <c r="G316" s="36"/>
      <c r="H316" s="36"/>
      <c r="I316" s="193"/>
      <c r="J316" s="36"/>
      <c r="K316" s="36"/>
      <c r="L316" s="39"/>
      <c r="M316" s="194"/>
      <c r="N316" s="195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194</v>
      </c>
      <c r="AU316" s="17" t="s">
        <v>85</v>
      </c>
    </row>
    <row r="317" spans="2:51" s="13" customFormat="1" ht="12">
      <c r="B317" s="196"/>
      <c r="C317" s="197"/>
      <c r="D317" s="198" t="s">
        <v>196</v>
      </c>
      <c r="E317" s="199" t="s">
        <v>19</v>
      </c>
      <c r="F317" s="200" t="s">
        <v>791</v>
      </c>
      <c r="G317" s="197"/>
      <c r="H317" s="201">
        <v>13.57</v>
      </c>
      <c r="I317" s="202"/>
      <c r="J317" s="197"/>
      <c r="K317" s="197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196</v>
      </c>
      <c r="AU317" s="207" t="s">
        <v>85</v>
      </c>
      <c r="AV317" s="13" t="s">
        <v>85</v>
      </c>
      <c r="AW317" s="13" t="s">
        <v>37</v>
      </c>
      <c r="AX317" s="13" t="s">
        <v>77</v>
      </c>
      <c r="AY317" s="207" t="s">
        <v>185</v>
      </c>
    </row>
    <row r="318" spans="2:51" s="13" customFormat="1" ht="12">
      <c r="B318" s="196"/>
      <c r="C318" s="197"/>
      <c r="D318" s="198" t="s">
        <v>196</v>
      </c>
      <c r="E318" s="199" t="s">
        <v>19</v>
      </c>
      <c r="F318" s="200" t="s">
        <v>792</v>
      </c>
      <c r="G318" s="197"/>
      <c r="H318" s="201">
        <v>0.59</v>
      </c>
      <c r="I318" s="202"/>
      <c r="J318" s="197"/>
      <c r="K318" s="197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196</v>
      </c>
      <c r="AU318" s="207" t="s">
        <v>85</v>
      </c>
      <c r="AV318" s="13" t="s">
        <v>85</v>
      </c>
      <c r="AW318" s="13" t="s">
        <v>37</v>
      </c>
      <c r="AX318" s="13" t="s">
        <v>77</v>
      </c>
      <c r="AY318" s="207" t="s">
        <v>185</v>
      </c>
    </row>
    <row r="319" spans="2:51" s="14" customFormat="1" ht="12">
      <c r="B319" s="208"/>
      <c r="C319" s="209"/>
      <c r="D319" s="198" t="s">
        <v>196</v>
      </c>
      <c r="E319" s="210" t="s">
        <v>19</v>
      </c>
      <c r="F319" s="211" t="s">
        <v>199</v>
      </c>
      <c r="G319" s="209"/>
      <c r="H319" s="212">
        <v>14.16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196</v>
      </c>
      <c r="AU319" s="218" t="s">
        <v>85</v>
      </c>
      <c r="AV319" s="14" t="s">
        <v>192</v>
      </c>
      <c r="AW319" s="14" t="s">
        <v>37</v>
      </c>
      <c r="AX319" s="14" t="s">
        <v>81</v>
      </c>
      <c r="AY319" s="218" t="s">
        <v>185</v>
      </c>
    </row>
    <row r="320" spans="1:65" s="2" customFormat="1" ht="24.15" customHeight="1">
      <c r="A320" s="34"/>
      <c r="B320" s="35"/>
      <c r="C320" s="178" t="s">
        <v>559</v>
      </c>
      <c r="D320" s="178" t="s">
        <v>187</v>
      </c>
      <c r="E320" s="179" t="s">
        <v>577</v>
      </c>
      <c r="F320" s="180" t="s">
        <v>578</v>
      </c>
      <c r="G320" s="181" t="s">
        <v>322</v>
      </c>
      <c r="H320" s="182">
        <v>0.495</v>
      </c>
      <c r="I320" s="183"/>
      <c r="J320" s="184">
        <f>ROUND(I320*H320,2)</f>
        <v>0</v>
      </c>
      <c r="K320" s="180" t="s">
        <v>191</v>
      </c>
      <c r="L320" s="39"/>
      <c r="M320" s="185" t="s">
        <v>19</v>
      </c>
      <c r="N320" s="186" t="s">
        <v>48</v>
      </c>
      <c r="O320" s="64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285</v>
      </c>
      <c r="AT320" s="189" t="s">
        <v>187</v>
      </c>
      <c r="AU320" s="189" t="s">
        <v>85</v>
      </c>
      <c r="AY320" s="17" t="s">
        <v>185</v>
      </c>
      <c r="BE320" s="190">
        <f>IF(N320="základní",J320,0)</f>
        <v>0</v>
      </c>
      <c r="BF320" s="190">
        <f>IF(N320="snížená",J320,0)</f>
        <v>0</v>
      </c>
      <c r="BG320" s="190">
        <f>IF(N320="zákl. přenesená",J320,0)</f>
        <v>0</v>
      </c>
      <c r="BH320" s="190">
        <f>IF(N320="sníž. přenesená",J320,0)</f>
        <v>0</v>
      </c>
      <c r="BI320" s="190">
        <f>IF(N320="nulová",J320,0)</f>
        <v>0</v>
      </c>
      <c r="BJ320" s="17" t="s">
        <v>81</v>
      </c>
      <c r="BK320" s="190">
        <f>ROUND(I320*H320,2)</f>
        <v>0</v>
      </c>
      <c r="BL320" s="17" t="s">
        <v>285</v>
      </c>
      <c r="BM320" s="189" t="s">
        <v>579</v>
      </c>
    </row>
    <row r="321" spans="1:47" s="2" customFormat="1" ht="12">
      <c r="A321" s="34"/>
      <c r="B321" s="35"/>
      <c r="C321" s="36"/>
      <c r="D321" s="191" t="s">
        <v>194</v>
      </c>
      <c r="E321" s="36"/>
      <c r="F321" s="192" t="s">
        <v>580</v>
      </c>
      <c r="G321" s="36"/>
      <c r="H321" s="36"/>
      <c r="I321" s="193"/>
      <c r="J321" s="36"/>
      <c r="K321" s="36"/>
      <c r="L321" s="39"/>
      <c r="M321" s="194"/>
      <c r="N321" s="195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194</v>
      </c>
      <c r="AU321" s="17" t="s">
        <v>85</v>
      </c>
    </row>
    <row r="322" spans="1:65" s="2" customFormat="1" ht="24.15" customHeight="1">
      <c r="A322" s="34"/>
      <c r="B322" s="35"/>
      <c r="C322" s="178" t="s">
        <v>564</v>
      </c>
      <c r="D322" s="178" t="s">
        <v>187</v>
      </c>
      <c r="E322" s="179" t="s">
        <v>582</v>
      </c>
      <c r="F322" s="180" t="s">
        <v>583</v>
      </c>
      <c r="G322" s="181" t="s">
        <v>322</v>
      </c>
      <c r="H322" s="182">
        <v>0.495</v>
      </c>
      <c r="I322" s="183"/>
      <c r="J322" s="184">
        <f>ROUND(I322*H322,2)</f>
        <v>0</v>
      </c>
      <c r="K322" s="180" t="s">
        <v>19</v>
      </c>
      <c r="L322" s="39"/>
      <c r="M322" s="185" t="s">
        <v>19</v>
      </c>
      <c r="N322" s="186" t="s">
        <v>48</v>
      </c>
      <c r="O322" s="64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285</v>
      </c>
      <c r="AT322" s="189" t="s">
        <v>187</v>
      </c>
      <c r="AU322" s="189" t="s">
        <v>85</v>
      </c>
      <c r="AY322" s="17" t="s">
        <v>185</v>
      </c>
      <c r="BE322" s="190">
        <f>IF(N322="základní",J322,0)</f>
        <v>0</v>
      </c>
      <c r="BF322" s="190">
        <f>IF(N322="snížená",J322,0)</f>
        <v>0</v>
      </c>
      <c r="BG322" s="190">
        <f>IF(N322="zákl. přenesená",J322,0)</f>
        <v>0</v>
      </c>
      <c r="BH322" s="190">
        <f>IF(N322="sníž. přenesená",J322,0)</f>
        <v>0</v>
      </c>
      <c r="BI322" s="190">
        <f>IF(N322="nulová",J322,0)</f>
        <v>0</v>
      </c>
      <c r="BJ322" s="17" t="s">
        <v>81</v>
      </c>
      <c r="BK322" s="190">
        <f>ROUND(I322*H322,2)</f>
        <v>0</v>
      </c>
      <c r="BL322" s="17" t="s">
        <v>285</v>
      </c>
      <c r="BM322" s="189" t="s">
        <v>584</v>
      </c>
    </row>
    <row r="323" spans="2:63" s="12" customFormat="1" ht="22.85" customHeight="1">
      <c r="B323" s="162"/>
      <c r="C323" s="163"/>
      <c r="D323" s="164" t="s">
        <v>76</v>
      </c>
      <c r="E323" s="176" t="s">
        <v>585</v>
      </c>
      <c r="F323" s="176" t="s">
        <v>586</v>
      </c>
      <c r="G323" s="163"/>
      <c r="H323" s="163"/>
      <c r="I323" s="166"/>
      <c r="J323" s="177">
        <f>BK323</f>
        <v>0</v>
      </c>
      <c r="K323" s="163"/>
      <c r="L323" s="168"/>
      <c r="M323" s="169"/>
      <c r="N323" s="170"/>
      <c r="O323" s="170"/>
      <c r="P323" s="171">
        <f>SUM(P324:P353)</f>
        <v>0</v>
      </c>
      <c r="Q323" s="170"/>
      <c r="R323" s="171">
        <f>SUM(R324:R353)</f>
        <v>0.3815278</v>
      </c>
      <c r="S323" s="170"/>
      <c r="T323" s="172">
        <f>SUM(T324:T353)</f>
        <v>0</v>
      </c>
      <c r="AR323" s="173" t="s">
        <v>85</v>
      </c>
      <c r="AT323" s="174" t="s">
        <v>76</v>
      </c>
      <c r="AU323" s="174" t="s">
        <v>81</v>
      </c>
      <c r="AY323" s="173" t="s">
        <v>185</v>
      </c>
      <c r="BK323" s="175">
        <f>SUM(BK324:BK353)</f>
        <v>0</v>
      </c>
    </row>
    <row r="324" spans="1:65" s="2" customFormat="1" ht="16.5" customHeight="1">
      <c r="A324" s="34"/>
      <c r="B324" s="35"/>
      <c r="C324" s="178" t="s">
        <v>569</v>
      </c>
      <c r="D324" s="178" t="s">
        <v>187</v>
      </c>
      <c r="E324" s="179" t="s">
        <v>588</v>
      </c>
      <c r="F324" s="180" t="s">
        <v>589</v>
      </c>
      <c r="G324" s="181" t="s">
        <v>190</v>
      </c>
      <c r="H324" s="182">
        <v>23.49</v>
      </c>
      <c r="I324" s="183"/>
      <c r="J324" s="184">
        <f>ROUND(I324*H324,2)</f>
        <v>0</v>
      </c>
      <c r="K324" s="180" t="s">
        <v>191</v>
      </c>
      <c r="L324" s="39"/>
      <c r="M324" s="185" t="s">
        <v>19</v>
      </c>
      <c r="N324" s="186" t="s">
        <v>48</v>
      </c>
      <c r="O324" s="64"/>
      <c r="P324" s="187">
        <f>O324*H324</f>
        <v>0</v>
      </c>
      <c r="Q324" s="187">
        <v>0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285</v>
      </c>
      <c r="AT324" s="189" t="s">
        <v>187</v>
      </c>
      <c r="AU324" s="189" t="s">
        <v>85</v>
      </c>
      <c r="AY324" s="17" t="s">
        <v>185</v>
      </c>
      <c r="BE324" s="190">
        <f>IF(N324="základní",J324,0)</f>
        <v>0</v>
      </c>
      <c r="BF324" s="190">
        <f>IF(N324="snížená",J324,0)</f>
        <v>0</v>
      </c>
      <c r="BG324" s="190">
        <f>IF(N324="zákl. přenesená",J324,0)</f>
        <v>0</v>
      </c>
      <c r="BH324" s="190">
        <f>IF(N324="sníž. přenesená",J324,0)</f>
        <v>0</v>
      </c>
      <c r="BI324" s="190">
        <f>IF(N324="nulová",J324,0)</f>
        <v>0</v>
      </c>
      <c r="BJ324" s="17" t="s">
        <v>81</v>
      </c>
      <c r="BK324" s="190">
        <f>ROUND(I324*H324,2)</f>
        <v>0</v>
      </c>
      <c r="BL324" s="17" t="s">
        <v>285</v>
      </c>
      <c r="BM324" s="189" t="s">
        <v>590</v>
      </c>
    </row>
    <row r="325" spans="1:47" s="2" customFormat="1" ht="12">
      <c r="A325" s="34"/>
      <c r="B325" s="35"/>
      <c r="C325" s="36"/>
      <c r="D325" s="191" t="s">
        <v>194</v>
      </c>
      <c r="E325" s="36"/>
      <c r="F325" s="192" t="s">
        <v>591</v>
      </c>
      <c r="G325" s="36"/>
      <c r="H325" s="36"/>
      <c r="I325" s="193"/>
      <c r="J325" s="36"/>
      <c r="K325" s="36"/>
      <c r="L325" s="39"/>
      <c r="M325" s="194"/>
      <c r="N325" s="195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194</v>
      </c>
      <c r="AU325" s="17" t="s">
        <v>85</v>
      </c>
    </row>
    <row r="326" spans="2:51" s="13" customFormat="1" ht="12">
      <c r="B326" s="196"/>
      <c r="C326" s="197"/>
      <c r="D326" s="198" t="s">
        <v>196</v>
      </c>
      <c r="E326" s="199" t="s">
        <v>19</v>
      </c>
      <c r="F326" s="200" t="s">
        <v>766</v>
      </c>
      <c r="G326" s="197"/>
      <c r="H326" s="201">
        <v>23.49</v>
      </c>
      <c r="I326" s="202"/>
      <c r="J326" s="197"/>
      <c r="K326" s="197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196</v>
      </c>
      <c r="AU326" s="207" t="s">
        <v>85</v>
      </c>
      <c r="AV326" s="13" t="s">
        <v>85</v>
      </c>
      <c r="AW326" s="13" t="s">
        <v>37</v>
      </c>
      <c r="AX326" s="13" t="s">
        <v>77</v>
      </c>
      <c r="AY326" s="207" t="s">
        <v>185</v>
      </c>
    </row>
    <row r="327" spans="2:51" s="14" customFormat="1" ht="12">
      <c r="B327" s="208"/>
      <c r="C327" s="209"/>
      <c r="D327" s="198" t="s">
        <v>196</v>
      </c>
      <c r="E327" s="210" t="s">
        <v>19</v>
      </c>
      <c r="F327" s="211" t="s">
        <v>199</v>
      </c>
      <c r="G327" s="209"/>
      <c r="H327" s="212">
        <v>23.49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196</v>
      </c>
      <c r="AU327" s="218" t="s">
        <v>85</v>
      </c>
      <c r="AV327" s="14" t="s">
        <v>192</v>
      </c>
      <c r="AW327" s="14" t="s">
        <v>37</v>
      </c>
      <c r="AX327" s="14" t="s">
        <v>81</v>
      </c>
      <c r="AY327" s="218" t="s">
        <v>185</v>
      </c>
    </row>
    <row r="328" spans="1:65" s="2" customFormat="1" ht="16.5" customHeight="1">
      <c r="A328" s="34"/>
      <c r="B328" s="35"/>
      <c r="C328" s="178" t="s">
        <v>576</v>
      </c>
      <c r="D328" s="178" t="s">
        <v>187</v>
      </c>
      <c r="E328" s="179" t="s">
        <v>593</v>
      </c>
      <c r="F328" s="180" t="s">
        <v>594</v>
      </c>
      <c r="G328" s="181" t="s">
        <v>190</v>
      </c>
      <c r="H328" s="182">
        <v>23.49</v>
      </c>
      <c r="I328" s="183"/>
      <c r="J328" s="184">
        <f>ROUND(I328*H328,2)</f>
        <v>0</v>
      </c>
      <c r="K328" s="180" t="s">
        <v>191</v>
      </c>
      <c r="L328" s="39"/>
      <c r="M328" s="185" t="s">
        <v>19</v>
      </c>
      <c r="N328" s="186" t="s">
        <v>48</v>
      </c>
      <c r="O328" s="64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285</v>
      </c>
      <c r="AT328" s="189" t="s">
        <v>187</v>
      </c>
      <c r="AU328" s="189" t="s">
        <v>85</v>
      </c>
      <c r="AY328" s="17" t="s">
        <v>185</v>
      </c>
      <c r="BE328" s="190">
        <f>IF(N328="základní",J328,0)</f>
        <v>0</v>
      </c>
      <c r="BF328" s="190">
        <f>IF(N328="snížená",J328,0)</f>
        <v>0</v>
      </c>
      <c r="BG328" s="190">
        <f>IF(N328="zákl. přenesená",J328,0)</f>
        <v>0</v>
      </c>
      <c r="BH328" s="190">
        <f>IF(N328="sníž. přenesená",J328,0)</f>
        <v>0</v>
      </c>
      <c r="BI328" s="190">
        <f>IF(N328="nulová",J328,0)</f>
        <v>0</v>
      </c>
      <c r="BJ328" s="17" t="s">
        <v>81</v>
      </c>
      <c r="BK328" s="190">
        <f>ROUND(I328*H328,2)</f>
        <v>0</v>
      </c>
      <c r="BL328" s="17" t="s">
        <v>285</v>
      </c>
      <c r="BM328" s="189" t="s">
        <v>595</v>
      </c>
    </row>
    <row r="329" spans="1:47" s="2" customFormat="1" ht="12">
      <c r="A329" s="34"/>
      <c r="B329" s="35"/>
      <c r="C329" s="36"/>
      <c r="D329" s="191" t="s">
        <v>194</v>
      </c>
      <c r="E329" s="36"/>
      <c r="F329" s="192" t="s">
        <v>596</v>
      </c>
      <c r="G329" s="36"/>
      <c r="H329" s="36"/>
      <c r="I329" s="193"/>
      <c r="J329" s="36"/>
      <c r="K329" s="36"/>
      <c r="L329" s="39"/>
      <c r="M329" s="194"/>
      <c r="N329" s="195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194</v>
      </c>
      <c r="AU329" s="17" t="s">
        <v>85</v>
      </c>
    </row>
    <row r="330" spans="1:65" s="2" customFormat="1" ht="24.15" customHeight="1">
      <c r="A330" s="34"/>
      <c r="B330" s="35"/>
      <c r="C330" s="178" t="s">
        <v>581</v>
      </c>
      <c r="D330" s="178" t="s">
        <v>187</v>
      </c>
      <c r="E330" s="179" t="s">
        <v>598</v>
      </c>
      <c r="F330" s="180" t="s">
        <v>599</v>
      </c>
      <c r="G330" s="181" t="s">
        <v>190</v>
      </c>
      <c r="H330" s="182">
        <v>23.49</v>
      </c>
      <c r="I330" s="183"/>
      <c r="J330" s="184">
        <f>ROUND(I330*H330,2)</f>
        <v>0</v>
      </c>
      <c r="K330" s="180" t="s">
        <v>191</v>
      </c>
      <c r="L330" s="39"/>
      <c r="M330" s="185" t="s">
        <v>19</v>
      </c>
      <c r="N330" s="186" t="s">
        <v>48</v>
      </c>
      <c r="O330" s="64"/>
      <c r="P330" s="187">
        <f>O330*H330</f>
        <v>0</v>
      </c>
      <c r="Q330" s="187">
        <v>0.00758</v>
      </c>
      <c r="R330" s="187">
        <f>Q330*H330</f>
        <v>0.1780542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285</v>
      </c>
      <c r="AT330" s="189" t="s">
        <v>187</v>
      </c>
      <c r="AU330" s="189" t="s">
        <v>85</v>
      </c>
      <c r="AY330" s="17" t="s">
        <v>185</v>
      </c>
      <c r="BE330" s="190">
        <f>IF(N330="základní",J330,0)</f>
        <v>0</v>
      </c>
      <c r="BF330" s="190">
        <f>IF(N330="snížená",J330,0)</f>
        <v>0</v>
      </c>
      <c r="BG330" s="190">
        <f>IF(N330="zákl. přenesená",J330,0)</f>
        <v>0</v>
      </c>
      <c r="BH330" s="190">
        <f>IF(N330="sníž. přenesená",J330,0)</f>
        <v>0</v>
      </c>
      <c r="BI330" s="190">
        <f>IF(N330="nulová",J330,0)</f>
        <v>0</v>
      </c>
      <c r="BJ330" s="17" t="s">
        <v>81</v>
      </c>
      <c r="BK330" s="190">
        <f>ROUND(I330*H330,2)</f>
        <v>0</v>
      </c>
      <c r="BL330" s="17" t="s">
        <v>285</v>
      </c>
      <c r="BM330" s="189" t="s">
        <v>600</v>
      </c>
    </row>
    <row r="331" spans="1:47" s="2" customFormat="1" ht="12">
      <c r="A331" s="34"/>
      <c r="B331" s="35"/>
      <c r="C331" s="36"/>
      <c r="D331" s="191" t="s">
        <v>194</v>
      </c>
      <c r="E331" s="36"/>
      <c r="F331" s="192" t="s">
        <v>601</v>
      </c>
      <c r="G331" s="36"/>
      <c r="H331" s="36"/>
      <c r="I331" s="193"/>
      <c r="J331" s="36"/>
      <c r="K331" s="36"/>
      <c r="L331" s="39"/>
      <c r="M331" s="194"/>
      <c r="N331" s="195"/>
      <c r="O331" s="64"/>
      <c r="P331" s="64"/>
      <c r="Q331" s="64"/>
      <c r="R331" s="64"/>
      <c r="S331" s="64"/>
      <c r="T331" s="6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194</v>
      </c>
      <c r="AU331" s="17" t="s">
        <v>85</v>
      </c>
    </row>
    <row r="332" spans="1:65" s="2" customFormat="1" ht="16.5" customHeight="1">
      <c r="A332" s="34"/>
      <c r="B332" s="35"/>
      <c r="C332" s="178" t="s">
        <v>587</v>
      </c>
      <c r="D332" s="178" t="s">
        <v>187</v>
      </c>
      <c r="E332" s="179" t="s">
        <v>603</v>
      </c>
      <c r="F332" s="180" t="s">
        <v>604</v>
      </c>
      <c r="G332" s="181" t="s">
        <v>190</v>
      </c>
      <c r="H332" s="182">
        <v>23.49</v>
      </c>
      <c r="I332" s="183"/>
      <c r="J332" s="184">
        <f>ROUND(I332*H332,2)</f>
        <v>0</v>
      </c>
      <c r="K332" s="180" t="s">
        <v>191</v>
      </c>
      <c r="L332" s="39"/>
      <c r="M332" s="185" t="s">
        <v>19</v>
      </c>
      <c r="N332" s="186" t="s">
        <v>48</v>
      </c>
      <c r="O332" s="64"/>
      <c r="P332" s="187">
        <f>O332*H332</f>
        <v>0</v>
      </c>
      <c r="Q332" s="187">
        <v>0.0002</v>
      </c>
      <c r="R332" s="187">
        <f>Q332*H332</f>
        <v>0.004698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285</v>
      </c>
      <c r="AT332" s="189" t="s">
        <v>187</v>
      </c>
      <c r="AU332" s="189" t="s">
        <v>85</v>
      </c>
      <c r="AY332" s="17" t="s">
        <v>185</v>
      </c>
      <c r="BE332" s="190">
        <f>IF(N332="základní",J332,0)</f>
        <v>0</v>
      </c>
      <c r="BF332" s="190">
        <f>IF(N332="snížená",J332,0)</f>
        <v>0</v>
      </c>
      <c r="BG332" s="190">
        <f>IF(N332="zákl. přenesená",J332,0)</f>
        <v>0</v>
      </c>
      <c r="BH332" s="190">
        <f>IF(N332="sníž. přenesená",J332,0)</f>
        <v>0</v>
      </c>
      <c r="BI332" s="190">
        <f>IF(N332="nulová",J332,0)</f>
        <v>0</v>
      </c>
      <c r="BJ332" s="17" t="s">
        <v>81</v>
      </c>
      <c r="BK332" s="190">
        <f>ROUND(I332*H332,2)</f>
        <v>0</v>
      </c>
      <c r="BL332" s="17" t="s">
        <v>285</v>
      </c>
      <c r="BM332" s="189" t="s">
        <v>605</v>
      </c>
    </row>
    <row r="333" spans="1:47" s="2" customFormat="1" ht="12">
      <c r="A333" s="34"/>
      <c r="B333" s="35"/>
      <c r="C333" s="36"/>
      <c r="D333" s="191" t="s">
        <v>194</v>
      </c>
      <c r="E333" s="36"/>
      <c r="F333" s="192" t="s">
        <v>606</v>
      </c>
      <c r="G333" s="36"/>
      <c r="H333" s="36"/>
      <c r="I333" s="193"/>
      <c r="J333" s="36"/>
      <c r="K333" s="36"/>
      <c r="L333" s="39"/>
      <c r="M333" s="194"/>
      <c r="N333" s="195"/>
      <c r="O333" s="64"/>
      <c r="P333" s="64"/>
      <c r="Q333" s="64"/>
      <c r="R333" s="64"/>
      <c r="S333" s="64"/>
      <c r="T333" s="65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194</v>
      </c>
      <c r="AU333" s="17" t="s">
        <v>85</v>
      </c>
    </row>
    <row r="334" spans="1:65" s="2" customFormat="1" ht="16.5" customHeight="1">
      <c r="A334" s="34"/>
      <c r="B334" s="35"/>
      <c r="C334" s="178" t="s">
        <v>592</v>
      </c>
      <c r="D334" s="178" t="s">
        <v>187</v>
      </c>
      <c r="E334" s="179" t="s">
        <v>608</v>
      </c>
      <c r="F334" s="180" t="s">
        <v>609</v>
      </c>
      <c r="G334" s="181" t="s">
        <v>190</v>
      </c>
      <c r="H334" s="182">
        <v>23.49</v>
      </c>
      <c r="I334" s="183"/>
      <c r="J334" s="184">
        <f>ROUND(I334*H334,2)</f>
        <v>0</v>
      </c>
      <c r="K334" s="180" t="s">
        <v>191</v>
      </c>
      <c r="L334" s="39"/>
      <c r="M334" s="185" t="s">
        <v>19</v>
      </c>
      <c r="N334" s="186" t="s">
        <v>48</v>
      </c>
      <c r="O334" s="64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285</v>
      </c>
      <c r="AT334" s="189" t="s">
        <v>187</v>
      </c>
      <c r="AU334" s="189" t="s">
        <v>85</v>
      </c>
      <c r="AY334" s="17" t="s">
        <v>185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17" t="s">
        <v>81</v>
      </c>
      <c r="BK334" s="190">
        <f>ROUND(I334*H334,2)</f>
        <v>0</v>
      </c>
      <c r="BL334" s="17" t="s">
        <v>285</v>
      </c>
      <c r="BM334" s="189" t="s">
        <v>610</v>
      </c>
    </row>
    <row r="335" spans="1:47" s="2" customFormat="1" ht="12">
      <c r="A335" s="34"/>
      <c r="B335" s="35"/>
      <c r="C335" s="36"/>
      <c r="D335" s="191" t="s">
        <v>194</v>
      </c>
      <c r="E335" s="36"/>
      <c r="F335" s="192" t="s">
        <v>611</v>
      </c>
      <c r="G335" s="36"/>
      <c r="H335" s="36"/>
      <c r="I335" s="193"/>
      <c r="J335" s="36"/>
      <c r="K335" s="36"/>
      <c r="L335" s="39"/>
      <c r="M335" s="194"/>
      <c r="N335" s="195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194</v>
      </c>
      <c r="AU335" s="17" t="s">
        <v>85</v>
      </c>
    </row>
    <row r="336" spans="1:65" s="2" customFormat="1" ht="16.5" customHeight="1">
      <c r="A336" s="34"/>
      <c r="B336" s="35"/>
      <c r="C336" s="219" t="s">
        <v>597</v>
      </c>
      <c r="D336" s="219" t="s">
        <v>404</v>
      </c>
      <c r="E336" s="220" t="s">
        <v>613</v>
      </c>
      <c r="F336" s="221" t="s">
        <v>614</v>
      </c>
      <c r="G336" s="222" t="s">
        <v>190</v>
      </c>
      <c r="H336" s="223">
        <v>25.839</v>
      </c>
      <c r="I336" s="224"/>
      <c r="J336" s="225">
        <f>ROUND(I336*H336,2)</f>
        <v>0</v>
      </c>
      <c r="K336" s="221" t="s">
        <v>19</v>
      </c>
      <c r="L336" s="226"/>
      <c r="M336" s="227" t="s">
        <v>19</v>
      </c>
      <c r="N336" s="228" t="s">
        <v>48</v>
      </c>
      <c r="O336" s="64"/>
      <c r="P336" s="187">
        <f>O336*H336</f>
        <v>0</v>
      </c>
      <c r="Q336" s="187">
        <v>0.0004</v>
      </c>
      <c r="R336" s="187">
        <f>Q336*H336</f>
        <v>0.0103356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392</v>
      </c>
      <c r="AT336" s="189" t="s">
        <v>404</v>
      </c>
      <c r="AU336" s="189" t="s">
        <v>85</v>
      </c>
      <c r="AY336" s="17" t="s">
        <v>185</v>
      </c>
      <c r="BE336" s="190">
        <f>IF(N336="základní",J336,0)</f>
        <v>0</v>
      </c>
      <c r="BF336" s="190">
        <f>IF(N336="snížená",J336,0)</f>
        <v>0</v>
      </c>
      <c r="BG336" s="190">
        <f>IF(N336="zákl. přenesená",J336,0)</f>
        <v>0</v>
      </c>
      <c r="BH336" s="190">
        <f>IF(N336="sníž. přenesená",J336,0)</f>
        <v>0</v>
      </c>
      <c r="BI336" s="190">
        <f>IF(N336="nulová",J336,0)</f>
        <v>0</v>
      </c>
      <c r="BJ336" s="17" t="s">
        <v>81</v>
      </c>
      <c r="BK336" s="190">
        <f>ROUND(I336*H336,2)</f>
        <v>0</v>
      </c>
      <c r="BL336" s="17" t="s">
        <v>285</v>
      </c>
      <c r="BM336" s="189" t="s">
        <v>615</v>
      </c>
    </row>
    <row r="337" spans="2:51" s="13" customFormat="1" ht="12">
      <c r="B337" s="196"/>
      <c r="C337" s="197"/>
      <c r="D337" s="198" t="s">
        <v>196</v>
      </c>
      <c r="E337" s="199" t="s">
        <v>19</v>
      </c>
      <c r="F337" s="200" t="s">
        <v>793</v>
      </c>
      <c r="G337" s="197"/>
      <c r="H337" s="201">
        <v>25.839</v>
      </c>
      <c r="I337" s="202"/>
      <c r="J337" s="197"/>
      <c r="K337" s="197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196</v>
      </c>
      <c r="AU337" s="207" t="s">
        <v>85</v>
      </c>
      <c r="AV337" s="13" t="s">
        <v>85</v>
      </c>
      <c r="AW337" s="13" t="s">
        <v>37</v>
      </c>
      <c r="AX337" s="13" t="s">
        <v>77</v>
      </c>
      <c r="AY337" s="207" t="s">
        <v>185</v>
      </c>
    </row>
    <row r="338" spans="2:51" s="14" customFormat="1" ht="12">
      <c r="B338" s="208"/>
      <c r="C338" s="209"/>
      <c r="D338" s="198" t="s">
        <v>196</v>
      </c>
      <c r="E338" s="210" t="s">
        <v>19</v>
      </c>
      <c r="F338" s="211" t="s">
        <v>199</v>
      </c>
      <c r="G338" s="209"/>
      <c r="H338" s="212">
        <v>25.839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196</v>
      </c>
      <c r="AU338" s="218" t="s">
        <v>85</v>
      </c>
      <c r="AV338" s="14" t="s">
        <v>192</v>
      </c>
      <c r="AW338" s="14" t="s">
        <v>37</v>
      </c>
      <c r="AX338" s="14" t="s">
        <v>81</v>
      </c>
      <c r="AY338" s="218" t="s">
        <v>185</v>
      </c>
    </row>
    <row r="339" spans="1:65" s="2" customFormat="1" ht="24.15" customHeight="1">
      <c r="A339" s="34"/>
      <c r="B339" s="35"/>
      <c r="C339" s="178" t="s">
        <v>602</v>
      </c>
      <c r="D339" s="178" t="s">
        <v>187</v>
      </c>
      <c r="E339" s="179" t="s">
        <v>618</v>
      </c>
      <c r="F339" s="180" t="s">
        <v>619</v>
      </c>
      <c r="G339" s="181" t="s">
        <v>190</v>
      </c>
      <c r="H339" s="182">
        <v>23.49</v>
      </c>
      <c r="I339" s="183"/>
      <c r="J339" s="184">
        <f>ROUND(I339*H339,2)</f>
        <v>0</v>
      </c>
      <c r="K339" s="180" t="s">
        <v>191</v>
      </c>
      <c r="L339" s="39"/>
      <c r="M339" s="185" t="s">
        <v>19</v>
      </c>
      <c r="N339" s="186" t="s">
        <v>48</v>
      </c>
      <c r="O339" s="64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285</v>
      </c>
      <c r="AT339" s="189" t="s">
        <v>187</v>
      </c>
      <c r="AU339" s="189" t="s">
        <v>85</v>
      </c>
      <c r="AY339" s="17" t="s">
        <v>185</v>
      </c>
      <c r="BE339" s="190">
        <f>IF(N339="základní",J339,0)</f>
        <v>0</v>
      </c>
      <c r="BF339" s="190">
        <f>IF(N339="snížená",J339,0)</f>
        <v>0</v>
      </c>
      <c r="BG339" s="190">
        <f>IF(N339="zákl. přenesená",J339,0)</f>
        <v>0</v>
      </c>
      <c r="BH339" s="190">
        <f>IF(N339="sníž. přenesená",J339,0)</f>
        <v>0</v>
      </c>
      <c r="BI339" s="190">
        <f>IF(N339="nulová",J339,0)</f>
        <v>0</v>
      </c>
      <c r="BJ339" s="17" t="s">
        <v>81</v>
      </c>
      <c r="BK339" s="190">
        <f>ROUND(I339*H339,2)</f>
        <v>0</v>
      </c>
      <c r="BL339" s="17" t="s">
        <v>285</v>
      </c>
      <c r="BM339" s="189" t="s">
        <v>620</v>
      </c>
    </row>
    <row r="340" spans="1:47" s="2" customFormat="1" ht="12">
      <c r="A340" s="34"/>
      <c r="B340" s="35"/>
      <c r="C340" s="36"/>
      <c r="D340" s="191" t="s">
        <v>194</v>
      </c>
      <c r="E340" s="36"/>
      <c r="F340" s="192" t="s">
        <v>621</v>
      </c>
      <c r="G340" s="36"/>
      <c r="H340" s="36"/>
      <c r="I340" s="193"/>
      <c r="J340" s="36"/>
      <c r="K340" s="36"/>
      <c r="L340" s="39"/>
      <c r="M340" s="194"/>
      <c r="N340" s="195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194</v>
      </c>
      <c r="AU340" s="17" t="s">
        <v>85</v>
      </c>
    </row>
    <row r="341" spans="1:65" s="2" customFormat="1" ht="24.15" customHeight="1">
      <c r="A341" s="34"/>
      <c r="B341" s="35"/>
      <c r="C341" s="219" t="s">
        <v>607</v>
      </c>
      <c r="D341" s="219" t="s">
        <v>404</v>
      </c>
      <c r="E341" s="220" t="s">
        <v>623</v>
      </c>
      <c r="F341" s="221" t="s">
        <v>624</v>
      </c>
      <c r="G341" s="222" t="s">
        <v>190</v>
      </c>
      <c r="H341" s="223">
        <v>25.839</v>
      </c>
      <c r="I341" s="224"/>
      <c r="J341" s="225">
        <f>ROUND(I341*H341,2)</f>
        <v>0</v>
      </c>
      <c r="K341" s="221" t="s">
        <v>191</v>
      </c>
      <c r="L341" s="226"/>
      <c r="M341" s="227" t="s">
        <v>19</v>
      </c>
      <c r="N341" s="228" t="s">
        <v>48</v>
      </c>
      <c r="O341" s="64"/>
      <c r="P341" s="187">
        <f>O341*H341</f>
        <v>0</v>
      </c>
      <c r="Q341" s="187">
        <v>0.007</v>
      </c>
      <c r="R341" s="187">
        <f>Q341*H341</f>
        <v>0.180873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392</v>
      </c>
      <c r="AT341" s="189" t="s">
        <v>404</v>
      </c>
      <c r="AU341" s="189" t="s">
        <v>85</v>
      </c>
      <c r="AY341" s="17" t="s">
        <v>185</v>
      </c>
      <c r="BE341" s="190">
        <f>IF(N341="základní",J341,0)</f>
        <v>0</v>
      </c>
      <c r="BF341" s="190">
        <f>IF(N341="snížená",J341,0)</f>
        <v>0</v>
      </c>
      <c r="BG341" s="190">
        <f>IF(N341="zákl. přenesená",J341,0)</f>
        <v>0</v>
      </c>
      <c r="BH341" s="190">
        <f>IF(N341="sníž. přenesená",J341,0)</f>
        <v>0</v>
      </c>
      <c r="BI341" s="190">
        <f>IF(N341="nulová",J341,0)</f>
        <v>0</v>
      </c>
      <c r="BJ341" s="17" t="s">
        <v>81</v>
      </c>
      <c r="BK341" s="190">
        <f>ROUND(I341*H341,2)</f>
        <v>0</v>
      </c>
      <c r="BL341" s="17" t="s">
        <v>285</v>
      </c>
      <c r="BM341" s="189" t="s">
        <v>625</v>
      </c>
    </row>
    <row r="342" spans="2:51" s="13" customFormat="1" ht="12">
      <c r="B342" s="196"/>
      <c r="C342" s="197"/>
      <c r="D342" s="198" t="s">
        <v>196</v>
      </c>
      <c r="E342" s="199" t="s">
        <v>19</v>
      </c>
      <c r="F342" s="200" t="s">
        <v>793</v>
      </c>
      <c r="G342" s="197"/>
      <c r="H342" s="201">
        <v>25.839</v>
      </c>
      <c r="I342" s="202"/>
      <c r="J342" s="197"/>
      <c r="K342" s="197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196</v>
      </c>
      <c r="AU342" s="207" t="s">
        <v>85</v>
      </c>
      <c r="AV342" s="13" t="s">
        <v>85</v>
      </c>
      <c r="AW342" s="13" t="s">
        <v>37</v>
      </c>
      <c r="AX342" s="13" t="s">
        <v>77</v>
      </c>
      <c r="AY342" s="207" t="s">
        <v>185</v>
      </c>
    </row>
    <row r="343" spans="2:51" s="14" customFormat="1" ht="12">
      <c r="B343" s="208"/>
      <c r="C343" s="209"/>
      <c r="D343" s="198" t="s">
        <v>196</v>
      </c>
      <c r="E343" s="210" t="s">
        <v>19</v>
      </c>
      <c r="F343" s="211" t="s">
        <v>199</v>
      </c>
      <c r="G343" s="209"/>
      <c r="H343" s="212">
        <v>25.839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196</v>
      </c>
      <c r="AU343" s="218" t="s">
        <v>85</v>
      </c>
      <c r="AV343" s="14" t="s">
        <v>192</v>
      </c>
      <c r="AW343" s="14" t="s">
        <v>37</v>
      </c>
      <c r="AX343" s="14" t="s">
        <v>81</v>
      </c>
      <c r="AY343" s="218" t="s">
        <v>185</v>
      </c>
    </row>
    <row r="344" spans="1:65" s="2" customFormat="1" ht="16.5" customHeight="1">
      <c r="A344" s="34"/>
      <c r="B344" s="35"/>
      <c r="C344" s="178" t="s">
        <v>612</v>
      </c>
      <c r="D344" s="178" t="s">
        <v>187</v>
      </c>
      <c r="E344" s="179" t="s">
        <v>627</v>
      </c>
      <c r="F344" s="180" t="s">
        <v>628</v>
      </c>
      <c r="G344" s="181" t="s">
        <v>407</v>
      </c>
      <c r="H344" s="182">
        <v>18.8</v>
      </c>
      <c r="I344" s="183"/>
      <c r="J344" s="184">
        <f>ROUND(I344*H344,2)</f>
        <v>0</v>
      </c>
      <c r="K344" s="180" t="s">
        <v>191</v>
      </c>
      <c r="L344" s="39"/>
      <c r="M344" s="185" t="s">
        <v>19</v>
      </c>
      <c r="N344" s="186" t="s">
        <v>48</v>
      </c>
      <c r="O344" s="64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285</v>
      </c>
      <c r="AT344" s="189" t="s">
        <v>187</v>
      </c>
      <c r="AU344" s="189" t="s">
        <v>85</v>
      </c>
      <c r="AY344" s="17" t="s">
        <v>185</v>
      </c>
      <c r="BE344" s="190">
        <f>IF(N344="základní",J344,0)</f>
        <v>0</v>
      </c>
      <c r="BF344" s="190">
        <f>IF(N344="snížená",J344,0)</f>
        <v>0</v>
      </c>
      <c r="BG344" s="190">
        <f>IF(N344="zákl. přenesená",J344,0)</f>
        <v>0</v>
      </c>
      <c r="BH344" s="190">
        <f>IF(N344="sníž. přenesená",J344,0)</f>
        <v>0</v>
      </c>
      <c r="BI344" s="190">
        <f>IF(N344="nulová",J344,0)</f>
        <v>0</v>
      </c>
      <c r="BJ344" s="17" t="s">
        <v>81</v>
      </c>
      <c r="BK344" s="190">
        <f>ROUND(I344*H344,2)</f>
        <v>0</v>
      </c>
      <c r="BL344" s="17" t="s">
        <v>285</v>
      </c>
      <c r="BM344" s="189" t="s">
        <v>629</v>
      </c>
    </row>
    <row r="345" spans="1:47" s="2" customFormat="1" ht="12">
      <c r="A345" s="34"/>
      <c r="B345" s="35"/>
      <c r="C345" s="36"/>
      <c r="D345" s="191" t="s">
        <v>194</v>
      </c>
      <c r="E345" s="36"/>
      <c r="F345" s="192" t="s">
        <v>630</v>
      </c>
      <c r="G345" s="36"/>
      <c r="H345" s="36"/>
      <c r="I345" s="193"/>
      <c r="J345" s="36"/>
      <c r="K345" s="36"/>
      <c r="L345" s="39"/>
      <c r="M345" s="194"/>
      <c r="N345" s="195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194</v>
      </c>
      <c r="AU345" s="17" t="s">
        <v>85</v>
      </c>
    </row>
    <row r="346" spans="2:51" s="13" customFormat="1" ht="12">
      <c r="B346" s="196"/>
      <c r="C346" s="197"/>
      <c r="D346" s="198" t="s">
        <v>196</v>
      </c>
      <c r="E346" s="199" t="s">
        <v>19</v>
      </c>
      <c r="F346" s="200" t="s">
        <v>794</v>
      </c>
      <c r="G346" s="197"/>
      <c r="H346" s="201">
        <v>18.8</v>
      </c>
      <c r="I346" s="202"/>
      <c r="J346" s="197"/>
      <c r="K346" s="197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196</v>
      </c>
      <c r="AU346" s="207" t="s">
        <v>85</v>
      </c>
      <c r="AV346" s="13" t="s">
        <v>85</v>
      </c>
      <c r="AW346" s="13" t="s">
        <v>37</v>
      </c>
      <c r="AX346" s="13" t="s">
        <v>77</v>
      </c>
      <c r="AY346" s="207" t="s">
        <v>185</v>
      </c>
    </row>
    <row r="347" spans="2:51" s="14" customFormat="1" ht="12">
      <c r="B347" s="208"/>
      <c r="C347" s="209"/>
      <c r="D347" s="198" t="s">
        <v>196</v>
      </c>
      <c r="E347" s="210" t="s">
        <v>19</v>
      </c>
      <c r="F347" s="211" t="s">
        <v>199</v>
      </c>
      <c r="G347" s="209"/>
      <c r="H347" s="212">
        <v>18.8</v>
      </c>
      <c r="I347" s="213"/>
      <c r="J347" s="209"/>
      <c r="K347" s="209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196</v>
      </c>
      <c r="AU347" s="218" t="s">
        <v>85</v>
      </c>
      <c r="AV347" s="14" t="s">
        <v>192</v>
      </c>
      <c r="AW347" s="14" t="s">
        <v>37</v>
      </c>
      <c r="AX347" s="14" t="s">
        <v>81</v>
      </c>
      <c r="AY347" s="218" t="s">
        <v>185</v>
      </c>
    </row>
    <row r="348" spans="1:65" s="2" customFormat="1" ht="16.5" customHeight="1">
      <c r="A348" s="34"/>
      <c r="B348" s="35"/>
      <c r="C348" s="219" t="s">
        <v>617</v>
      </c>
      <c r="D348" s="219" t="s">
        <v>404</v>
      </c>
      <c r="E348" s="220" t="s">
        <v>633</v>
      </c>
      <c r="F348" s="221" t="s">
        <v>634</v>
      </c>
      <c r="G348" s="222" t="s">
        <v>407</v>
      </c>
      <c r="H348" s="223">
        <v>21.62</v>
      </c>
      <c r="I348" s="224"/>
      <c r="J348" s="225">
        <f>ROUND(I348*H348,2)</f>
        <v>0</v>
      </c>
      <c r="K348" s="221" t="s">
        <v>191</v>
      </c>
      <c r="L348" s="226"/>
      <c r="M348" s="227" t="s">
        <v>19</v>
      </c>
      <c r="N348" s="228" t="s">
        <v>48</v>
      </c>
      <c r="O348" s="64"/>
      <c r="P348" s="187">
        <f>O348*H348</f>
        <v>0</v>
      </c>
      <c r="Q348" s="187">
        <v>0.00035</v>
      </c>
      <c r="R348" s="187">
        <f>Q348*H348</f>
        <v>0.007567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392</v>
      </c>
      <c r="AT348" s="189" t="s">
        <v>404</v>
      </c>
      <c r="AU348" s="189" t="s">
        <v>85</v>
      </c>
      <c r="AY348" s="17" t="s">
        <v>185</v>
      </c>
      <c r="BE348" s="190">
        <f>IF(N348="základní",J348,0)</f>
        <v>0</v>
      </c>
      <c r="BF348" s="190">
        <f>IF(N348="snížená",J348,0)</f>
        <v>0</v>
      </c>
      <c r="BG348" s="190">
        <f>IF(N348="zákl. přenesená",J348,0)</f>
        <v>0</v>
      </c>
      <c r="BH348" s="190">
        <f>IF(N348="sníž. přenesená",J348,0)</f>
        <v>0</v>
      </c>
      <c r="BI348" s="190">
        <f>IF(N348="nulová",J348,0)</f>
        <v>0</v>
      </c>
      <c r="BJ348" s="17" t="s">
        <v>81</v>
      </c>
      <c r="BK348" s="190">
        <f>ROUND(I348*H348,2)</f>
        <v>0</v>
      </c>
      <c r="BL348" s="17" t="s">
        <v>285</v>
      </c>
      <c r="BM348" s="189" t="s">
        <v>635</v>
      </c>
    </row>
    <row r="349" spans="2:51" s="13" customFormat="1" ht="12">
      <c r="B349" s="196"/>
      <c r="C349" s="197"/>
      <c r="D349" s="198" t="s">
        <v>196</v>
      </c>
      <c r="E349" s="199" t="s">
        <v>19</v>
      </c>
      <c r="F349" s="200" t="s">
        <v>795</v>
      </c>
      <c r="G349" s="197"/>
      <c r="H349" s="201">
        <v>21.62</v>
      </c>
      <c r="I349" s="202"/>
      <c r="J349" s="197"/>
      <c r="K349" s="197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196</v>
      </c>
      <c r="AU349" s="207" t="s">
        <v>85</v>
      </c>
      <c r="AV349" s="13" t="s">
        <v>85</v>
      </c>
      <c r="AW349" s="13" t="s">
        <v>37</v>
      </c>
      <c r="AX349" s="13" t="s">
        <v>77</v>
      </c>
      <c r="AY349" s="207" t="s">
        <v>185</v>
      </c>
    </row>
    <row r="350" spans="2:51" s="14" customFormat="1" ht="12">
      <c r="B350" s="208"/>
      <c r="C350" s="209"/>
      <c r="D350" s="198" t="s">
        <v>196</v>
      </c>
      <c r="E350" s="210" t="s">
        <v>19</v>
      </c>
      <c r="F350" s="211" t="s">
        <v>199</v>
      </c>
      <c r="G350" s="209"/>
      <c r="H350" s="212">
        <v>21.62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196</v>
      </c>
      <c r="AU350" s="218" t="s">
        <v>85</v>
      </c>
      <c r="AV350" s="14" t="s">
        <v>192</v>
      </c>
      <c r="AW350" s="14" t="s">
        <v>37</v>
      </c>
      <c r="AX350" s="14" t="s">
        <v>81</v>
      </c>
      <c r="AY350" s="218" t="s">
        <v>185</v>
      </c>
    </row>
    <row r="351" spans="1:65" s="2" customFormat="1" ht="24.15" customHeight="1">
      <c r="A351" s="34"/>
      <c r="B351" s="35"/>
      <c r="C351" s="178" t="s">
        <v>622</v>
      </c>
      <c r="D351" s="178" t="s">
        <v>187</v>
      </c>
      <c r="E351" s="179" t="s">
        <v>638</v>
      </c>
      <c r="F351" s="180" t="s">
        <v>639</v>
      </c>
      <c r="G351" s="181" t="s">
        <v>322</v>
      </c>
      <c r="H351" s="182">
        <v>0.382</v>
      </c>
      <c r="I351" s="183"/>
      <c r="J351" s="184">
        <f>ROUND(I351*H351,2)</f>
        <v>0</v>
      </c>
      <c r="K351" s="180" t="s">
        <v>191</v>
      </c>
      <c r="L351" s="39"/>
      <c r="M351" s="185" t="s">
        <v>19</v>
      </c>
      <c r="N351" s="186" t="s">
        <v>48</v>
      </c>
      <c r="O351" s="64"/>
      <c r="P351" s="187">
        <f>O351*H351</f>
        <v>0</v>
      </c>
      <c r="Q351" s="187">
        <v>0</v>
      </c>
      <c r="R351" s="187">
        <f>Q351*H351</f>
        <v>0</v>
      </c>
      <c r="S351" s="187">
        <v>0</v>
      </c>
      <c r="T351" s="18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9" t="s">
        <v>285</v>
      </c>
      <c r="AT351" s="189" t="s">
        <v>187</v>
      </c>
      <c r="AU351" s="189" t="s">
        <v>85</v>
      </c>
      <c r="AY351" s="17" t="s">
        <v>185</v>
      </c>
      <c r="BE351" s="190">
        <f>IF(N351="základní",J351,0)</f>
        <v>0</v>
      </c>
      <c r="BF351" s="190">
        <f>IF(N351="snížená",J351,0)</f>
        <v>0</v>
      </c>
      <c r="BG351" s="190">
        <f>IF(N351="zákl. přenesená",J351,0)</f>
        <v>0</v>
      </c>
      <c r="BH351" s="190">
        <f>IF(N351="sníž. přenesená",J351,0)</f>
        <v>0</v>
      </c>
      <c r="BI351" s="190">
        <f>IF(N351="nulová",J351,0)</f>
        <v>0</v>
      </c>
      <c r="BJ351" s="17" t="s">
        <v>81</v>
      </c>
      <c r="BK351" s="190">
        <f>ROUND(I351*H351,2)</f>
        <v>0</v>
      </c>
      <c r="BL351" s="17" t="s">
        <v>285</v>
      </c>
      <c r="BM351" s="189" t="s">
        <v>640</v>
      </c>
    </row>
    <row r="352" spans="1:47" s="2" customFormat="1" ht="12">
      <c r="A352" s="34"/>
      <c r="B352" s="35"/>
      <c r="C352" s="36"/>
      <c r="D352" s="191" t="s">
        <v>194</v>
      </c>
      <c r="E352" s="36"/>
      <c r="F352" s="192" t="s">
        <v>641</v>
      </c>
      <c r="G352" s="36"/>
      <c r="H352" s="36"/>
      <c r="I352" s="193"/>
      <c r="J352" s="36"/>
      <c r="K352" s="36"/>
      <c r="L352" s="39"/>
      <c r="M352" s="194"/>
      <c r="N352" s="195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194</v>
      </c>
      <c r="AU352" s="17" t="s">
        <v>85</v>
      </c>
    </row>
    <row r="353" spans="1:65" s="2" customFormat="1" ht="24.15" customHeight="1">
      <c r="A353" s="34"/>
      <c r="B353" s="35"/>
      <c r="C353" s="178" t="s">
        <v>626</v>
      </c>
      <c r="D353" s="178" t="s">
        <v>187</v>
      </c>
      <c r="E353" s="179" t="s">
        <v>643</v>
      </c>
      <c r="F353" s="180" t="s">
        <v>644</v>
      </c>
      <c r="G353" s="181" t="s">
        <v>322</v>
      </c>
      <c r="H353" s="182">
        <v>0.382</v>
      </c>
      <c r="I353" s="183"/>
      <c r="J353" s="184">
        <f>ROUND(I353*H353,2)</f>
        <v>0</v>
      </c>
      <c r="K353" s="180" t="s">
        <v>19</v>
      </c>
      <c r="L353" s="39"/>
      <c r="M353" s="185" t="s">
        <v>19</v>
      </c>
      <c r="N353" s="186" t="s">
        <v>48</v>
      </c>
      <c r="O353" s="64"/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285</v>
      </c>
      <c r="AT353" s="189" t="s">
        <v>187</v>
      </c>
      <c r="AU353" s="189" t="s">
        <v>85</v>
      </c>
      <c r="AY353" s="17" t="s">
        <v>185</v>
      </c>
      <c r="BE353" s="190">
        <f>IF(N353="základní",J353,0)</f>
        <v>0</v>
      </c>
      <c r="BF353" s="190">
        <f>IF(N353="snížená",J353,0)</f>
        <v>0</v>
      </c>
      <c r="BG353" s="190">
        <f>IF(N353="zákl. přenesená",J353,0)</f>
        <v>0</v>
      </c>
      <c r="BH353" s="190">
        <f>IF(N353="sníž. přenesená",J353,0)</f>
        <v>0</v>
      </c>
      <c r="BI353" s="190">
        <f>IF(N353="nulová",J353,0)</f>
        <v>0</v>
      </c>
      <c r="BJ353" s="17" t="s">
        <v>81</v>
      </c>
      <c r="BK353" s="190">
        <f>ROUND(I353*H353,2)</f>
        <v>0</v>
      </c>
      <c r="BL353" s="17" t="s">
        <v>285</v>
      </c>
      <c r="BM353" s="189" t="s">
        <v>645</v>
      </c>
    </row>
    <row r="354" spans="2:63" s="12" customFormat="1" ht="22.85" customHeight="1">
      <c r="B354" s="162"/>
      <c r="C354" s="163"/>
      <c r="D354" s="164" t="s">
        <v>76</v>
      </c>
      <c r="E354" s="176" t="s">
        <v>646</v>
      </c>
      <c r="F354" s="176" t="s">
        <v>647</v>
      </c>
      <c r="G354" s="163"/>
      <c r="H354" s="163"/>
      <c r="I354" s="166"/>
      <c r="J354" s="177">
        <f>BK354</f>
        <v>0</v>
      </c>
      <c r="K354" s="163"/>
      <c r="L354" s="168"/>
      <c r="M354" s="169"/>
      <c r="N354" s="170"/>
      <c r="O354" s="170"/>
      <c r="P354" s="171">
        <f>SUM(P355:P358)</f>
        <v>0</v>
      </c>
      <c r="Q354" s="170"/>
      <c r="R354" s="171">
        <f>SUM(R355:R358)</f>
        <v>0</v>
      </c>
      <c r="S354" s="170"/>
      <c r="T354" s="172">
        <f>SUM(T355:T358)</f>
        <v>0.09414</v>
      </c>
      <c r="AR354" s="173" t="s">
        <v>85</v>
      </c>
      <c r="AT354" s="174" t="s">
        <v>76</v>
      </c>
      <c r="AU354" s="174" t="s">
        <v>81</v>
      </c>
      <c r="AY354" s="173" t="s">
        <v>185</v>
      </c>
      <c r="BK354" s="175">
        <f>SUM(BK355:BK358)</f>
        <v>0</v>
      </c>
    </row>
    <row r="355" spans="1:65" s="2" customFormat="1" ht="16.5" customHeight="1">
      <c r="A355" s="34"/>
      <c r="B355" s="35"/>
      <c r="C355" s="178" t="s">
        <v>632</v>
      </c>
      <c r="D355" s="178" t="s">
        <v>187</v>
      </c>
      <c r="E355" s="179" t="s">
        <v>649</v>
      </c>
      <c r="F355" s="180" t="s">
        <v>650</v>
      </c>
      <c r="G355" s="181" t="s">
        <v>190</v>
      </c>
      <c r="H355" s="182">
        <v>31.38</v>
      </c>
      <c r="I355" s="183"/>
      <c r="J355" s="184">
        <f>ROUND(I355*H355,2)</f>
        <v>0</v>
      </c>
      <c r="K355" s="180" t="s">
        <v>191</v>
      </c>
      <c r="L355" s="39"/>
      <c r="M355" s="185" t="s">
        <v>19</v>
      </c>
      <c r="N355" s="186" t="s">
        <v>48</v>
      </c>
      <c r="O355" s="64"/>
      <c r="P355" s="187">
        <f>O355*H355</f>
        <v>0</v>
      </c>
      <c r="Q355" s="187">
        <v>0</v>
      </c>
      <c r="R355" s="187">
        <f>Q355*H355</f>
        <v>0</v>
      </c>
      <c r="S355" s="187">
        <v>0.003</v>
      </c>
      <c r="T355" s="188">
        <f>S355*H355</f>
        <v>0.09414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285</v>
      </c>
      <c r="AT355" s="189" t="s">
        <v>187</v>
      </c>
      <c r="AU355" s="189" t="s">
        <v>85</v>
      </c>
      <c r="AY355" s="17" t="s">
        <v>185</v>
      </c>
      <c r="BE355" s="190">
        <f>IF(N355="základní",J355,0)</f>
        <v>0</v>
      </c>
      <c r="BF355" s="190">
        <f>IF(N355="snížená",J355,0)</f>
        <v>0</v>
      </c>
      <c r="BG355" s="190">
        <f>IF(N355="zákl. přenesená",J355,0)</f>
        <v>0</v>
      </c>
      <c r="BH355" s="190">
        <f>IF(N355="sníž. přenesená",J355,0)</f>
        <v>0</v>
      </c>
      <c r="BI355" s="190">
        <f>IF(N355="nulová",J355,0)</f>
        <v>0</v>
      </c>
      <c r="BJ355" s="17" t="s">
        <v>81</v>
      </c>
      <c r="BK355" s="190">
        <f>ROUND(I355*H355,2)</f>
        <v>0</v>
      </c>
      <c r="BL355" s="17" t="s">
        <v>285</v>
      </c>
      <c r="BM355" s="189" t="s">
        <v>651</v>
      </c>
    </row>
    <row r="356" spans="1:47" s="2" customFormat="1" ht="12">
      <c r="A356" s="34"/>
      <c r="B356" s="35"/>
      <c r="C356" s="36"/>
      <c r="D356" s="191" t="s">
        <v>194</v>
      </c>
      <c r="E356" s="36"/>
      <c r="F356" s="192" t="s">
        <v>652</v>
      </c>
      <c r="G356" s="36"/>
      <c r="H356" s="36"/>
      <c r="I356" s="193"/>
      <c r="J356" s="36"/>
      <c r="K356" s="36"/>
      <c r="L356" s="39"/>
      <c r="M356" s="194"/>
      <c r="N356" s="195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194</v>
      </c>
      <c r="AU356" s="17" t="s">
        <v>85</v>
      </c>
    </row>
    <row r="357" spans="2:51" s="13" customFormat="1" ht="12">
      <c r="B357" s="196"/>
      <c r="C357" s="197"/>
      <c r="D357" s="198" t="s">
        <v>196</v>
      </c>
      <c r="E357" s="199" t="s">
        <v>19</v>
      </c>
      <c r="F357" s="200" t="s">
        <v>796</v>
      </c>
      <c r="G357" s="197"/>
      <c r="H357" s="201">
        <v>31.38</v>
      </c>
      <c r="I357" s="202"/>
      <c r="J357" s="197"/>
      <c r="K357" s="197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196</v>
      </c>
      <c r="AU357" s="207" t="s">
        <v>85</v>
      </c>
      <c r="AV357" s="13" t="s">
        <v>85</v>
      </c>
      <c r="AW357" s="13" t="s">
        <v>37</v>
      </c>
      <c r="AX357" s="13" t="s">
        <v>77</v>
      </c>
      <c r="AY357" s="207" t="s">
        <v>185</v>
      </c>
    </row>
    <row r="358" spans="2:51" s="14" customFormat="1" ht="12">
      <c r="B358" s="208"/>
      <c r="C358" s="209"/>
      <c r="D358" s="198" t="s">
        <v>196</v>
      </c>
      <c r="E358" s="210" t="s">
        <v>19</v>
      </c>
      <c r="F358" s="211" t="s">
        <v>199</v>
      </c>
      <c r="G358" s="209"/>
      <c r="H358" s="212">
        <v>31.38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196</v>
      </c>
      <c r="AU358" s="218" t="s">
        <v>85</v>
      </c>
      <c r="AV358" s="14" t="s">
        <v>192</v>
      </c>
      <c r="AW358" s="14" t="s">
        <v>37</v>
      </c>
      <c r="AX358" s="14" t="s">
        <v>81</v>
      </c>
      <c r="AY358" s="218" t="s">
        <v>185</v>
      </c>
    </row>
    <row r="359" spans="2:63" s="12" customFormat="1" ht="22.85" customHeight="1">
      <c r="B359" s="162"/>
      <c r="C359" s="163"/>
      <c r="D359" s="164" t="s">
        <v>76</v>
      </c>
      <c r="E359" s="176" t="s">
        <v>655</v>
      </c>
      <c r="F359" s="176" t="s">
        <v>656</v>
      </c>
      <c r="G359" s="163"/>
      <c r="H359" s="163"/>
      <c r="I359" s="166"/>
      <c r="J359" s="177">
        <f>BK359</f>
        <v>0</v>
      </c>
      <c r="K359" s="163"/>
      <c r="L359" s="168"/>
      <c r="M359" s="169"/>
      <c r="N359" s="170"/>
      <c r="O359" s="170"/>
      <c r="P359" s="171">
        <f>SUM(P360:P398)</f>
        <v>0</v>
      </c>
      <c r="Q359" s="170"/>
      <c r="R359" s="171">
        <f>SUM(R360:R398)</f>
        <v>0.29738588000000005</v>
      </c>
      <c r="S359" s="170"/>
      <c r="T359" s="172">
        <f>SUM(T360:T398)</f>
        <v>0.383248</v>
      </c>
      <c r="AR359" s="173" t="s">
        <v>85</v>
      </c>
      <c r="AT359" s="174" t="s">
        <v>76</v>
      </c>
      <c r="AU359" s="174" t="s">
        <v>81</v>
      </c>
      <c r="AY359" s="173" t="s">
        <v>185</v>
      </c>
      <c r="BK359" s="175">
        <f>SUM(BK360:BK398)</f>
        <v>0</v>
      </c>
    </row>
    <row r="360" spans="1:65" s="2" customFormat="1" ht="16.5" customHeight="1">
      <c r="A360" s="34"/>
      <c r="B360" s="35"/>
      <c r="C360" s="178" t="s">
        <v>637</v>
      </c>
      <c r="D360" s="178" t="s">
        <v>187</v>
      </c>
      <c r="E360" s="179" t="s">
        <v>658</v>
      </c>
      <c r="F360" s="180" t="s">
        <v>659</v>
      </c>
      <c r="G360" s="181" t="s">
        <v>190</v>
      </c>
      <c r="H360" s="182">
        <v>14.09</v>
      </c>
      <c r="I360" s="183"/>
      <c r="J360" s="184">
        <f>ROUND(I360*H360,2)</f>
        <v>0</v>
      </c>
      <c r="K360" s="180" t="s">
        <v>191</v>
      </c>
      <c r="L360" s="39"/>
      <c r="M360" s="185" t="s">
        <v>19</v>
      </c>
      <c r="N360" s="186" t="s">
        <v>48</v>
      </c>
      <c r="O360" s="64"/>
      <c r="P360" s="187">
        <f>O360*H360</f>
        <v>0</v>
      </c>
      <c r="Q360" s="187">
        <v>0</v>
      </c>
      <c r="R360" s="187">
        <f>Q360*H360</f>
        <v>0</v>
      </c>
      <c r="S360" s="187">
        <v>0.0272</v>
      </c>
      <c r="T360" s="188">
        <f>S360*H360</f>
        <v>0.383248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9" t="s">
        <v>285</v>
      </c>
      <c r="AT360" s="189" t="s">
        <v>187</v>
      </c>
      <c r="AU360" s="189" t="s">
        <v>85</v>
      </c>
      <c r="AY360" s="17" t="s">
        <v>185</v>
      </c>
      <c r="BE360" s="190">
        <f>IF(N360="základní",J360,0)</f>
        <v>0</v>
      </c>
      <c r="BF360" s="190">
        <f>IF(N360="snížená",J360,0)</f>
        <v>0</v>
      </c>
      <c r="BG360" s="190">
        <f>IF(N360="zákl. přenesená",J360,0)</f>
        <v>0</v>
      </c>
      <c r="BH360" s="190">
        <f>IF(N360="sníž. přenesená",J360,0)</f>
        <v>0</v>
      </c>
      <c r="BI360" s="190">
        <f>IF(N360="nulová",J360,0)</f>
        <v>0</v>
      </c>
      <c r="BJ360" s="17" t="s">
        <v>81</v>
      </c>
      <c r="BK360" s="190">
        <f>ROUND(I360*H360,2)</f>
        <v>0</v>
      </c>
      <c r="BL360" s="17" t="s">
        <v>285</v>
      </c>
      <c r="BM360" s="189" t="s">
        <v>660</v>
      </c>
    </row>
    <row r="361" spans="1:47" s="2" customFormat="1" ht="12">
      <c r="A361" s="34"/>
      <c r="B361" s="35"/>
      <c r="C361" s="36"/>
      <c r="D361" s="191" t="s">
        <v>194</v>
      </c>
      <c r="E361" s="36"/>
      <c r="F361" s="192" t="s">
        <v>661</v>
      </c>
      <c r="G361" s="36"/>
      <c r="H361" s="36"/>
      <c r="I361" s="193"/>
      <c r="J361" s="36"/>
      <c r="K361" s="36"/>
      <c r="L361" s="39"/>
      <c r="M361" s="194"/>
      <c r="N361" s="195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194</v>
      </c>
      <c r="AU361" s="17" t="s">
        <v>85</v>
      </c>
    </row>
    <row r="362" spans="2:51" s="13" customFormat="1" ht="12">
      <c r="B362" s="196"/>
      <c r="C362" s="197"/>
      <c r="D362" s="198" t="s">
        <v>196</v>
      </c>
      <c r="E362" s="199" t="s">
        <v>19</v>
      </c>
      <c r="F362" s="200" t="s">
        <v>797</v>
      </c>
      <c r="G362" s="197"/>
      <c r="H362" s="201">
        <v>14.09</v>
      </c>
      <c r="I362" s="202"/>
      <c r="J362" s="197"/>
      <c r="K362" s="197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196</v>
      </c>
      <c r="AU362" s="207" t="s">
        <v>85</v>
      </c>
      <c r="AV362" s="13" t="s">
        <v>85</v>
      </c>
      <c r="AW362" s="13" t="s">
        <v>37</v>
      </c>
      <c r="AX362" s="13" t="s">
        <v>77</v>
      </c>
      <c r="AY362" s="207" t="s">
        <v>185</v>
      </c>
    </row>
    <row r="363" spans="2:51" s="14" customFormat="1" ht="12">
      <c r="B363" s="208"/>
      <c r="C363" s="209"/>
      <c r="D363" s="198" t="s">
        <v>196</v>
      </c>
      <c r="E363" s="210" t="s">
        <v>19</v>
      </c>
      <c r="F363" s="211" t="s">
        <v>199</v>
      </c>
      <c r="G363" s="209"/>
      <c r="H363" s="212">
        <v>14.09</v>
      </c>
      <c r="I363" s="213"/>
      <c r="J363" s="209"/>
      <c r="K363" s="209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196</v>
      </c>
      <c r="AU363" s="218" t="s">
        <v>85</v>
      </c>
      <c r="AV363" s="14" t="s">
        <v>192</v>
      </c>
      <c r="AW363" s="14" t="s">
        <v>37</v>
      </c>
      <c r="AX363" s="14" t="s">
        <v>81</v>
      </c>
      <c r="AY363" s="218" t="s">
        <v>185</v>
      </c>
    </row>
    <row r="364" spans="1:65" s="2" customFormat="1" ht="16.5" customHeight="1">
      <c r="A364" s="34"/>
      <c r="B364" s="35"/>
      <c r="C364" s="178" t="s">
        <v>642</v>
      </c>
      <c r="D364" s="178" t="s">
        <v>187</v>
      </c>
      <c r="E364" s="179" t="s">
        <v>666</v>
      </c>
      <c r="F364" s="180" t="s">
        <v>667</v>
      </c>
      <c r="G364" s="181" t="s">
        <v>190</v>
      </c>
      <c r="H364" s="182">
        <v>18.701</v>
      </c>
      <c r="I364" s="183"/>
      <c r="J364" s="184">
        <f>ROUND(I364*H364,2)</f>
        <v>0</v>
      </c>
      <c r="K364" s="180" t="s">
        <v>191</v>
      </c>
      <c r="L364" s="39"/>
      <c r="M364" s="185" t="s">
        <v>19</v>
      </c>
      <c r="N364" s="186" t="s">
        <v>48</v>
      </c>
      <c r="O364" s="64"/>
      <c r="P364" s="187">
        <f>O364*H364</f>
        <v>0</v>
      </c>
      <c r="Q364" s="187">
        <v>0</v>
      </c>
      <c r="R364" s="187">
        <f>Q364*H364</f>
        <v>0</v>
      </c>
      <c r="S364" s="187">
        <v>0</v>
      </c>
      <c r="T364" s="18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9" t="s">
        <v>285</v>
      </c>
      <c r="AT364" s="189" t="s">
        <v>187</v>
      </c>
      <c r="AU364" s="189" t="s">
        <v>85</v>
      </c>
      <c r="AY364" s="17" t="s">
        <v>185</v>
      </c>
      <c r="BE364" s="190">
        <f>IF(N364="základní",J364,0)</f>
        <v>0</v>
      </c>
      <c r="BF364" s="190">
        <f>IF(N364="snížená",J364,0)</f>
        <v>0</v>
      </c>
      <c r="BG364" s="190">
        <f>IF(N364="zákl. přenesená",J364,0)</f>
        <v>0</v>
      </c>
      <c r="BH364" s="190">
        <f>IF(N364="sníž. přenesená",J364,0)</f>
        <v>0</v>
      </c>
      <c r="BI364" s="190">
        <f>IF(N364="nulová",J364,0)</f>
        <v>0</v>
      </c>
      <c r="BJ364" s="17" t="s">
        <v>81</v>
      </c>
      <c r="BK364" s="190">
        <f>ROUND(I364*H364,2)</f>
        <v>0</v>
      </c>
      <c r="BL364" s="17" t="s">
        <v>285</v>
      </c>
      <c r="BM364" s="189" t="s">
        <v>668</v>
      </c>
    </row>
    <row r="365" spans="1:47" s="2" customFormat="1" ht="12">
      <c r="A365" s="34"/>
      <c r="B365" s="35"/>
      <c r="C365" s="36"/>
      <c r="D365" s="191" t="s">
        <v>194</v>
      </c>
      <c r="E365" s="36"/>
      <c r="F365" s="192" t="s">
        <v>669</v>
      </c>
      <c r="G365" s="36"/>
      <c r="H365" s="36"/>
      <c r="I365" s="193"/>
      <c r="J365" s="36"/>
      <c r="K365" s="36"/>
      <c r="L365" s="39"/>
      <c r="M365" s="194"/>
      <c r="N365" s="195"/>
      <c r="O365" s="64"/>
      <c r="P365" s="64"/>
      <c r="Q365" s="64"/>
      <c r="R365" s="64"/>
      <c r="S365" s="64"/>
      <c r="T365" s="65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194</v>
      </c>
      <c r="AU365" s="17" t="s">
        <v>85</v>
      </c>
    </row>
    <row r="366" spans="2:51" s="13" customFormat="1" ht="12">
      <c r="B366" s="196"/>
      <c r="C366" s="197"/>
      <c r="D366" s="198" t="s">
        <v>196</v>
      </c>
      <c r="E366" s="199" t="s">
        <v>19</v>
      </c>
      <c r="F366" s="200" t="s">
        <v>798</v>
      </c>
      <c r="G366" s="197"/>
      <c r="H366" s="201">
        <v>18.701</v>
      </c>
      <c r="I366" s="202"/>
      <c r="J366" s="197"/>
      <c r="K366" s="197"/>
      <c r="L366" s="203"/>
      <c r="M366" s="204"/>
      <c r="N366" s="205"/>
      <c r="O366" s="205"/>
      <c r="P366" s="205"/>
      <c r="Q366" s="205"/>
      <c r="R366" s="205"/>
      <c r="S366" s="205"/>
      <c r="T366" s="206"/>
      <c r="AT366" s="207" t="s">
        <v>196</v>
      </c>
      <c r="AU366" s="207" t="s">
        <v>85</v>
      </c>
      <c r="AV366" s="13" t="s">
        <v>85</v>
      </c>
      <c r="AW366" s="13" t="s">
        <v>37</v>
      </c>
      <c r="AX366" s="13" t="s">
        <v>77</v>
      </c>
      <c r="AY366" s="207" t="s">
        <v>185</v>
      </c>
    </row>
    <row r="367" spans="2:51" s="14" customFormat="1" ht="12">
      <c r="B367" s="208"/>
      <c r="C367" s="209"/>
      <c r="D367" s="198" t="s">
        <v>196</v>
      </c>
      <c r="E367" s="210" t="s">
        <v>19</v>
      </c>
      <c r="F367" s="211" t="s">
        <v>199</v>
      </c>
      <c r="G367" s="209"/>
      <c r="H367" s="212">
        <v>18.701</v>
      </c>
      <c r="I367" s="213"/>
      <c r="J367" s="209"/>
      <c r="K367" s="209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196</v>
      </c>
      <c r="AU367" s="218" t="s">
        <v>85</v>
      </c>
      <c r="AV367" s="14" t="s">
        <v>192</v>
      </c>
      <c r="AW367" s="14" t="s">
        <v>37</v>
      </c>
      <c r="AX367" s="14" t="s">
        <v>81</v>
      </c>
      <c r="AY367" s="218" t="s">
        <v>185</v>
      </c>
    </row>
    <row r="368" spans="1:65" s="2" customFormat="1" ht="16.5" customHeight="1">
      <c r="A368" s="34"/>
      <c r="B368" s="35"/>
      <c r="C368" s="178" t="s">
        <v>648</v>
      </c>
      <c r="D368" s="178" t="s">
        <v>187</v>
      </c>
      <c r="E368" s="179" t="s">
        <v>673</v>
      </c>
      <c r="F368" s="180" t="s">
        <v>674</v>
      </c>
      <c r="G368" s="181" t="s">
        <v>190</v>
      </c>
      <c r="H368" s="182">
        <v>18.701</v>
      </c>
      <c r="I368" s="183"/>
      <c r="J368" s="184">
        <f>ROUND(I368*H368,2)</f>
        <v>0</v>
      </c>
      <c r="K368" s="180" t="s">
        <v>191</v>
      </c>
      <c r="L368" s="39"/>
      <c r="M368" s="185" t="s">
        <v>19</v>
      </c>
      <c r="N368" s="186" t="s">
        <v>48</v>
      </c>
      <c r="O368" s="64"/>
      <c r="P368" s="187">
        <f>O368*H368</f>
        <v>0</v>
      </c>
      <c r="Q368" s="187">
        <v>0.0003</v>
      </c>
      <c r="R368" s="187">
        <f>Q368*H368</f>
        <v>0.0056102999999999995</v>
      </c>
      <c r="S368" s="187">
        <v>0</v>
      </c>
      <c r="T368" s="18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89" t="s">
        <v>285</v>
      </c>
      <c r="AT368" s="189" t="s">
        <v>187</v>
      </c>
      <c r="AU368" s="189" t="s">
        <v>85</v>
      </c>
      <c r="AY368" s="17" t="s">
        <v>185</v>
      </c>
      <c r="BE368" s="190">
        <f>IF(N368="základní",J368,0)</f>
        <v>0</v>
      </c>
      <c r="BF368" s="190">
        <f>IF(N368="snížená",J368,0)</f>
        <v>0</v>
      </c>
      <c r="BG368" s="190">
        <f>IF(N368="zákl. přenesená",J368,0)</f>
        <v>0</v>
      </c>
      <c r="BH368" s="190">
        <f>IF(N368="sníž. přenesená",J368,0)</f>
        <v>0</v>
      </c>
      <c r="BI368" s="190">
        <f>IF(N368="nulová",J368,0)</f>
        <v>0</v>
      </c>
      <c r="BJ368" s="17" t="s">
        <v>81</v>
      </c>
      <c r="BK368" s="190">
        <f>ROUND(I368*H368,2)</f>
        <v>0</v>
      </c>
      <c r="BL368" s="17" t="s">
        <v>285</v>
      </c>
      <c r="BM368" s="189" t="s">
        <v>675</v>
      </c>
    </row>
    <row r="369" spans="1:47" s="2" customFormat="1" ht="12">
      <c r="A369" s="34"/>
      <c r="B369" s="35"/>
      <c r="C369" s="36"/>
      <c r="D369" s="191" t="s">
        <v>194</v>
      </c>
      <c r="E369" s="36"/>
      <c r="F369" s="192" t="s">
        <v>676</v>
      </c>
      <c r="G369" s="36"/>
      <c r="H369" s="36"/>
      <c r="I369" s="193"/>
      <c r="J369" s="36"/>
      <c r="K369" s="36"/>
      <c r="L369" s="39"/>
      <c r="M369" s="194"/>
      <c r="N369" s="195"/>
      <c r="O369" s="64"/>
      <c r="P369" s="64"/>
      <c r="Q369" s="64"/>
      <c r="R369" s="64"/>
      <c r="S369" s="64"/>
      <c r="T369" s="65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194</v>
      </c>
      <c r="AU369" s="17" t="s">
        <v>85</v>
      </c>
    </row>
    <row r="370" spans="1:65" s="2" customFormat="1" ht="16.5" customHeight="1">
      <c r="A370" s="34"/>
      <c r="B370" s="35"/>
      <c r="C370" s="178" t="s">
        <v>657</v>
      </c>
      <c r="D370" s="178" t="s">
        <v>187</v>
      </c>
      <c r="E370" s="179" t="s">
        <v>678</v>
      </c>
      <c r="F370" s="180" t="s">
        <v>679</v>
      </c>
      <c r="G370" s="181" t="s">
        <v>190</v>
      </c>
      <c r="H370" s="182">
        <v>7.679</v>
      </c>
      <c r="I370" s="183"/>
      <c r="J370" s="184">
        <f>ROUND(I370*H370,2)</f>
        <v>0</v>
      </c>
      <c r="K370" s="180" t="s">
        <v>191</v>
      </c>
      <c r="L370" s="39"/>
      <c r="M370" s="185" t="s">
        <v>19</v>
      </c>
      <c r="N370" s="186" t="s">
        <v>48</v>
      </c>
      <c r="O370" s="64"/>
      <c r="P370" s="187">
        <f>O370*H370</f>
        <v>0</v>
      </c>
      <c r="Q370" s="187">
        <v>0.0015</v>
      </c>
      <c r="R370" s="187">
        <f>Q370*H370</f>
        <v>0.011518500000000001</v>
      </c>
      <c r="S370" s="187">
        <v>0</v>
      </c>
      <c r="T370" s="18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9" t="s">
        <v>285</v>
      </c>
      <c r="AT370" s="189" t="s">
        <v>187</v>
      </c>
      <c r="AU370" s="189" t="s">
        <v>85</v>
      </c>
      <c r="AY370" s="17" t="s">
        <v>185</v>
      </c>
      <c r="BE370" s="190">
        <f>IF(N370="základní",J370,0)</f>
        <v>0</v>
      </c>
      <c r="BF370" s="190">
        <f>IF(N370="snížená",J370,0)</f>
        <v>0</v>
      </c>
      <c r="BG370" s="190">
        <f>IF(N370="zákl. přenesená",J370,0)</f>
        <v>0</v>
      </c>
      <c r="BH370" s="190">
        <f>IF(N370="sníž. přenesená",J370,0)</f>
        <v>0</v>
      </c>
      <c r="BI370" s="190">
        <f>IF(N370="nulová",J370,0)</f>
        <v>0</v>
      </c>
      <c r="BJ370" s="17" t="s">
        <v>81</v>
      </c>
      <c r="BK370" s="190">
        <f>ROUND(I370*H370,2)</f>
        <v>0</v>
      </c>
      <c r="BL370" s="17" t="s">
        <v>285</v>
      </c>
      <c r="BM370" s="189" t="s">
        <v>680</v>
      </c>
    </row>
    <row r="371" spans="1:47" s="2" customFormat="1" ht="12">
      <c r="A371" s="34"/>
      <c r="B371" s="35"/>
      <c r="C371" s="36"/>
      <c r="D371" s="191" t="s">
        <v>194</v>
      </c>
      <c r="E371" s="36"/>
      <c r="F371" s="192" t="s">
        <v>681</v>
      </c>
      <c r="G371" s="36"/>
      <c r="H371" s="36"/>
      <c r="I371" s="193"/>
      <c r="J371" s="36"/>
      <c r="K371" s="36"/>
      <c r="L371" s="39"/>
      <c r="M371" s="194"/>
      <c r="N371" s="195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194</v>
      </c>
      <c r="AU371" s="17" t="s">
        <v>85</v>
      </c>
    </row>
    <row r="372" spans="2:51" s="13" customFormat="1" ht="12">
      <c r="B372" s="196"/>
      <c r="C372" s="197"/>
      <c r="D372" s="198" t="s">
        <v>196</v>
      </c>
      <c r="E372" s="199" t="s">
        <v>19</v>
      </c>
      <c r="F372" s="200" t="s">
        <v>799</v>
      </c>
      <c r="G372" s="197"/>
      <c r="H372" s="201">
        <v>7.679</v>
      </c>
      <c r="I372" s="202"/>
      <c r="J372" s="197"/>
      <c r="K372" s="197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196</v>
      </c>
      <c r="AU372" s="207" t="s">
        <v>85</v>
      </c>
      <c r="AV372" s="13" t="s">
        <v>85</v>
      </c>
      <c r="AW372" s="13" t="s">
        <v>37</v>
      </c>
      <c r="AX372" s="13" t="s">
        <v>77</v>
      </c>
      <c r="AY372" s="207" t="s">
        <v>185</v>
      </c>
    </row>
    <row r="373" spans="2:51" s="14" customFormat="1" ht="12">
      <c r="B373" s="208"/>
      <c r="C373" s="209"/>
      <c r="D373" s="198" t="s">
        <v>196</v>
      </c>
      <c r="E373" s="210" t="s">
        <v>19</v>
      </c>
      <c r="F373" s="211" t="s">
        <v>199</v>
      </c>
      <c r="G373" s="209"/>
      <c r="H373" s="212">
        <v>7.679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196</v>
      </c>
      <c r="AU373" s="218" t="s">
        <v>85</v>
      </c>
      <c r="AV373" s="14" t="s">
        <v>192</v>
      </c>
      <c r="AW373" s="14" t="s">
        <v>37</v>
      </c>
      <c r="AX373" s="14" t="s">
        <v>81</v>
      </c>
      <c r="AY373" s="218" t="s">
        <v>185</v>
      </c>
    </row>
    <row r="374" spans="1:65" s="2" customFormat="1" ht="16.5" customHeight="1">
      <c r="A374" s="34"/>
      <c r="B374" s="35"/>
      <c r="C374" s="178" t="s">
        <v>665</v>
      </c>
      <c r="D374" s="178" t="s">
        <v>187</v>
      </c>
      <c r="E374" s="179" t="s">
        <v>685</v>
      </c>
      <c r="F374" s="180" t="s">
        <v>686</v>
      </c>
      <c r="G374" s="181" t="s">
        <v>407</v>
      </c>
      <c r="H374" s="182">
        <v>7.7</v>
      </c>
      <c r="I374" s="183"/>
      <c r="J374" s="184">
        <f>ROUND(I374*H374,2)</f>
        <v>0</v>
      </c>
      <c r="K374" s="180" t="s">
        <v>191</v>
      </c>
      <c r="L374" s="39"/>
      <c r="M374" s="185" t="s">
        <v>19</v>
      </c>
      <c r="N374" s="186" t="s">
        <v>48</v>
      </c>
      <c r="O374" s="64"/>
      <c r="P374" s="187">
        <f>O374*H374</f>
        <v>0</v>
      </c>
      <c r="Q374" s="187">
        <v>0.00028</v>
      </c>
      <c r="R374" s="187">
        <f>Q374*H374</f>
        <v>0.002156</v>
      </c>
      <c r="S374" s="187">
        <v>0</v>
      </c>
      <c r="T374" s="18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9" t="s">
        <v>285</v>
      </c>
      <c r="AT374" s="189" t="s">
        <v>187</v>
      </c>
      <c r="AU374" s="189" t="s">
        <v>85</v>
      </c>
      <c r="AY374" s="17" t="s">
        <v>185</v>
      </c>
      <c r="BE374" s="190">
        <f>IF(N374="základní",J374,0)</f>
        <v>0</v>
      </c>
      <c r="BF374" s="190">
        <f>IF(N374="snížená",J374,0)</f>
        <v>0</v>
      </c>
      <c r="BG374" s="190">
        <f>IF(N374="zákl. přenesená",J374,0)</f>
        <v>0</v>
      </c>
      <c r="BH374" s="190">
        <f>IF(N374="sníž. přenesená",J374,0)</f>
        <v>0</v>
      </c>
      <c r="BI374" s="190">
        <f>IF(N374="nulová",J374,0)</f>
        <v>0</v>
      </c>
      <c r="BJ374" s="17" t="s">
        <v>81</v>
      </c>
      <c r="BK374" s="190">
        <f>ROUND(I374*H374,2)</f>
        <v>0</v>
      </c>
      <c r="BL374" s="17" t="s">
        <v>285</v>
      </c>
      <c r="BM374" s="189" t="s">
        <v>687</v>
      </c>
    </row>
    <row r="375" spans="1:47" s="2" customFormat="1" ht="12">
      <c r="A375" s="34"/>
      <c r="B375" s="35"/>
      <c r="C375" s="36"/>
      <c r="D375" s="191" t="s">
        <v>194</v>
      </c>
      <c r="E375" s="36"/>
      <c r="F375" s="192" t="s">
        <v>688</v>
      </c>
      <c r="G375" s="36"/>
      <c r="H375" s="36"/>
      <c r="I375" s="193"/>
      <c r="J375" s="36"/>
      <c r="K375" s="36"/>
      <c r="L375" s="39"/>
      <c r="M375" s="194"/>
      <c r="N375" s="195"/>
      <c r="O375" s="64"/>
      <c r="P375" s="64"/>
      <c r="Q375" s="64"/>
      <c r="R375" s="64"/>
      <c r="S375" s="64"/>
      <c r="T375" s="6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194</v>
      </c>
      <c r="AU375" s="17" t="s">
        <v>85</v>
      </c>
    </row>
    <row r="376" spans="2:51" s="13" customFormat="1" ht="12">
      <c r="B376" s="196"/>
      <c r="C376" s="197"/>
      <c r="D376" s="198" t="s">
        <v>196</v>
      </c>
      <c r="E376" s="199" t="s">
        <v>19</v>
      </c>
      <c r="F376" s="200" t="s">
        <v>800</v>
      </c>
      <c r="G376" s="197"/>
      <c r="H376" s="201">
        <v>7.7</v>
      </c>
      <c r="I376" s="202"/>
      <c r="J376" s="197"/>
      <c r="K376" s="197"/>
      <c r="L376" s="203"/>
      <c r="M376" s="204"/>
      <c r="N376" s="205"/>
      <c r="O376" s="205"/>
      <c r="P376" s="205"/>
      <c r="Q376" s="205"/>
      <c r="R376" s="205"/>
      <c r="S376" s="205"/>
      <c r="T376" s="206"/>
      <c r="AT376" s="207" t="s">
        <v>196</v>
      </c>
      <c r="AU376" s="207" t="s">
        <v>85</v>
      </c>
      <c r="AV376" s="13" t="s">
        <v>85</v>
      </c>
      <c r="AW376" s="13" t="s">
        <v>37</v>
      </c>
      <c r="AX376" s="13" t="s">
        <v>77</v>
      </c>
      <c r="AY376" s="207" t="s">
        <v>185</v>
      </c>
    </row>
    <row r="377" spans="2:51" s="14" customFormat="1" ht="12">
      <c r="B377" s="208"/>
      <c r="C377" s="209"/>
      <c r="D377" s="198" t="s">
        <v>196</v>
      </c>
      <c r="E377" s="210" t="s">
        <v>19</v>
      </c>
      <c r="F377" s="211" t="s">
        <v>199</v>
      </c>
      <c r="G377" s="209"/>
      <c r="H377" s="212">
        <v>7.7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196</v>
      </c>
      <c r="AU377" s="218" t="s">
        <v>85</v>
      </c>
      <c r="AV377" s="14" t="s">
        <v>192</v>
      </c>
      <c r="AW377" s="14" t="s">
        <v>37</v>
      </c>
      <c r="AX377" s="14" t="s">
        <v>81</v>
      </c>
      <c r="AY377" s="218" t="s">
        <v>185</v>
      </c>
    </row>
    <row r="378" spans="1:65" s="2" customFormat="1" ht="21.75" customHeight="1">
      <c r="A378" s="34"/>
      <c r="B378" s="35"/>
      <c r="C378" s="178" t="s">
        <v>672</v>
      </c>
      <c r="D378" s="178" t="s">
        <v>187</v>
      </c>
      <c r="E378" s="179" t="s">
        <v>692</v>
      </c>
      <c r="F378" s="180" t="s">
        <v>693</v>
      </c>
      <c r="G378" s="181" t="s">
        <v>407</v>
      </c>
      <c r="H378" s="182">
        <v>4.06</v>
      </c>
      <c r="I378" s="183"/>
      <c r="J378" s="184">
        <f>ROUND(I378*H378,2)</f>
        <v>0</v>
      </c>
      <c r="K378" s="180" t="s">
        <v>191</v>
      </c>
      <c r="L378" s="39"/>
      <c r="M378" s="185" t="s">
        <v>19</v>
      </c>
      <c r="N378" s="186" t="s">
        <v>48</v>
      </c>
      <c r="O378" s="64"/>
      <c r="P378" s="187">
        <f>O378*H378</f>
        <v>0</v>
      </c>
      <c r="Q378" s="187">
        <v>0.0002</v>
      </c>
      <c r="R378" s="187">
        <f>Q378*H378</f>
        <v>0.000812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285</v>
      </c>
      <c r="AT378" s="189" t="s">
        <v>187</v>
      </c>
      <c r="AU378" s="189" t="s">
        <v>85</v>
      </c>
      <c r="AY378" s="17" t="s">
        <v>185</v>
      </c>
      <c r="BE378" s="190">
        <f>IF(N378="základní",J378,0)</f>
        <v>0</v>
      </c>
      <c r="BF378" s="190">
        <f>IF(N378="snížená",J378,0)</f>
        <v>0</v>
      </c>
      <c r="BG378" s="190">
        <f>IF(N378="zákl. přenesená",J378,0)</f>
        <v>0</v>
      </c>
      <c r="BH378" s="190">
        <f>IF(N378="sníž. přenesená",J378,0)</f>
        <v>0</v>
      </c>
      <c r="BI378" s="190">
        <f>IF(N378="nulová",J378,0)</f>
        <v>0</v>
      </c>
      <c r="BJ378" s="17" t="s">
        <v>81</v>
      </c>
      <c r="BK378" s="190">
        <f>ROUND(I378*H378,2)</f>
        <v>0</v>
      </c>
      <c r="BL378" s="17" t="s">
        <v>285</v>
      </c>
      <c r="BM378" s="189" t="s">
        <v>694</v>
      </c>
    </row>
    <row r="379" spans="1:47" s="2" customFormat="1" ht="12">
      <c r="A379" s="34"/>
      <c r="B379" s="35"/>
      <c r="C379" s="36"/>
      <c r="D379" s="191" t="s">
        <v>194</v>
      </c>
      <c r="E379" s="36"/>
      <c r="F379" s="192" t="s">
        <v>695</v>
      </c>
      <c r="G379" s="36"/>
      <c r="H379" s="36"/>
      <c r="I379" s="193"/>
      <c r="J379" s="36"/>
      <c r="K379" s="36"/>
      <c r="L379" s="39"/>
      <c r="M379" s="194"/>
      <c r="N379" s="195"/>
      <c r="O379" s="64"/>
      <c r="P379" s="64"/>
      <c r="Q379" s="64"/>
      <c r="R379" s="64"/>
      <c r="S379" s="64"/>
      <c r="T379" s="6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194</v>
      </c>
      <c r="AU379" s="17" t="s">
        <v>85</v>
      </c>
    </row>
    <row r="380" spans="2:51" s="13" customFormat="1" ht="12">
      <c r="B380" s="196"/>
      <c r="C380" s="197"/>
      <c r="D380" s="198" t="s">
        <v>196</v>
      </c>
      <c r="E380" s="199" t="s">
        <v>19</v>
      </c>
      <c r="F380" s="200" t="s">
        <v>801</v>
      </c>
      <c r="G380" s="197"/>
      <c r="H380" s="201">
        <v>4.06</v>
      </c>
      <c r="I380" s="202"/>
      <c r="J380" s="197"/>
      <c r="K380" s="197"/>
      <c r="L380" s="203"/>
      <c r="M380" s="204"/>
      <c r="N380" s="205"/>
      <c r="O380" s="205"/>
      <c r="P380" s="205"/>
      <c r="Q380" s="205"/>
      <c r="R380" s="205"/>
      <c r="S380" s="205"/>
      <c r="T380" s="206"/>
      <c r="AT380" s="207" t="s">
        <v>196</v>
      </c>
      <c r="AU380" s="207" t="s">
        <v>85</v>
      </c>
      <c r="AV380" s="13" t="s">
        <v>85</v>
      </c>
      <c r="AW380" s="13" t="s">
        <v>37</v>
      </c>
      <c r="AX380" s="13" t="s">
        <v>77</v>
      </c>
      <c r="AY380" s="207" t="s">
        <v>185</v>
      </c>
    </row>
    <row r="381" spans="2:51" s="14" customFormat="1" ht="12">
      <c r="B381" s="208"/>
      <c r="C381" s="209"/>
      <c r="D381" s="198" t="s">
        <v>196</v>
      </c>
      <c r="E381" s="210" t="s">
        <v>19</v>
      </c>
      <c r="F381" s="211" t="s">
        <v>199</v>
      </c>
      <c r="G381" s="209"/>
      <c r="H381" s="212">
        <v>4.06</v>
      </c>
      <c r="I381" s="213"/>
      <c r="J381" s="209"/>
      <c r="K381" s="209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196</v>
      </c>
      <c r="AU381" s="218" t="s">
        <v>85</v>
      </c>
      <c r="AV381" s="14" t="s">
        <v>192</v>
      </c>
      <c r="AW381" s="14" t="s">
        <v>37</v>
      </c>
      <c r="AX381" s="14" t="s">
        <v>81</v>
      </c>
      <c r="AY381" s="218" t="s">
        <v>185</v>
      </c>
    </row>
    <row r="382" spans="1:65" s="2" customFormat="1" ht="16.5" customHeight="1">
      <c r="A382" s="34"/>
      <c r="B382" s="35"/>
      <c r="C382" s="219" t="s">
        <v>677</v>
      </c>
      <c r="D382" s="219" t="s">
        <v>404</v>
      </c>
      <c r="E382" s="220" t="s">
        <v>698</v>
      </c>
      <c r="F382" s="221" t="s">
        <v>699</v>
      </c>
      <c r="G382" s="222" t="s">
        <v>407</v>
      </c>
      <c r="H382" s="223">
        <v>4.669</v>
      </c>
      <c r="I382" s="224"/>
      <c r="J382" s="225">
        <f>ROUND(I382*H382,2)</f>
        <v>0</v>
      </c>
      <c r="K382" s="221" t="s">
        <v>191</v>
      </c>
      <c r="L382" s="226"/>
      <c r="M382" s="227" t="s">
        <v>19</v>
      </c>
      <c r="N382" s="228" t="s">
        <v>48</v>
      </c>
      <c r="O382" s="64"/>
      <c r="P382" s="187">
        <f>O382*H382</f>
        <v>0</v>
      </c>
      <c r="Q382" s="187">
        <v>2E-05</v>
      </c>
      <c r="R382" s="187">
        <f>Q382*H382</f>
        <v>9.338E-05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392</v>
      </c>
      <c r="AT382" s="189" t="s">
        <v>404</v>
      </c>
      <c r="AU382" s="189" t="s">
        <v>85</v>
      </c>
      <c r="AY382" s="17" t="s">
        <v>185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17" t="s">
        <v>81</v>
      </c>
      <c r="BK382" s="190">
        <f>ROUND(I382*H382,2)</f>
        <v>0</v>
      </c>
      <c r="BL382" s="17" t="s">
        <v>285</v>
      </c>
      <c r="BM382" s="189" t="s">
        <v>700</v>
      </c>
    </row>
    <row r="383" spans="2:51" s="13" customFormat="1" ht="12">
      <c r="B383" s="196"/>
      <c r="C383" s="197"/>
      <c r="D383" s="198" t="s">
        <v>196</v>
      </c>
      <c r="E383" s="199" t="s">
        <v>19</v>
      </c>
      <c r="F383" s="200" t="s">
        <v>802</v>
      </c>
      <c r="G383" s="197"/>
      <c r="H383" s="201">
        <v>4.669</v>
      </c>
      <c r="I383" s="202"/>
      <c r="J383" s="197"/>
      <c r="K383" s="197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196</v>
      </c>
      <c r="AU383" s="207" t="s">
        <v>85</v>
      </c>
      <c r="AV383" s="13" t="s">
        <v>85</v>
      </c>
      <c r="AW383" s="13" t="s">
        <v>37</v>
      </c>
      <c r="AX383" s="13" t="s">
        <v>77</v>
      </c>
      <c r="AY383" s="207" t="s">
        <v>185</v>
      </c>
    </row>
    <row r="384" spans="2:51" s="14" customFormat="1" ht="12">
      <c r="B384" s="208"/>
      <c r="C384" s="209"/>
      <c r="D384" s="198" t="s">
        <v>196</v>
      </c>
      <c r="E384" s="210" t="s">
        <v>19</v>
      </c>
      <c r="F384" s="211" t="s">
        <v>199</v>
      </c>
      <c r="G384" s="209"/>
      <c r="H384" s="212">
        <v>4.669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196</v>
      </c>
      <c r="AU384" s="218" t="s">
        <v>85</v>
      </c>
      <c r="AV384" s="14" t="s">
        <v>192</v>
      </c>
      <c r="AW384" s="14" t="s">
        <v>37</v>
      </c>
      <c r="AX384" s="14" t="s">
        <v>81</v>
      </c>
      <c r="AY384" s="218" t="s">
        <v>185</v>
      </c>
    </row>
    <row r="385" spans="1:65" s="2" customFormat="1" ht="24.15" customHeight="1">
      <c r="A385" s="34"/>
      <c r="B385" s="35"/>
      <c r="C385" s="178" t="s">
        <v>684</v>
      </c>
      <c r="D385" s="178" t="s">
        <v>187</v>
      </c>
      <c r="E385" s="179" t="s">
        <v>703</v>
      </c>
      <c r="F385" s="180" t="s">
        <v>704</v>
      </c>
      <c r="G385" s="181" t="s">
        <v>190</v>
      </c>
      <c r="H385" s="182">
        <v>14.09</v>
      </c>
      <c r="I385" s="183"/>
      <c r="J385" s="184">
        <f>ROUND(I385*H385,2)</f>
        <v>0</v>
      </c>
      <c r="K385" s="180" t="s">
        <v>191</v>
      </c>
      <c r="L385" s="39"/>
      <c r="M385" s="185" t="s">
        <v>19</v>
      </c>
      <c r="N385" s="186" t="s">
        <v>48</v>
      </c>
      <c r="O385" s="64"/>
      <c r="P385" s="187">
        <f>O385*H385</f>
        <v>0</v>
      </c>
      <c r="Q385" s="187">
        <v>0.006</v>
      </c>
      <c r="R385" s="187">
        <f>Q385*H385</f>
        <v>0.08454</v>
      </c>
      <c r="S385" s="187">
        <v>0</v>
      </c>
      <c r="T385" s="18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9" t="s">
        <v>285</v>
      </c>
      <c r="AT385" s="189" t="s">
        <v>187</v>
      </c>
      <c r="AU385" s="189" t="s">
        <v>85</v>
      </c>
      <c r="AY385" s="17" t="s">
        <v>185</v>
      </c>
      <c r="BE385" s="190">
        <f>IF(N385="základní",J385,0)</f>
        <v>0</v>
      </c>
      <c r="BF385" s="190">
        <f>IF(N385="snížená",J385,0)</f>
        <v>0</v>
      </c>
      <c r="BG385" s="190">
        <f>IF(N385="zákl. přenesená",J385,0)</f>
        <v>0</v>
      </c>
      <c r="BH385" s="190">
        <f>IF(N385="sníž. přenesená",J385,0)</f>
        <v>0</v>
      </c>
      <c r="BI385" s="190">
        <f>IF(N385="nulová",J385,0)</f>
        <v>0</v>
      </c>
      <c r="BJ385" s="17" t="s">
        <v>81</v>
      </c>
      <c r="BK385" s="190">
        <f>ROUND(I385*H385,2)</f>
        <v>0</v>
      </c>
      <c r="BL385" s="17" t="s">
        <v>285</v>
      </c>
      <c r="BM385" s="189" t="s">
        <v>705</v>
      </c>
    </row>
    <row r="386" spans="1:47" s="2" customFormat="1" ht="12">
      <c r="A386" s="34"/>
      <c r="B386" s="35"/>
      <c r="C386" s="36"/>
      <c r="D386" s="191" t="s">
        <v>194</v>
      </c>
      <c r="E386" s="36"/>
      <c r="F386" s="192" t="s">
        <v>706</v>
      </c>
      <c r="G386" s="36"/>
      <c r="H386" s="36"/>
      <c r="I386" s="193"/>
      <c r="J386" s="36"/>
      <c r="K386" s="36"/>
      <c r="L386" s="39"/>
      <c r="M386" s="194"/>
      <c r="N386" s="195"/>
      <c r="O386" s="64"/>
      <c r="P386" s="64"/>
      <c r="Q386" s="64"/>
      <c r="R386" s="64"/>
      <c r="S386" s="64"/>
      <c r="T386" s="65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194</v>
      </c>
      <c r="AU386" s="17" t="s">
        <v>85</v>
      </c>
    </row>
    <row r="387" spans="1:65" s="2" customFormat="1" ht="16.5" customHeight="1">
      <c r="A387" s="34"/>
      <c r="B387" s="35"/>
      <c r="C387" s="219" t="s">
        <v>691</v>
      </c>
      <c r="D387" s="219" t="s">
        <v>404</v>
      </c>
      <c r="E387" s="220" t="s">
        <v>708</v>
      </c>
      <c r="F387" s="221" t="s">
        <v>709</v>
      </c>
      <c r="G387" s="222" t="s">
        <v>190</v>
      </c>
      <c r="H387" s="223">
        <v>16.204</v>
      </c>
      <c r="I387" s="224"/>
      <c r="J387" s="225">
        <f>ROUND(I387*H387,2)</f>
        <v>0</v>
      </c>
      <c r="K387" s="221" t="s">
        <v>191</v>
      </c>
      <c r="L387" s="226"/>
      <c r="M387" s="227" t="s">
        <v>19</v>
      </c>
      <c r="N387" s="228" t="s">
        <v>48</v>
      </c>
      <c r="O387" s="64"/>
      <c r="P387" s="187">
        <f>O387*H387</f>
        <v>0</v>
      </c>
      <c r="Q387" s="187">
        <v>0.0118</v>
      </c>
      <c r="R387" s="187">
        <f>Q387*H387</f>
        <v>0.1912072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392</v>
      </c>
      <c r="AT387" s="189" t="s">
        <v>404</v>
      </c>
      <c r="AU387" s="189" t="s">
        <v>85</v>
      </c>
      <c r="AY387" s="17" t="s">
        <v>185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17" t="s">
        <v>81</v>
      </c>
      <c r="BK387" s="190">
        <f>ROUND(I387*H387,2)</f>
        <v>0</v>
      </c>
      <c r="BL387" s="17" t="s">
        <v>285</v>
      </c>
      <c r="BM387" s="189" t="s">
        <v>710</v>
      </c>
    </row>
    <row r="388" spans="2:51" s="13" customFormat="1" ht="12">
      <c r="B388" s="196"/>
      <c r="C388" s="197"/>
      <c r="D388" s="198" t="s">
        <v>196</v>
      </c>
      <c r="E388" s="199" t="s">
        <v>19</v>
      </c>
      <c r="F388" s="200" t="s">
        <v>803</v>
      </c>
      <c r="G388" s="197"/>
      <c r="H388" s="201">
        <v>16.204</v>
      </c>
      <c r="I388" s="202"/>
      <c r="J388" s="197"/>
      <c r="K388" s="197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196</v>
      </c>
      <c r="AU388" s="207" t="s">
        <v>85</v>
      </c>
      <c r="AV388" s="13" t="s">
        <v>85</v>
      </c>
      <c r="AW388" s="13" t="s">
        <v>37</v>
      </c>
      <c r="AX388" s="13" t="s">
        <v>77</v>
      </c>
      <c r="AY388" s="207" t="s">
        <v>185</v>
      </c>
    </row>
    <row r="389" spans="2:51" s="14" customFormat="1" ht="12">
      <c r="B389" s="208"/>
      <c r="C389" s="209"/>
      <c r="D389" s="198" t="s">
        <v>196</v>
      </c>
      <c r="E389" s="210" t="s">
        <v>19</v>
      </c>
      <c r="F389" s="211" t="s">
        <v>199</v>
      </c>
      <c r="G389" s="209"/>
      <c r="H389" s="212">
        <v>16.204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196</v>
      </c>
      <c r="AU389" s="218" t="s">
        <v>85</v>
      </c>
      <c r="AV389" s="14" t="s">
        <v>192</v>
      </c>
      <c r="AW389" s="14" t="s">
        <v>37</v>
      </c>
      <c r="AX389" s="14" t="s">
        <v>81</v>
      </c>
      <c r="AY389" s="218" t="s">
        <v>185</v>
      </c>
    </row>
    <row r="390" spans="1:65" s="2" customFormat="1" ht="16.5" customHeight="1">
      <c r="A390" s="34"/>
      <c r="B390" s="35"/>
      <c r="C390" s="178" t="s">
        <v>697</v>
      </c>
      <c r="D390" s="178" t="s">
        <v>187</v>
      </c>
      <c r="E390" s="179" t="s">
        <v>713</v>
      </c>
      <c r="F390" s="180" t="s">
        <v>714</v>
      </c>
      <c r="G390" s="181" t="s">
        <v>407</v>
      </c>
      <c r="H390" s="182">
        <v>24.8</v>
      </c>
      <c r="I390" s="183"/>
      <c r="J390" s="184">
        <f>ROUND(I390*H390,2)</f>
        <v>0</v>
      </c>
      <c r="K390" s="180" t="s">
        <v>191</v>
      </c>
      <c r="L390" s="39"/>
      <c r="M390" s="185" t="s">
        <v>19</v>
      </c>
      <c r="N390" s="186" t="s">
        <v>48</v>
      </c>
      <c r="O390" s="64"/>
      <c r="P390" s="187">
        <f>O390*H390</f>
        <v>0</v>
      </c>
      <c r="Q390" s="187">
        <v>3E-05</v>
      </c>
      <c r="R390" s="187">
        <f>Q390*H390</f>
        <v>0.0007440000000000001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285</v>
      </c>
      <c r="AT390" s="189" t="s">
        <v>187</v>
      </c>
      <c r="AU390" s="189" t="s">
        <v>85</v>
      </c>
      <c r="AY390" s="17" t="s">
        <v>185</v>
      </c>
      <c r="BE390" s="190">
        <f>IF(N390="základní",J390,0)</f>
        <v>0</v>
      </c>
      <c r="BF390" s="190">
        <f>IF(N390="snížená",J390,0)</f>
        <v>0</v>
      </c>
      <c r="BG390" s="190">
        <f>IF(N390="zákl. přenesená",J390,0)</f>
        <v>0</v>
      </c>
      <c r="BH390" s="190">
        <f>IF(N390="sníž. přenesená",J390,0)</f>
        <v>0</v>
      </c>
      <c r="BI390" s="190">
        <f>IF(N390="nulová",J390,0)</f>
        <v>0</v>
      </c>
      <c r="BJ390" s="17" t="s">
        <v>81</v>
      </c>
      <c r="BK390" s="190">
        <f>ROUND(I390*H390,2)</f>
        <v>0</v>
      </c>
      <c r="BL390" s="17" t="s">
        <v>285</v>
      </c>
      <c r="BM390" s="189" t="s">
        <v>715</v>
      </c>
    </row>
    <row r="391" spans="1:47" s="2" customFormat="1" ht="12">
      <c r="A391" s="34"/>
      <c r="B391" s="35"/>
      <c r="C391" s="36"/>
      <c r="D391" s="191" t="s">
        <v>194</v>
      </c>
      <c r="E391" s="36"/>
      <c r="F391" s="192" t="s">
        <v>716</v>
      </c>
      <c r="G391" s="36"/>
      <c r="H391" s="36"/>
      <c r="I391" s="193"/>
      <c r="J391" s="36"/>
      <c r="K391" s="36"/>
      <c r="L391" s="39"/>
      <c r="M391" s="194"/>
      <c r="N391" s="195"/>
      <c r="O391" s="64"/>
      <c r="P391" s="64"/>
      <c r="Q391" s="64"/>
      <c r="R391" s="64"/>
      <c r="S391" s="64"/>
      <c r="T391" s="6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194</v>
      </c>
      <c r="AU391" s="17" t="s">
        <v>85</v>
      </c>
    </row>
    <row r="392" spans="2:51" s="13" customFormat="1" ht="12">
      <c r="B392" s="196"/>
      <c r="C392" s="197"/>
      <c r="D392" s="198" t="s">
        <v>196</v>
      </c>
      <c r="E392" s="199" t="s">
        <v>19</v>
      </c>
      <c r="F392" s="200" t="s">
        <v>804</v>
      </c>
      <c r="G392" s="197"/>
      <c r="H392" s="201">
        <v>24.8</v>
      </c>
      <c r="I392" s="202"/>
      <c r="J392" s="197"/>
      <c r="K392" s="197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196</v>
      </c>
      <c r="AU392" s="207" t="s">
        <v>85</v>
      </c>
      <c r="AV392" s="13" t="s">
        <v>85</v>
      </c>
      <c r="AW392" s="13" t="s">
        <v>37</v>
      </c>
      <c r="AX392" s="13" t="s">
        <v>77</v>
      </c>
      <c r="AY392" s="207" t="s">
        <v>185</v>
      </c>
    </row>
    <row r="393" spans="2:51" s="14" customFormat="1" ht="12">
      <c r="B393" s="208"/>
      <c r="C393" s="209"/>
      <c r="D393" s="198" t="s">
        <v>196</v>
      </c>
      <c r="E393" s="210" t="s">
        <v>19</v>
      </c>
      <c r="F393" s="211" t="s">
        <v>199</v>
      </c>
      <c r="G393" s="209"/>
      <c r="H393" s="212">
        <v>24.8</v>
      </c>
      <c r="I393" s="213"/>
      <c r="J393" s="209"/>
      <c r="K393" s="209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196</v>
      </c>
      <c r="AU393" s="218" t="s">
        <v>85</v>
      </c>
      <c r="AV393" s="14" t="s">
        <v>192</v>
      </c>
      <c r="AW393" s="14" t="s">
        <v>37</v>
      </c>
      <c r="AX393" s="14" t="s">
        <v>81</v>
      </c>
      <c r="AY393" s="218" t="s">
        <v>185</v>
      </c>
    </row>
    <row r="394" spans="1:65" s="2" customFormat="1" ht="16.5" customHeight="1">
      <c r="A394" s="34"/>
      <c r="B394" s="35"/>
      <c r="C394" s="178" t="s">
        <v>702</v>
      </c>
      <c r="D394" s="178" t="s">
        <v>187</v>
      </c>
      <c r="E394" s="179" t="s">
        <v>720</v>
      </c>
      <c r="F394" s="180" t="s">
        <v>721</v>
      </c>
      <c r="G394" s="181" t="s">
        <v>190</v>
      </c>
      <c r="H394" s="182">
        <v>14.09</v>
      </c>
      <c r="I394" s="183"/>
      <c r="J394" s="184">
        <f>ROUND(I394*H394,2)</f>
        <v>0</v>
      </c>
      <c r="K394" s="180" t="s">
        <v>191</v>
      </c>
      <c r="L394" s="39"/>
      <c r="M394" s="185" t="s">
        <v>19</v>
      </c>
      <c r="N394" s="186" t="s">
        <v>48</v>
      </c>
      <c r="O394" s="64"/>
      <c r="P394" s="187">
        <f>O394*H394</f>
        <v>0</v>
      </c>
      <c r="Q394" s="187">
        <v>5E-05</v>
      </c>
      <c r="R394" s="187">
        <f>Q394*H394</f>
        <v>0.0007045</v>
      </c>
      <c r="S394" s="187">
        <v>0</v>
      </c>
      <c r="T394" s="18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9" t="s">
        <v>285</v>
      </c>
      <c r="AT394" s="189" t="s">
        <v>187</v>
      </c>
      <c r="AU394" s="189" t="s">
        <v>85</v>
      </c>
      <c r="AY394" s="17" t="s">
        <v>185</v>
      </c>
      <c r="BE394" s="190">
        <f>IF(N394="základní",J394,0)</f>
        <v>0</v>
      </c>
      <c r="BF394" s="190">
        <f>IF(N394="snížená",J394,0)</f>
        <v>0</v>
      </c>
      <c r="BG394" s="190">
        <f>IF(N394="zákl. přenesená",J394,0)</f>
        <v>0</v>
      </c>
      <c r="BH394" s="190">
        <f>IF(N394="sníž. přenesená",J394,0)</f>
        <v>0</v>
      </c>
      <c r="BI394" s="190">
        <f>IF(N394="nulová",J394,0)</f>
        <v>0</v>
      </c>
      <c r="BJ394" s="17" t="s">
        <v>81</v>
      </c>
      <c r="BK394" s="190">
        <f>ROUND(I394*H394,2)</f>
        <v>0</v>
      </c>
      <c r="BL394" s="17" t="s">
        <v>285</v>
      </c>
      <c r="BM394" s="189" t="s">
        <v>722</v>
      </c>
    </row>
    <row r="395" spans="1:47" s="2" customFormat="1" ht="12">
      <c r="A395" s="34"/>
      <c r="B395" s="35"/>
      <c r="C395" s="36"/>
      <c r="D395" s="191" t="s">
        <v>194</v>
      </c>
      <c r="E395" s="36"/>
      <c r="F395" s="192" t="s">
        <v>723</v>
      </c>
      <c r="G395" s="36"/>
      <c r="H395" s="36"/>
      <c r="I395" s="193"/>
      <c r="J395" s="36"/>
      <c r="K395" s="36"/>
      <c r="L395" s="39"/>
      <c r="M395" s="194"/>
      <c r="N395" s="195"/>
      <c r="O395" s="64"/>
      <c r="P395" s="64"/>
      <c r="Q395" s="64"/>
      <c r="R395" s="64"/>
      <c r="S395" s="64"/>
      <c r="T395" s="6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194</v>
      </c>
      <c r="AU395" s="17" t="s">
        <v>85</v>
      </c>
    </row>
    <row r="396" spans="1:65" s="2" customFormat="1" ht="24.15" customHeight="1">
      <c r="A396" s="34"/>
      <c r="B396" s="35"/>
      <c r="C396" s="178" t="s">
        <v>707</v>
      </c>
      <c r="D396" s="178" t="s">
        <v>187</v>
      </c>
      <c r="E396" s="179" t="s">
        <v>725</v>
      </c>
      <c r="F396" s="180" t="s">
        <v>726</v>
      </c>
      <c r="G396" s="181" t="s">
        <v>322</v>
      </c>
      <c r="H396" s="182">
        <v>0.297</v>
      </c>
      <c r="I396" s="183"/>
      <c r="J396" s="184">
        <f>ROUND(I396*H396,2)</f>
        <v>0</v>
      </c>
      <c r="K396" s="180" t="s">
        <v>191</v>
      </c>
      <c r="L396" s="39"/>
      <c r="M396" s="185" t="s">
        <v>19</v>
      </c>
      <c r="N396" s="186" t="s">
        <v>48</v>
      </c>
      <c r="O396" s="64"/>
      <c r="P396" s="187">
        <f>O396*H396</f>
        <v>0</v>
      </c>
      <c r="Q396" s="187">
        <v>0</v>
      </c>
      <c r="R396" s="187">
        <f>Q396*H396</f>
        <v>0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285</v>
      </c>
      <c r="AT396" s="189" t="s">
        <v>187</v>
      </c>
      <c r="AU396" s="189" t="s">
        <v>85</v>
      </c>
      <c r="AY396" s="17" t="s">
        <v>185</v>
      </c>
      <c r="BE396" s="190">
        <f>IF(N396="základní",J396,0)</f>
        <v>0</v>
      </c>
      <c r="BF396" s="190">
        <f>IF(N396="snížená",J396,0)</f>
        <v>0</v>
      </c>
      <c r="BG396" s="190">
        <f>IF(N396="zákl. přenesená",J396,0)</f>
        <v>0</v>
      </c>
      <c r="BH396" s="190">
        <f>IF(N396="sníž. přenesená",J396,0)</f>
        <v>0</v>
      </c>
      <c r="BI396" s="190">
        <f>IF(N396="nulová",J396,0)</f>
        <v>0</v>
      </c>
      <c r="BJ396" s="17" t="s">
        <v>81</v>
      </c>
      <c r="BK396" s="190">
        <f>ROUND(I396*H396,2)</f>
        <v>0</v>
      </c>
      <c r="BL396" s="17" t="s">
        <v>285</v>
      </c>
      <c r="BM396" s="189" t="s">
        <v>727</v>
      </c>
    </row>
    <row r="397" spans="1:47" s="2" customFormat="1" ht="12">
      <c r="A397" s="34"/>
      <c r="B397" s="35"/>
      <c r="C397" s="36"/>
      <c r="D397" s="191" t="s">
        <v>194</v>
      </c>
      <c r="E397" s="36"/>
      <c r="F397" s="192" t="s">
        <v>728</v>
      </c>
      <c r="G397" s="36"/>
      <c r="H397" s="36"/>
      <c r="I397" s="193"/>
      <c r="J397" s="36"/>
      <c r="K397" s="36"/>
      <c r="L397" s="39"/>
      <c r="M397" s="194"/>
      <c r="N397" s="195"/>
      <c r="O397" s="64"/>
      <c r="P397" s="64"/>
      <c r="Q397" s="64"/>
      <c r="R397" s="64"/>
      <c r="S397" s="64"/>
      <c r="T397" s="65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194</v>
      </c>
      <c r="AU397" s="17" t="s">
        <v>85</v>
      </c>
    </row>
    <row r="398" spans="1:65" s="2" customFormat="1" ht="24.15" customHeight="1">
      <c r="A398" s="34"/>
      <c r="B398" s="35"/>
      <c r="C398" s="178" t="s">
        <v>712</v>
      </c>
      <c r="D398" s="178" t="s">
        <v>187</v>
      </c>
      <c r="E398" s="179" t="s">
        <v>730</v>
      </c>
      <c r="F398" s="180" t="s">
        <v>731</v>
      </c>
      <c r="G398" s="181" t="s">
        <v>322</v>
      </c>
      <c r="H398" s="182">
        <v>0.297</v>
      </c>
      <c r="I398" s="183"/>
      <c r="J398" s="184">
        <f>ROUND(I398*H398,2)</f>
        <v>0</v>
      </c>
      <c r="K398" s="180" t="s">
        <v>19</v>
      </c>
      <c r="L398" s="39"/>
      <c r="M398" s="185" t="s">
        <v>19</v>
      </c>
      <c r="N398" s="186" t="s">
        <v>48</v>
      </c>
      <c r="O398" s="64"/>
      <c r="P398" s="187">
        <f>O398*H398</f>
        <v>0</v>
      </c>
      <c r="Q398" s="187">
        <v>0</v>
      </c>
      <c r="R398" s="187">
        <f>Q398*H398</f>
        <v>0</v>
      </c>
      <c r="S398" s="187">
        <v>0</v>
      </c>
      <c r="T398" s="18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9" t="s">
        <v>285</v>
      </c>
      <c r="AT398" s="189" t="s">
        <v>187</v>
      </c>
      <c r="AU398" s="189" t="s">
        <v>85</v>
      </c>
      <c r="AY398" s="17" t="s">
        <v>185</v>
      </c>
      <c r="BE398" s="190">
        <f>IF(N398="základní",J398,0)</f>
        <v>0</v>
      </c>
      <c r="BF398" s="190">
        <f>IF(N398="snížená",J398,0)</f>
        <v>0</v>
      </c>
      <c r="BG398" s="190">
        <f>IF(N398="zákl. přenesená",J398,0)</f>
        <v>0</v>
      </c>
      <c r="BH398" s="190">
        <f>IF(N398="sníž. přenesená",J398,0)</f>
        <v>0</v>
      </c>
      <c r="BI398" s="190">
        <f>IF(N398="nulová",J398,0)</f>
        <v>0</v>
      </c>
      <c r="BJ398" s="17" t="s">
        <v>81</v>
      </c>
      <c r="BK398" s="190">
        <f>ROUND(I398*H398,2)</f>
        <v>0</v>
      </c>
      <c r="BL398" s="17" t="s">
        <v>285</v>
      </c>
      <c r="BM398" s="189" t="s">
        <v>732</v>
      </c>
    </row>
    <row r="399" spans="2:63" s="12" customFormat="1" ht="22.85" customHeight="1">
      <c r="B399" s="162"/>
      <c r="C399" s="163"/>
      <c r="D399" s="164" t="s">
        <v>76</v>
      </c>
      <c r="E399" s="176" t="s">
        <v>733</v>
      </c>
      <c r="F399" s="176" t="s">
        <v>734</v>
      </c>
      <c r="G399" s="163"/>
      <c r="H399" s="163"/>
      <c r="I399" s="166"/>
      <c r="J399" s="177">
        <f>BK399</f>
        <v>0</v>
      </c>
      <c r="K399" s="163"/>
      <c r="L399" s="168"/>
      <c r="M399" s="169"/>
      <c r="N399" s="170"/>
      <c r="O399" s="170"/>
      <c r="P399" s="171">
        <f>SUM(P400:P411)</f>
        <v>0</v>
      </c>
      <c r="Q399" s="170"/>
      <c r="R399" s="171">
        <f>SUM(R400:R411)</f>
        <v>0.04590708</v>
      </c>
      <c r="S399" s="170"/>
      <c r="T399" s="172">
        <f>SUM(T400:T411)</f>
        <v>0</v>
      </c>
      <c r="AR399" s="173" t="s">
        <v>85</v>
      </c>
      <c r="AT399" s="174" t="s">
        <v>76</v>
      </c>
      <c r="AU399" s="174" t="s">
        <v>81</v>
      </c>
      <c r="AY399" s="173" t="s">
        <v>185</v>
      </c>
      <c r="BK399" s="175">
        <f>SUM(BK400:BK411)</f>
        <v>0</v>
      </c>
    </row>
    <row r="400" spans="1:65" s="2" customFormat="1" ht="16.5" customHeight="1">
      <c r="A400" s="34"/>
      <c r="B400" s="35"/>
      <c r="C400" s="178" t="s">
        <v>719</v>
      </c>
      <c r="D400" s="178" t="s">
        <v>187</v>
      </c>
      <c r="E400" s="179" t="s">
        <v>735</v>
      </c>
      <c r="F400" s="180" t="s">
        <v>736</v>
      </c>
      <c r="G400" s="181" t="s">
        <v>190</v>
      </c>
      <c r="H400" s="182">
        <v>99.798</v>
      </c>
      <c r="I400" s="183"/>
      <c r="J400" s="184">
        <f>ROUND(I400*H400,2)</f>
        <v>0</v>
      </c>
      <c r="K400" s="180" t="s">
        <v>191</v>
      </c>
      <c r="L400" s="39"/>
      <c r="M400" s="185" t="s">
        <v>19</v>
      </c>
      <c r="N400" s="186" t="s">
        <v>48</v>
      </c>
      <c r="O400" s="64"/>
      <c r="P400" s="187">
        <f>O400*H400</f>
        <v>0</v>
      </c>
      <c r="Q400" s="187">
        <v>0</v>
      </c>
      <c r="R400" s="187">
        <f>Q400*H400</f>
        <v>0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285</v>
      </c>
      <c r="AT400" s="189" t="s">
        <v>187</v>
      </c>
      <c r="AU400" s="189" t="s">
        <v>85</v>
      </c>
      <c r="AY400" s="17" t="s">
        <v>185</v>
      </c>
      <c r="BE400" s="190">
        <f>IF(N400="základní",J400,0)</f>
        <v>0</v>
      </c>
      <c r="BF400" s="190">
        <f>IF(N400="snížená",J400,0)</f>
        <v>0</v>
      </c>
      <c r="BG400" s="190">
        <f>IF(N400="zákl. přenesená",J400,0)</f>
        <v>0</v>
      </c>
      <c r="BH400" s="190">
        <f>IF(N400="sníž. přenesená",J400,0)</f>
        <v>0</v>
      </c>
      <c r="BI400" s="190">
        <f>IF(N400="nulová",J400,0)</f>
        <v>0</v>
      </c>
      <c r="BJ400" s="17" t="s">
        <v>81</v>
      </c>
      <c r="BK400" s="190">
        <f>ROUND(I400*H400,2)</f>
        <v>0</v>
      </c>
      <c r="BL400" s="17" t="s">
        <v>285</v>
      </c>
      <c r="BM400" s="189" t="s">
        <v>737</v>
      </c>
    </row>
    <row r="401" spans="1:47" s="2" customFormat="1" ht="12">
      <c r="A401" s="34"/>
      <c r="B401" s="35"/>
      <c r="C401" s="36"/>
      <c r="D401" s="191" t="s">
        <v>194</v>
      </c>
      <c r="E401" s="36"/>
      <c r="F401" s="192" t="s">
        <v>738</v>
      </c>
      <c r="G401" s="36"/>
      <c r="H401" s="36"/>
      <c r="I401" s="193"/>
      <c r="J401" s="36"/>
      <c r="K401" s="36"/>
      <c r="L401" s="39"/>
      <c r="M401" s="194"/>
      <c r="N401" s="195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194</v>
      </c>
      <c r="AU401" s="17" t="s">
        <v>85</v>
      </c>
    </row>
    <row r="402" spans="2:51" s="13" customFormat="1" ht="12">
      <c r="B402" s="196"/>
      <c r="C402" s="197"/>
      <c r="D402" s="198" t="s">
        <v>196</v>
      </c>
      <c r="E402" s="199" t="s">
        <v>19</v>
      </c>
      <c r="F402" s="200" t="s">
        <v>805</v>
      </c>
      <c r="G402" s="197"/>
      <c r="H402" s="201">
        <v>83.314</v>
      </c>
      <c r="I402" s="202"/>
      <c r="J402" s="197"/>
      <c r="K402" s="197"/>
      <c r="L402" s="203"/>
      <c r="M402" s="204"/>
      <c r="N402" s="205"/>
      <c r="O402" s="205"/>
      <c r="P402" s="205"/>
      <c r="Q402" s="205"/>
      <c r="R402" s="205"/>
      <c r="S402" s="205"/>
      <c r="T402" s="206"/>
      <c r="AT402" s="207" t="s">
        <v>196</v>
      </c>
      <c r="AU402" s="207" t="s">
        <v>85</v>
      </c>
      <c r="AV402" s="13" t="s">
        <v>85</v>
      </c>
      <c r="AW402" s="13" t="s">
        <v>37</v>
      </c>
      <c r="AX402" s="13" t="s">
        <v>77</v>
      </c>
      <c r="AY402" s="207" t="s">
        <v>185</v>
      </c>
    </row>
    <row r="403" spans="2:51" s="13" customFormat="1" ht="12">
      <c r="B403" s="196"/>
      <c r="C403" s="197"/>
      <c r="D403" s="198" t="s">
        <v>196</v>
      </c>
      <c r="E403" s="199" t="s">
        <v>19</v>
      </c>
      <c r="F403" s="200" t="s">
        <v>806</v>
      </c>
      <c r="G403" s="197"/>
      <c r="H403" s="201">
        <v>29.3</v>
      </c>
      <c r="I403" s="202"/>
      <c r="J403" s="197"/>
      <c r="K403" s="197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196</v>
      </c>
      <c r="AU403" s="207" t="s">
        <v>85</v>
      </c>
      <c r="AV403" s="13" t="s">
        <v>85</v>
      </c>
      <c r="AW403" s="13" t="s">
        <v>37</v>
      </c>
      <c r="AX403" s="13" t="s">
        <v>77</v>
      </c>
      <c r="AY403" s="207" t="s">
        <v>185</v>
      </c>
    </row>
    <row r="404" spans="2:51" s="13" customFormat="1" ht="12">
      <c r="B404" s="196"/>
      <c r="C404" s="197"/>
      <c r="D404" s="198" t="s">
        <v>196</v>
      </c>
      <c r="E404" s="199" t="s">
        <v>19</v>
      </c>
      <c r="F404" s="200" t="s">
        <v>807</v>
      </c>
      <c r="G404" s="197"/>
      <c r="H404" s="201">
        <v>2.295</v>
      </c>
      <c r="I404" s="202"/>
      <c r="J404" s="197"/>
      <c r="K404" s="197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196</v>
      </c>
      <c r="AU404" s="207" t="s">
        <v>85</v>
      </c>
      <c r="AV404" s="13" t="s">
        <v>85</v>
      </c>
      <c r="AW404" s="13" t="s">
        <v>37</v>
      </c>
      <c r="AX404" s="13" t="s">
        <v>77</v>
      </c>
      <c r="AY404" s="207" t="s">
        <v>185</v>
      </c>
    </row>
    <row r="405" spans="2:51" s="13" customFormat="1" ht="12">
      <c r="B405" s="196"/>
      <c r="C405" s="197"/>
      <c r="D405" s="198" t="s">
        <v>196</v>
      </c>
      <c r="E405" s="199" t="s">
        <v>19</v>
      </c>
      <c r="F405" s="200" t="s">
        <v>808</v>
      </c>
      <c r="G405" s="197"/>
      <c r="H405" s="201">
        <v>3.59</v>
      </c>
      <c r="I405" s="202"/>
      <c r="J405" s="197"/>
      <c r="K405" s="197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196</v>
      </c>
      <c r="AU405" s="207" t="s">
        <v>85</v>
      </c>
      <c r="AV405" s="13" t="s">
        <v>85</v>
      </c>
      <c r="AW405" s="13" t="s">
        <v>37</v>
      </c>
      <c r="AX405" s="13" t="s">
        <v>77</v>
      </c>
      <c r="AY405" s="207" t="s">
        <v>185</v>
      </c>
    </row>
    <row r="406" spans="2:51" s="13" customFormat="1" ht="12">
      <c r="B406" s="196"/>
      <c r="C406" s="197"/>
      <c r="D406" s="198" t="s">
        <v>196</v>
      </c>
      <c r="E406" s="199" t="s">
        <v>19</v>
      </c>
      <c r="F406" s="200" t="s">
        <v>809</v>
      </c>
      <c r="G406" s="197"/>
      <c r="H406" s="201">
        <v>-18.701</v>
      </c>
      <c r="I406" s="202"/>
      <c r="J406" s="197"/>
      <c r="K406" s="197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196</v>
      </c>
      <c r="AU406" s="207" t="s">
        <v>85</v>
      </c>
      <c r="AV406" s="13" t="s">
        <v>85</v>
      </c>
      <c r="AW406" s="13" t="s">
        <v>37</v>
      </c>
      <c r="AX406" s="13" t="s">
        <v>77</v>
      </c>
      <c r="AY406" s="207" t="s">
        <v>185</v>
      </c>
    </row>
    <row r="407" spans="2:51" s="14" customFormat="1" ht="12">
      <c r="B407" s="208"/>
      <c r="C407" s="209"/>
      <c r="D407" s="198" t="s">
        <v>196</v>
      </c>
      <c r="E407" s="210" t="s">
        <v>19</v>
      </c>
      <c r="F407" s="211" t="s">
        <v>199</v>
      </c>
      <c r="G407" s="209"/>
      <c r="H407" s="212">
        <v>99.798</v>
      </c>
      <c r="I407" s="213"/>
      <c r="J407" s="209"/>
      <c r="K407" s="209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196</v>
      </c>
      <c r="AU407" s="218" t="s">
        <v>85</v>
      </c>
      <c r="AV407" s="14" t="s">
        <v>192</v>
      </c>
      <c r="AW407" s="14" t="s">
        <v>37</v>
      </c>
      <c r="AX407" s="14" t="s">
        <v>81</v>
      </c>
      <c r="AY407" s="218" t="s">
        <v>185</v>
      </c>
    </row>
    <row r="408" spans="1:65" s="2" customFormat="1" ht="16.5" customHeight="1">
      <c r="A408" s="34"/>
      <c r="B408" s="35"/>
      <c r="C408" s="178" t="s">
        <v>724</v>
      </c>
      <c r="D408" s="178" t="s">
        <v>187</v>
      </c>
      <c r="E408" s="179" t="s">
        <v>744</v>
      </c>
      <c r="F408" s="180" t="s">
        <v>745</v>
      </c>
      <c r="G408" s="181" t="s">
        <v>190</v>
      </c>
      <c r="H408" s="182">
        <v>99.798</v>
      </c>
      <c r="I408" s="183"/>
      <c r="J408" s="184">
        <f>ROUND(I408*H408,2)</f>
        <v>0</v>
      </c>
      <c r="K408" s="180" t="s">
        <v>191</v>
      </c>
      <c r="L408" s="39"/>
      <c r="M408" s="185" t="s">
        <v>19</v>
      </c>
      <c r="N408" s="186" t="s">
        <v>48</v>
      </c>
      <c r="O408" s="64"/>
      <c r="P408" s="187">
        <f>O408*H408</f>
        <v>0</v>
      </c>
      <c r="Q408" s="187">
        <v>0.0002</v>
      </c>
      <c r="R408" s="187">
        <f>Q408*H408</f>
        <v>0.0199596</v>
      </c>
      <c r="S408" s="187">
        <v>0</v>
      </c>
      <c r="T408" s="18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89" t="s">
        <v>285</v>
      </c>
      <c r="AT408" s="189" t="s">
        <v>187</v>
      </c>
      <c r="AU408" s="189" t="s">
        <v>85</v>
      </c>
      <c r="AY408" s="17" t="s">
        <v>185</v>
      </c>
      <c r="BE408" s="190">
        <f>IF(N408="základní",J408,0)</f>
        <v>0</v>
      </c>
      <c r="BF408" s="190">
        <f>IF(N408="snížená",J408,0)</f>
        <v>0</v>
      </c>
      <c r="BG408" s="190">
        <f>IF(N408="zákl. přenesená",J408,0)</f>
        <v>0</v>
      </c>
      <c r="BH408" s="190">
        <f>IF(N408="sníž. přenesená",J408,0)</f>
        <v>0</v>
      </c>
      <c r="BI408" s="190">
        <f>IF(N408="nulová",J408,0)</f>
        <v>0</v>
      </c>
      <c r="BJ408" s="17" t="s">
        <v>81</v>
      </c>
      <c r="BK408" s="190">
        <f>ROUND(I408*H408,2)</f>
        <v>0</v>
      </c>
      <c r="BL408" s="17" t="s">
        <v>285</v>
      </c>
      <c r="BM408" s="189" t="s">
        <v>746</v>
      </c>
    </row>
    <row r="409" spans="1:47" s="2" customFormat="1" ht="12">
      <c r="A409" s="34"/>
      <c r="B409" s="35"/>
      <c r="C409" s="36"/>
      <c r="D409" s="191" t="s">
        <v>194</v>
      </c>
      <c r="E409" s="36"/>
      <c r="F409" s="192" t="s">
        <v>747</v>
      </c>
      <c r="G409" s="36"/>
      <c r="H409" s="36"/>
      <c r="I409" s="193"/>
      <c r="J409" s="36"/>
      <c r="K409" s="36"/>
      <c r="L409" s="39"/>
      <c r="M409" s="194"/>
      <c r="N409" s="195"/>
      <c r="O409" s="64"/>
      <c r="P409" s="64"/>
      <c r="Q409" s="64"/>
      <c r="R409" s="64"/>
      <c r="S409" s="64"/>
      <c r="T409" s="65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194</v>
      </c>
      <c r="AU409" s="17" t="s">
        <v>85</v>
      </c>
    </row>
    <row r="410" spans="1:65" s="2" customFormat="1" ht="24.15" customHeight="1">
      <c r="A410" s="34"/>
      <c r="B410" s="35"/>
      <c r="C410" s="178" t="s">
        <v>729</v>
      </c>
      <c r="D410" s="178" t="s">
        <v>187</v>
      </c>
      <c r="E410" s="179" t="s">
        <v>748</v>
      </c>
      <c r="F410" s="180" t="s">
        <v>749</v>
      </c>
      <c r="G410" s="181" t="s">
        <v>190</v>
      </c>
      <c r="H410" s="182">
        <v>99.798</v>
      </c>
      <c r="I410" s="183"/>
      <c r="J410" s="184">
        <f>ROUND(I410*H410,2)</f>
        <v>0</v>
      </c>
      <c r="K410" s="180" t="s">
        <v>191</v>
      </c>
      <c r="L410" s="39"/>
      <c r="M410" s="185" t="s">
        <v>19</v>
      </c>
      <c r="N410" s="186" t="s">
        <v>48</v>
      </c>
      <c r="O410" s="64"/>
      <c r="P410" s="187">
        <f>O410*H410</f>
        <v>0</v>
      </c>
      <c r="Q410" s="187">
        <v>0.00026</v>
      </c>
      <c r="R410" s="187">
        <f>Q410*H410</f>
        <v>0.02594748</v>
      </c>
      <c r="S410" s="187">
        <v>0</v>
      </c>
      <c r="T410" s="18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285</v>
      </c>
      <c r="AT410" s="189" t="s">
        <v>187</v>
      </c>
      <c r="AU410" s="189" t="s">
        <v>85</v>
      </c>
      <c r="AY410" s="17" t="s">
        <v>185</v>
      </c>
      <c r="BE410" s="190">
        <f>IF(N410="základní",J410,0)</f>
        <v>0</v>
      </c>
      <c r="BF410" s="190">
        <f>IF(N410="snížená",J410,0)</f>
        <v>0</v>
      </c>
      <c r="BG410" s="190">
        <f>IF(N410="zákl. přenesená",J410,0)</f>
        <v>0</v>
      </c>
      <c r="BH410" s="190">
        <f>IF(N410="sníž. přenesená",J410,0)</f>
        <v>0</v>
      </c>
      <c r="BI410" s="190">
        <f>IF(N410="nulová",J410,0)</f>
        <v>0</v>
      </c>
      <c r="BJ410" s="17" t="s">
        <v>81</v>
      </c>
      <c r="BK410" s="190">
        <f>ROUND(I410*H410,2)</f>
        <v>0</v>
      </c>
      <c r="BL410" s="17" t="s">
        <v>285</v>
      </c>
      <c r="BM410" s="189" t="s">
        <v>750</v>
      </c>
    </row>
    <row r="411" spans="1:47" s="2" customFormat="1" ht="12">
      <c r="A411" s="34"/>
      <c r="B411" s="35"/>
      <c r="C411" s="36"/>
      <c r="D411" s="191" t="s">
        <v>194</v>
      </c>
      <c r="E411" s="36"/>
      <c r="F411" s="192" t="s">
        <v>751</v>
      </c>
      <c r="G411" s="36"/>
      <c r="H411" s="36"/>
      <c r="I411" s="193"/>
      <c r="J411" s="36"/>
      <c r="K411" s="36"/>
      <c r="L411" s="39"/>
      <c r="M411" s="230"/>
      <c r="N411" s="231"/>
      <c r="O411" s="232"/>
      <c r="P411" s="232"/>
      <c r="Q411" s="232"/>
      <c r="R411" s="232"/>
      <c r="S411" s="232"/>
      <c r="T411" s="233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194</v>
      </c>
      <c r="AU411" s="17" t="s">
        <v>85</v>
      </c>
    </row>
    <row r="412" spans="1:31" s="2" customFormat="1" ht="7" customHeight="1">
      <c r="A412" s="34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39"/>
      <c r="M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</sheetData>
  <sheetProtection algorithmName="SHA-512" hashValue="YtkqPfA4d0N7mu8G+0eUbBsQ7KWuRnYDD7OKZJmcOvyhw6ac4BtyStNqrfhc0ywb7BmBvlZHlxX1MEaE5l9l+Q==" saltValue="4V/cZCEr72c3Ed0GF+cW73axug1BhaPegXTgKKRMcgKNA+BMTCipiFtCyTt4SUfmhgpOFHRbK4VQcJza9zteZA==" spinCount="100000" sheet="1" objects="1" scenarios="1" formatColumns="0" formatRows="0" autoFilter="0"/>
  <autoFilter ref="C103:K411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3_01/340271025"/>
    <hyperlink ref="F112" r:id="rId2" display="https://podminky.urs.cz/item/CS_URS_2023_01/342272225"/>
    <hyperlink ref="F117" r:id="rId3" display="https://podminky.urs.cz/item/CS_URS_2023_01/317142420"/>
    <hyperlink ref="F121" r:id="rId4" display="https://podminky.urs.cz/item/CS_URS_2023_01/317142422"/>
    <hyperlink ref="F127" r:id="rId5" display="https://podminky.urs.cz/item/CS_URS_2023_01/612131121"/>
    <hyperlink ref="F133" r:id="rId6" display="https://podminky.urs.cz/item/CS_URS_2023_01/612131101"/>
    <hyperlink ref="F135" r:id="rId7" display="https://podminky.urs.cz/item/CS_URS_2023_01/612321121"/>
    <hyperlink ref="F139" r:id="rId8" display="https://podminky.urs.cz/item/CS_URS_2023_01/612321141"/>
    <hyperlink ref="F144" r:id="rId9" display="https://podminky.urs.cz/item/CS_URS_2023_01/612321191"/>
    <hyperlink ref="F146" r:id="rId10" display="https://podminky.urs.cz/item/CS_URS_2023_01/611131121"/>
    <hyperlink ref="F151" r:id="rId11" display="https://podminky.urs.cz/item/CS_URS_2023_01/611131101"/>
    <hyperlink ref="F153" r:id="rId12" display="https://podminky.urs.cz/item/CS_URS_2023_01/611321141"/>
    <hyperlink ref="F155" r:id="rId13" display="https://podminky.urs.cz/item/CS_URS_2023_01/611321191"/>
    <hyperlink ref="F157" r:id="rId14" display="https://podminky.urs.cz/item/CS_URS_2023_01/619991011"/>
    <hyperlink ref="F163" r:id="rId15" display="https://podminky.urs.cz/item/CS_URS_2023_01/949101112"/>
    <hyperlink ref="F168" r:id="rId16" display="https://podminky.urs.cz/item/CS_URS_2023_01/952901111"/>
    <hyperlink ref="F173" r:id="rId17" display="https://podminky.urs.cz/item/CS_URS_2023_01/962031132"/>
    <hyperlink ref="F177" r:id="rId18" display="https://podminky.urs.cz/item/CS_URS_2023_01/968072455"/>
    <hyperlink ref="F183" r:id="rId19" display="https://podminky.urs.cz/item/CS_URS_2023_01/978013191"/>
    <hyperlink ref="F189" r:id="rId20" display="https://podminky.urs.cz/item/CS_URS_2023_01/978011191"/>
    <hyperlink ref="F196" r:id="rId21" display="https://podminky.urs.cz/item/CS_URS_2023_01/997013159"/>
    <hyperlink ref="F198" r:id="rId22" display="https://podminky.urs.cz/item/CS_URS_2023_01/997013219"/>
    <hyperlink ref="F201" r:id="rId23" display="https://podminky.urs.cz/item/CS_URS_2023_01/997006002"/>
    <hyperlink ref="F203" r:id="rId24" display="https://podminky.urs.cz/item/CS_URS_2023_01/997006512"/>
    <hyperlink ref="F205" r:id="rId25" display="https://podminky.urs.cz/item/CS_URS_2023_01/997006519"/>
    <hyperlink ref="F208" r:id="rId26" display="https://podminky.urs.cz/item/CS_URS_2023_01/997013631"/>
    <hyperlink ref="F211" r:id="rId27" display="https://podminky.urs.cz/item/CS_URS_2023_01/998017004"/>
    <hyperlink ref="F215" r:id="rId28" display="https://podminky.urs.cz/item/CS_URS_2023_01/763121590"/>
    <hyperlink ref="F219" r:id="rId29" display="https://podminky.urs.cz/item/CS_URS_2023_01/763121714"/>
    <hyperlink ref="F221" r:id="rId30" display="https://podminky.urs.cz/item/CS_URS_2023_01/763131612"/>
    <hyperlink ref="F228" r:id="rId31" display="https://podminky.urs.cz/item/CS_URS_2023_01/763131622"/>
    <hyperlink ref="F233" r:id="rId32" display="https://podminky.urs.cz/item/CS_URS_2023_01/763131714"/>
    <hyperlink ref="F235" r:id="rId33" display="https://podminky.urs.cz/item/CS_URS_2023_01/763172322"/>
    <hyperlink ref="F240" r:id="rId34" display="https://podminky.urs.cz/item/CS_URS_2023_01/763172377"/>
    <hyperlink ref="F245" r:id="rId35" display="https://podminky.urs.cz/item/CS_URS_2023_01/998763304"/>
    <hyperlink ref="F249" r:id="rId36" display="https://podminky.urs.cz/item/CS_URS_2023_01/766691914"/>
    <hyperlink ref="F262" r:id="rId37" display="https://podminky.urs.cz/item/CS_URS_2023_01/998766204"/>
    <hyperlink ref="F266" r:id="rId38" display="https://podminky.urs.cz/item/CS_URS_2023_01/771573810"/>
    <hyperlink ref="F274" r:id="rId39" display="https://podminky.urs.cz/item/CS_URS_2023_01/771111011"/>
    <hyperlink ref="F277" r:id="rId40" display="https://podminky.urs.cz/item/CS_URS_2023_01/771121011"/>
    <hyperlink ref="F279" r:id="rId41" display="https://podminky.urs.cz/item/CS_URS_2023_01/771591112"/>
    <hyperlink ref="F283" r:id="rId42" display="https://podminky.urs.cz/item/CS_URS_2023_01/771591264"/>
    <hyperlink ref="F287" r:id="rId43" display="https://podminky.urs.cz/item/CS_URS_2023_01/771591241"/>
    <hyperlink ref="F291" r:id="rId44" display="https://podminky.urs.cz/item/CS_URS_2023_01/771591242"/>
    <hyperlink ref="F295" r:id="rId45" display="https://podminky.urs.cz/item/CS_URS_2023_01/771574112"/>
    <hyperlink ref="F300" r:id="rId46" display="https://podminky.urs.cz/item/CS_URS_2023_01/771577111"/>
    <hyperlink ref="F304" r:id="rId47" display="https://podminky.urs.cz/item/CS_URS_2023_01/771474112"/>
    <hyperlink ref="F311" r:id="rId48" display="https://podminky.urs.cz/item/CS_URS_2023_01/771591115"/>
    <hyperlink ref="F316" r:id="rId49" display="https://podminky.urs.cz/item/CS_URS_2023_01/771592011"/>
    <hyperlink ref="F321" r:id="rId50" display="https://podminky.urs.cz/item/CS_URS_2023_01/998771104"/>
    <hyperlink ref="F325" r:id="rId51" display="https://podminky.urs.cz/item/CS_URS_2023_01/775111115"/>
    <hyperlink ref="F329" r:id="rId52" display="https://podminky.urs.cz/item/CS_URS_2023_01/775111311"/>
    <hyperlink ref="F331" r:id="rId53" display="https://podminky.urs.cz/item/CS_URS_2023_01/775141112"/>
    <hyperlink ref="F333" r:id="rId54" display="https://podminky.urs.cz/item/CS_URS_2023_01/775121321"/>
    <hyperlink ref="F335" r:id="rId55" display="https://podminky.urs.cz/item/CS_URS_2023_01/775591191"/>
    <hyperlink ref="F340" r:id="rId56" display="https://podminky.urs.cz/item/CS_URS_2023_01/775541161"/>
    <hyperlink ref="F345" r:id="rId57" display="https://podminky.urs.cz/item/CS_URS_2023_01/775413401"/>
    <hyperlink ref="F352" r:id="rId58" display="https://podminky.urs.cz/item/CS_URS_2023_01/998775104"/>
    <hyperlink ref="F356" r:id="rId59" display="https://podminky.urs.cz/item/CS_URS_2023_01/776201812"/>
    <hyperlink ref="F361" r:id="rId60" display="https://podminky.urs.cz/item/CS_URS_2023_01/781473810"/>
    <hyperlink ref="F365" r:id="rId61" display="https://podminky.urs.cz/item/CS_URS_2023_01/781111011"/>
    <hyperlink ref="F369" r:id="rId62" display="https://podminky.urs.cz/item/CS_URS_2023_01/781121011"/>
    <hyperlink ref="F371" r:id="rId63" display="https://podminky.urs.cz/item/CS_URS_2023_01/781131112"/>
    <hyperlink ref="F375" r:id="rId64" display="https://podminky.urs.cz/item/CS_URS_2023_01/781131232"/>
    <hyperlink ref="F379" r:id="rId65" display="https://podminky.urs.cz/item/CS_URS_2023_01/781161021"/>
    <hyperlink ref="F386" r:id="rId66" display="https://podminky.urs.cz/item/CS_URS_2023_01/781474112"/>
    <hyperlink ref="F391" r:id="rId67" display="https://podminky.urs.cz/item/CS_URS_2023_01/781495115"/>
    <hyperlink ref="F395" r:id="rId68" display="https://podminky.urs.cz/item/CS_URS_2023_01/781495211"/>
    <hyperlink ref="F397" r:id="rId69" display="https://podminky.urs.cz/item/CS_URS_2023_01/998781104"/>
    <hyperlink ref="F401" r:id="rId70" display="https://podminky.urs.cz/item/CS_URS_2023_01/784111001"/>
    <hyperlink ref="F409" r:id="rId71" display="https://podminky.urs.cz/item/CS_URS_2023_01/784181101"/>
    <hyperlink ref="F411" r:id="rId72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4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102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s="1" customFormat="1" ht="12" customHeight="1">
      <c r="B8" s="20"/>
      <c r="D8" s="112" t="s">
        <v>143</v>
      </c>
      <c r="L8" s="20"/>
    </row>
    <row r="9" spans="1:31" s="2" customFormat="1" ht="16.5" customHeight="1">
      <c r="A9" s="34"/>
      <c r="B9" s="39"/>
      <c r="C9" s="34"/>
      <c r="D9" s="34"/>
      <c r="E9" s="372" t="s">
        <v>144</v>
      </c>
      <c r="F9" s="374"/>
      <c r="G9" s="374"/>
      <c r="H9" s="374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145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75" t="s">
        <v>812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15. 5. 2023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76" t="str">
        <f>'Rekapitulace stavby'!E14</f>
        <v>Vyplň údaj</v>
      </c>
      <c r="F20" s="377"/>
      <c r="G20" s="377"/>
      <c r="H20" s="377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8" t="s">
        <v>19</v>
      </c>
      <c r="F29" s="378"/>
      <c r="G29" s="378"/>
      <c r="H29" s="378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ROUND(J104,2)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2" t="s">
        <v>47</v>
      </c>
      <c r="E35" s="112" t="s">
        <v>48</v>
      </c>
      <c r="F35" s="123">
        <f>ROUND((SUM(BE104:BE493)),2)</f>
        <v>0</v>
      </c>
      <c r="G35" s="34"/>
      <c r="H35" s="34"/>
      <c r="I35" s="124">
        <v>0.21</v>
      </c>
      <c r="J35" s="123">
        <f>ROUND(((SUM(BE104:BE493))*I35),2)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2" t="s">
        <v>49</v>
      </c>
      <c r="F36" s="123">
        <f>ROUND((SUM(BF104:BF493)),2)</f>
        <v>0</v>
      </c>
      <c r="G36" s="34"/>
      <c r="H36" s="34"/>
      <c r="I36" s="124">
        <v>0.15</v>
      </c>
      <c r="J36" s="123">
        <f>ROUND(((SUM(BF104:BF493))*I36),2)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50</v>
      </c>
      <c r="F37" s="123">
        <f>ROUND((SUM(BG104:BG493)),2)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2" t="s">
        <v>51</v>
      </c>
      <c r="F38" s="123">
        <f>ROUND((SUM(BH104:BH493)),2)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52</v>
      </c>
      <c r="F39" s="123">
        <f>ROUND((SUM(BI104:BI493)),2)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7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5" customHeight="1">
      <c r="A47" s="34"/>
      <c r="B47" s="35"/>
      <c r="C47" s="23" t="s">
        <v>147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0" t="str">
        <f>E7</f>
        <v>Zvýšení kapacity koleje Blanice</v>
      </c>
      <c r="F50" s="371"/>
      <c r="G50" s="371"/>
      <c r="H50" s="371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0" t="s">
        <v>144</v>
      </c>
      <c r="F52" s="369"/>
      <c r="G52" s="369"/>
      <c r="H52" s="369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145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45" t="str">
        <f>E11</f>
        <v>05 - Typ K (4 jednotky)</v>
      </c>
      <c r="F54" s="369"/>
      <c r="G54" s="369"/>
      <c r="H54" s="369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7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>Chemická 953, 148 00, Praha 4</v>
      </c>
      <c r="G56" s="36"/>
      <c r="H56" s="36"/>
      <c r="I56" s="29" t="s">
        <v>23</v>
      </c>
      <c r="J56" s="59" t="str">
        <f>IF(J14="","",J14)</f>
        <v>15. 5. 2023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7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65" customHeight="1">
      <c r="A58" s="34"/>
      <c r="B58" s="35"/>
      <c r="C58" s="29" t="s">
        <v>25</v>
      </c>
      <c r="D58" s="36"/>
      <c r="E58" s="36"/>
      <c r="F58" s="27" t="str">
        <f>E17</f>
        <v>Vysoká škola ekonomická v Praze</v>
      </c>
      <c r="G58" s="36"/>
      <c r="H58" s="36"/>
      <c r="I58" s="29" t="s">
        <v>33</v>
      </c>
      <c r="J58" s="32" t="str">
        <f>E23</f>
        <v>Drobný Architects,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Ing. Jaroslav Stolička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148</v>
      </c>
      <c r="D61" s="137"/>
      <c r="E61" s="137"/>
      <c r="F61" s="137"/>
      <c r="G61" s="137"/>
      <c r="H61" s="137"/>
      <c r="I61" s="137"/>
      <c r="J61" s="138" t="s">
        <v>149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5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J104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150</v>
      </c>
    </row>
    <row r="64" spans="2:12" s="9" customFormat="1" ht="25" customHeight="1">
      <c r="B64" s="140"/>
      <c r="C64" s="141"/>
      <c r="D64" s="142" t="s">
        <v>151</v>
      </c>
      <c r="E64" s="143"/>
      <c r="F64" s="143"/>
      <c r="G64" s="143"/>
      <c r="H64" s="143"/>
      <c r="I64" s="143"/>
      <c r="J64" s="144">
        <f>J105</f>
        <v>0</v>
      </c>
      <c r="K64" s="141"/>
      <c r="L64" s="145"/>
    </row>
    <row r="65" spans="2:12" s="10" customFormat="1" ht="19.95" customHeight="1">
      <c r="B65" s="146"/>
      <c r="C65" s="97"/>
      <c r="D65" s="147" t="s">
        <v>152</v>
      </c>
      <c r="E65" s="148"/>
      <c r="F65" s="148"/>
      <c r="G65" s="148"/>
      <c r="H65" s="148"/>
      <c r="I65" s="148"/>
      <c r="J65" s="149">
        <f>J106</f>
        <v>0</v>
      </c>
      <c r="K65" s="97"/>
      <c r="L65" s="150"/>
    </row>
    <row r="66" spans="2:12" s="10" customFormat="1" ht="19.95" customHeight="1">
      <c r="B66" s="146"/>
      <c r="C66" s="97"/>
      <c r="D66" s="147" t="s">
        <v>153</v>
      </c>
      <c r="E66" s="148"/>
      <c r="F66" s="148"/>
      <c r="G66" s="148"/>
      <c r="H66" s="148"/>
      <c r="I66" s="148"/>
      <c r="J66" s="149">
        <f>J123</f>
        <v>0</v>
      </c>
      <c r="K66" s="97"/>
      <c r="L66" s="150"/>
    </row>
    <row r="67" spans="2:12" s="10" customFormat="1" ht="14.9" customHeight="1">
      <c r="B67" s="146"/>
      <c r="C67" s="97"/>
      <c r="D67" s="147" t="s">
        <v>154</v>
      </c>
      <c r="E67" s="148"/>
      <c r="F67" s="148"/>
      <c r="G67" s="148"/>
      <c r="H67" s="148"/>
      <c r="I67" s="148"/>
      <c r="J67" s="149">
        <f>J124</f>
        <v>0</v>
      </c>
      <c r="K67" s="97"/>
      <c r="L67" s="150"/>
    </row>
    <row r="68" spans="2:12" s="10" customFormat="1" ht="19.95" customHeight="1">
      <c r="B68" s="146"/>
      <c r="C68" s="97"/>
      <c r="D68" s="147" t="s">
        <v>155</v>
      </c>
      <c r="E68" s="148"/>
      <c r="F68" s="148"/>
      <c r="G68" s="148"/>
      <c r="H68" s="148"/>
      <c r="I68" s="148"/>
      <c r="J68" s="149">
        <f>J169</f>
        <v>0</v>
      </c>
      <c r="K68" s="97"/>
      <c r="L68" s="150"/>
    </row>
    <row r="69" spans="2:12" s="10" customFormat="1" ht="14.9" customHeight="1">
      <c r="B69" s="146"/>
      <c r="C69" s="97"/>
      <c r="D69" s="147" t="s">
        <v>156</v>
      </c>
      <c r="E69" s="148"/>
      <c r="F69" s="148"/>
      <c r="G69" s="148"/>
      <c r="H69" s="148"/>
      <c r="I69" s="148"/>
      <c r="J69" s="149">
        <f>J170</f>
        <v>0</v>
      </c>
      <c r="K69" s="97"/>
      <c r="L69" s="150"/>
    </row>
    <row r="70" spans="2:12" s="10" customFormat="1" ht="14.9" customHeight="1">
      <c r="B70" s="146"/>
      <c r="C70" s="97"/>
      <c r="D70" s="147" t="s">
        <v>157</v>
      </c>
      <c r="E70" s="148"/>
      <c r="F70" s="148"/>
      <c r="G70" s="148"/>
      <c r="H70" s="148"/>
      <c r="I70" s="148"/>
      <c r="J70" s="149">
        <f>J176</f>
        <v>0</v>
      </c>
      <c r="K70" s="97"/>
      <c r="L70" s="150"/>
    </row>
    <row r="71" spans="2:12" s="10" customFormat="1" ht="14.9" customHeight="1">
      <c r="B71" s="146"/>
      <c r="C71" s="97"/>
      <c r="D71" s="147" t="s">
        <v>158</v>
      </c>
      <c r="E71" s="148"/>
      <c r="F71" s="148"/>
      <c r="G71" s="148"/>
      <c r="H71" s="148"/>
      <c r="I71" s="148"/>
      <c r="J71" s="149">
        <f>J182</f>
        <v>0</v>
      </c>
      <c r="K71" s="97"/>
      <c r="L71" s="150"/>
    </row>
    <row r="72" spans="2:12" s="10" customFormat="1" ht="14.9" customHeight="1">
      <c r="B72" s="146"/>
      <c r="C72" s="97"/>
      <c r="D72" s="147" t="s">
        <v>159</v>
      </c>
      <c r="E72" s="148"/>
      <c r="F72" s="148"/>
      <c r="G72" s="148"/>
      <c r="H72" s="148"/>
      <c r="I72" s="148"/>
      <c r="J72" s="149">
        <f>J201</f>
        <v>0</v>
      </c>
      <c r="K72" s="97"/>
      <c r="L72" s="150"/>
    </row>
    <row r="73" spans="2:12" s="10" customFormat="1" ht="19.95" customHeight="1">
      <c r="B73" s="146"/>
      <c r="C73" s="97"/>
      <c r="D73" s="147" t="s">
        <v>160</v>
      </c>
      <c r="E73" s="148"/>
      <c r="F73" s="148"/>
      <c r="G73" s="148"/>
      <c r="H73" s="148"/>
      <c r="I73" s="148"/>
      <c r="J73" s="149">
        <f>J216</f>
        <v>0</v>
      </c>
      <c r="K73" s="97"/>
      <c r="L73" s="150"/>
    </row>
    <row r="74" spans="2:12" s="10" customFormat="1" ht="19.95" customHeight="1">
      <c r="B74" s="146"/>
      <c r="C74" s="97"/>
      <c r="D74" s="147" t="s">
        <v>161</v>
      </c>
      <c r="E74" s="148"/>
      <c r="F74" s="148"/>
      <c r="G74" s="148"/>
      <c r="H74" s="148"/>
      <c r="I74" s="148"/>
      <c r="J74" s="149">
        <f>J231</f>
        <v>0</v>
      </c>
      <c r="K74" s="97"/>
      <c r="L74" s="150"/>
    </row>
    <row r="75" spans="2:12" s="9" customFormat="1" ht="25" customHeight="1">
      <c r="B75" s="140"/>
      <c r="C75" s="141"/>
      <c r="D75" s="142" t="s">
        <v>162</v>
      </c>
      <c r="E75" s="143"/>
      <c r="F75" s="143"/>
      <c r="G75" s="143"/>
      <c r="H75" s="143"/>
      <c r="I75" s="143"/>
      <c r="J75" s="144">
        <f>J234</f>
        <v>0</v>
      </c>
      <c r="K75" s="141"/>
      <c r="L75" s="145"/>
    </row>
    <row r="76" spans="2:12" s="10" customFormat="1" ht="19.95" customHeight="1">
      <c r="B76" s="146"/>
      <c r="C76" s="97"/>
      <c r="D76" s="147" t="s">
        <v>163</v>
      </c>
      <c r="E76" s="148"/>
      <c r="F76" s="148"/>
      <c r="G76" s="148"/>
      <c r="H76" s="148"/>
      <c r="I76" s="148"/>
      <c r="J76" s="149">
        <f>J235</f>
        <v>0</v>
      </c>
      <c r="K76" s="97"/>
      <c r="L76" s="150"/>
    </row>
    <row r="77" spans="2:12" s="10" customFormat="1" ht="19.95" customHeight="1">
      <c r="B77" s="146"/>
      <c r="C77" s="97"/>
      <c r="D77" s="147" t="s">
        <v>164</v>
      </c>
      <c r="E77" s="148"/>
      <c r="F77" s="148"/>
      <c r="G77" s="148"/>
      <c r="H77" s="148"/>
      <c r="I77" s="148"/>
      <c r="J77" s="149">
        <f>J286</f>
        <v>0</v>
      </c>
      <c r="K77" s="97"/>
      <c r="L77" s="150"/>
    </row>
    <row r="78" spans="2:12" s="10" customFormat="1" ht="19.95" customHeight="1">
      <c r="B78" s="146"/>
      <c r="C78" s="97"/>
      <c r="D78" s="147" t="s">
        <v>165</v>
      </c>
      <c r="E78" s="148"/>
      <c r="F78" s="148"/>
      <c r="G78" s="148"/>
      <c r="H78" s="148"/>
      <c r="I78" s="148"/>
      <c r="J78" s="149">
        <f>J307</f>
        <v>0</v>
      </c>
      <c r="K78" s="97"/>
      <c r="L78" s="150"/>
    </row>
    <row r="79" spans="2:12" s="10" customFormat="1" ht="19.95" customHeight="1">
      <c r="B79" s="146"/>
      <c r="C79" s="97"/>
      <c r="D79" s="147" t="s">
        <v>166</v>
      </c>
      <c r="E79" s="148"/>
      <c r="F79" s="148"/>
      <c r="G79" s="148"/>
      <c r="H79" s="148"/>
      <c r="I79" s="148"/>
      <c r="J79" s="149">
        <f>J378</f>
        <v>0</v>
      </c>
      <c r="K79" s="97"/>
      <c r="L79" s="150"/>
    </row>
    <row r="80" spans="2:12" s="10" customFormat="1" ht="19.95" customHeight="1">
      <c r="B80" s="146"/>
      <c r="C80" s="97"/>
      <c r="D80" s="147" t="s">
        <v>167</v>
      </c>
      <c r="E80" s="148"/>
      <c r="F80" s="148"/>
      <c r="G80" s="148"/>
      <c r="H80" s="148"/>
      <c r="I80" s="148"/>
      <c r="J80" s="149">
        <f>J419</f>
        <v>0</v>
      </c>
      <c r="K80" s="97"/>
      <c r="L80" s="150"/>
    </row>
    <row r="81" spans="2:12" s="10" customFormat="1" ht="19.95" customHeight="1">
      <c r="B81" s="146"/>
      <c r="C81" s="97"/>
      <c r="D81" s="147" t="s">
        <v>168</v>
      </c>
      <c r="E81" s="148"/>
      <c r="F81" s="148"/>
      <c r="G81" s="148"/>
      <c r="H81" s="148"/>
      <c r="I81" s="148"/>
      <c r="J81" s="149">
        <f>J427</f>
        <v>0</v>
      </c>
      <c r="K81" s="97"/>
      <c r="L81" s="150"/>
    </row>
    <row r="82" spans="2:12" s="10" customFormat="1" ht="19.95" customHeight="1">
      <c r="B82" s="146"/>
      <c r="C82" s="97"/>
      <c r="D82" s="147" t="s">
        <v>169</v>
      </c>
      <c r="E82" s="148"/>
      <c r="F82" s="148"/>
      <c r="G82" s="148"/>
      <c r="H82" s="148"/>
      <c r="I82" s="148"/>
      <c r="J82" s="149">
        <f>J478</f>
        <v>0</v>
      </c>
      <c r="K82" s="97"/>
      <c r="L82" s="150"/>
    </row>
    <row r="83" spans="1:31" s="2" customFormat="1" ht="21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7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8" spans="1:31" s="2" customFormat="1" ht="7" customHeight="1">
      <c r="A88" s="34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" customHeight="1">
      <c r="A89" s="34"/>
      <c r="B89" s="35"/>
      <c r="C89" s="23" t="s">
        <v>170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16</v>
      </c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6"/>
      <c r="D92" s="36"/>
      <c r="E92" s="370" t="str">
        <f>E7</f>
        <v>Zvýšení kapacity koleje Blanice</v>
      </c>
      <c r="F92" s="371"/>
      <c r="G92" s="371"/>
      <c r="H92" s="371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12" s="1" customFormat="1" ht="12" customHeight="1">
      <c r="B93" s="21"/>
      <c r="C93" s="29" t="s">
        <v>143</v>
      </c>
      <c r="D93" s="22"/>
      <c r="E93" s="22"/>
      <c r="F93" s="22"/>
      <c r="G93" s="22"/>
      <c r="H93" s="22"/>
      <c r="I93" s="22"/>
      <c r="J93" s="22"/>
      <c r="K93" s="22"/>
      <c r="L93" s="20"/>
    </row>
    <row r="94" spans="1:31" s="2" customFormat="1" ht="16.5" customHeight="1">
      <c r="A94" s="34"/>
      <c r="B94" s="35"/>
      <c r="C94" s="36"/>
      <c r="D94" s="36"/>
      <c r="E94" s="370" t="s">
        <v>144</v>
      </c>
      <c r="F94" s="369"/>
      <c r="G94" s="369"/>
      <c r="H94" s="369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145</v>
      </c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6"/>
      <c r="D96" s="36"/>
      <c r="E96" s="345" t="str">
        <f>E11</f>
        <v>05 - Typ K (4 jednotky)</v>
      </c>
      <c r="F96" s="369"/>
      <c r="G96" s="369"/>
      <c r="H96" s="369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7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1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2" customHeight="1">
      <c r="A98" s="34"/>
      <c r="B98" s="35"/>
      <c r="C98" s="29" t="s">
        <v>21</v>
      </c>
      <c r="D98" s="36"/>
      <c r="E98" s="36"/>
      <c r="F98" s="27" t="str">
        <f>F14</f>
        <v>Chemická 953, 148 00, Praha 4</v>
      </c>
      <c r="G98" s="36"/>
      <c r="H98" s="36"/>
      <c r="I98" s="29" t="s">
        <v>23</v>
      </c>
      <c r="J98" s="59" t="str">
        <f>IF(J14="","",J14)</f>
        <v>15. 5. 2023</v>
      </c>
      <c r="K98" s="36"/>
      <c r="L98" s="11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7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11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5.65" customHeight="1">
      <c r="A100" s="34"/>
      <c r="B100" s="35"/>
      <c r="C100" s="29" t="s">
        <v>25</v>
      </c>
      <c r="D100" s="36"/>
      <c r="E100" s="36"/>
      <c r="F100" s="27" t="str">
        <f>E17</f>
        <v>Vysoká škola ekonomická v Praze</v>
      </c>
      <c r="G100" s="36"/>
      <c r="H100" s="36"/>
      <c r="I100" s="29" t="s">
        <v>33</v>
      </c>
      <c r="J100" s="32" t="str">
        <f>E23</f>
        <v>Drobný Architects, s.r.o.</v>
      </c>
      <c r="K100" s="36"/>
      <c r="L100" s="11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15" customHeight="1">
      <c r="A101" s="34"/>
      <c r="B101" s="35"/>
      <c r="C101" s="29" t="s">
        <v>31</v>
      </c>
      <c r="D101" s="36"/>
      <c r="E101" s="36"/>
      <c r="F101" s="27" t="str">
        <f>IF(E20="","",E20)</f>
        <v>Vyplň údaj</v>
      </c>
      <c r="G101" s="36"/>
      <c r="H101" s="36"/>
      <c r="I101" s="29" t="s">
        <v>38</v>
      </c>
      <c r="J101" s="32" t="str">
        <f>E26</f>
        <v>Ing. Jaroslav Stolička</v>
      </c>
      <c r="K101" s="36"/>
      <c r="L101" s="11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0.3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1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1" customFormat="1" ht="29.25" customHeight="1">
      <c r="A103" s="151"/>
      <c r="B103" s="152"/>
      <c r="C103" s="153" t="s">
        <v>171</v>
      </c>
      <c r="D103" s="154" t="s">
        <v>62</v>
      </c>
      <c r="E103" s="154" t="s">
        <v>58</v>
      </c>
      <c r="F103" s="154" t="s">
        <v>59</v>
      </c>
      <c r="G103" s="154" t="s">
        <v>172</v>
      </c>
      <c r="H103" s="154" t="s">
        <v>173</v>
      </c>
      <c r="I103" s="154" t="s">
        <v>174</v>
      </c>
      <c r="J103" s="154" t="s">
        <v>149</v>
      </c>
      <c r="K103" s="155" t="s">
        <v>175</v>
      </c>
      <c r="L103" s="156"/>
      <c r="M103" s="68" t="s">
        <v>19</v>
      </c>
      <c r="N103" s="69" t="s">
        <v>47</v>
      </c>
      <c r="O103" s="69" t="s">
        <v>176</v>
      </c>
      <c r="P103" s="69" t="s">
        <v>177</v>
      </c>
      <c r="Q103" s="69" t="s">
        <v>178</v>
      </c>
      <c r="R103" s="69" t="s">
        <v>179</v>
      </c>
      <c r="S103" s="69" t="s">
        <v>180</v>
      </c>
      <c r="T103" s="70" t="s">
        <v>181</v>
      </c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</row>
    <row r="104" spans="1:63" s="2" customFormat="1" ht="22.85" customHeight="1">
      <c r="A104" s="34"/>
      <c r="B104" s="35"/>
      <c r="C104" s="75" t="s">
        <v>182</v>
      </c>
      <c r="D104" s="36"/>
      <c r="E104" s="36"/>
      <c r="F104" s="36"/>
      <c r="G104" s="36"/>
      <c r="H104" s="36"/>
      <c r="I104" s="36"/>
      <c r="J104" s="157">
        <f>BK104</f>
        <v>0</v>
      </c>
      <c r="K104" s="36"/>
      <c r="L104" s="39"/>
      <c r="M104" s="71"/>
      <c r="N104" s="158"/>
      <c r="O104" s="72"/>
      <c r="P104" s="159">
        <f>P105+P234</f>
        <v>0</v>
      </c>
      <c r="Q104" s="72"/>
      <c r="R104" s="159">
        <f>R105+R234</f>
        <v>24.43786968</v>
      </c>
      <c r="S104" s="72"/>
      <c r="T104" s="160">
        <f>T105+T234</f>
        <v>23.9324528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76</v>
      </c>
      <c r="AU104" s="17" t="s">
        <v>150</v>
      </c>
      <c r="BK104" s="161">
        <f>BK105+BK234</f>
        <v>0</v>
      </c>
    </row>
    <row r="105" spans="2:63" s="12" customFormat="1" ht="25.95" customHeight="1">
      <c r="B105" s="162"/>
      <c r="C105" s="163"/>
      <c r="D105" s="164" t="s">
        <v>76</v>
      </c>
      <c r="E105" s="165" t="s">
        <v>183</v>
      </c>
      <c r="F105" s="165" t="s">
        <v>184</v>
      </c>
      <c r="G105" s="163"/>
      <c r="H105" s="163"/>
      <c r="I105" s="166"/>
      <c r="J105" s="167">
        <f>BK105</f>
        <v>0</v>
      </c>
      <c r="K105" s="163"/>
      <c r="L105" s="168"/>
      <c r="M105" s="169"/>
      <c r="N105" s="170"/>
      <c r="O105" s="170"/>
      <c r="P105" s="171">
        <f>P106+P123+P169+P216+P231</f>
        <v>0</v>
      </c>
      <c r="Q105" s="170"/>
      <c r="R105" s="171">
        <f>R106+R123+R169+R216+R231</f>
        <v>20.38973996</v>
      </c>
      <c r="S105" s="170"/>
      <c r="T105" s="172">
        <f>T106+T123+T169+T216+T231</f>
        <v>22.609136</v>
      </c>
      <c r="AR105" s="173" t="s">
        <v>81</v>
      </c>
      <c r="AT105" s="174" t="s">
        <v>76</v>
      </c>
      <c r="AU105" s="174" t="s">
        <v>77</v>
      </c>
      <c r="AY105" s="173" t="s">
        <v>185</v>
      </c>
      <c r="BK105" s="175">
        <f>BK106+BK123+BK169+BK216+BK231</f>
        <v>0</v>
      </c>
    </row>
    <row r="106" spans="2:63" s="12" customFormat="1" ht="22.85" customHeight="1">
      <c r="B106" s="162"/>
      <c r="C106" s="163"/>
      <c r="D106" s="164" t="s">
        <v>76</v>
      </c>
      <c r="E106" s="176" t="s">
        <v>108</v>
      </c>
      <c r="F106" s="176" t="s">
        <v>186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SUM(P107:P122)</f>
        <v>0</v>
      </c>
      <c r="Q106" s="170"/>
      <c r="R106" s="171">
        <f>SUM(R107:R122)</f>
        <v>7.58750448</v>
      </c>
      <c r="S106" s="170"/>
      <c r="T106" s="172">
        <f>SUM(T107:T122)</f>
        <v>0</v>
      </c>
      <c r="AR106" s="173" t="s">
        <v>81</v>
      </c>
      <c r="AT106" s="174" t="s">
        <v>76</v>
      </c>
      <c r="AU106" s="174" t="s">
        <v>81</v>
      </c>
      <c r="AY106" s="173" t="s">
        <v>185</v>
      </c>
      <c r="BK106" s="175">
        <f>SUM(BK107:BK122)</f>
        <v>0</v>
      </c>
    </row>
    <row r="107" spans="1:65" s="2" customFormat="1" ht="24.15" customHeight="1">
      <c r="A107" s="34"/>
      <c r="B107" s="35"/>
      <c r="C107" s="178" t="s">
        <v>81</v>
      </c>
      <c r="D107" s="178" t="s">
        <v>187</v>
      </c>
      <c r="E107" s="179" t="s">
        <v>188</v>
      </c>
      <c r="F107" s="180" t="s">
        <v>189</v>
      </c>
      <c r="G107" s="181" t="s">
        <v>190</v>
      </c>
      <c r="H107" s="182">
        <v>118.084</v>
      </c>
      <c r="I107" s="183"/>
      <c r="J107" s="184">
        <f>ROUND(I107*H107,2)</f>
        <v>0</v>
      </c>
      <c r="K107" s="180" t="s">
        <v>191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0.06172</v>
      </c>
      <c r="R107" s="187">
        <f>Q107*H107</f>
        <v>7.28814448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192</v>
      </c>
      <c r="AT107" s="189" t="s">
        <v>187</v>
      </c>
      <c r="AU107" s="189" t="s">
        <v>85</v>
      </c>
      <c r="AY107" s="17" t="s">
        <v>185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81</v>
      </c>
      <c r="BK107" s="190">
        <f>ROUND(I107*H107,2)</f>
        <v>0</v>
      </c>
      <c r="BL107" s="17" t="s">
        <v>192</v>
      </c>
      <c r="BM107" s="189" t="s">
        <v>193</v>
      </c>
    </row>
    <row r="108" spans="1:47" s="2" customFormat="1" ht="12">
      <c r="A108" s="34"/>
      <c r="B108" s="35"/>
      <c r="C108" s="36"/>
      <c r="D108" s="191" t="s">
        <v>194</v>
      </c>
      <c r="E108" s="36"/>
      <c r="F108" s="192" t="s">
        <v>195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194</v>
      </c>
      <c r="AU108" s="17" t="s">
        <v>85</v>
      </c>
    </row>
    <row r="109" spans="2:51" s="13" customFormat="1" ht="12">
      <c r="B109" s="196"/>
      <c r="C109" s="197"/>
      <c r="D109" s="198" t="s">
        <v>196</v>
      </c>
      <c r="E109" s="199" t="s">
        <v>19</v>
      </c>
      <c r="F109" s="200" t="s">
        <v>813</v>
      </c>
      <c r="G109" s="197"/>
      <c r="H109" s="201">
        <v>33.045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196</v>
      </c>
      <c r="AU109" s="207" t="s">
        <v>85</v>
      </c>
      <c r="AV109" s="13" t="s">
        <v>85</v>
      </c>
      <c r="AW109" s="13" t="s">
        <v>37</v>
      </c>
      <c r="AX109" s="13" t="s">
        <v>77</v>
      </c>
      <c r="AY109" s="207" t="s">
        <v>185</v>
      </c>
    </row>
    <row r="110" spans="2:51" s="13" customFormat="1" ht="12">
      <c r="B110" s="196"/>
      <c r="C110" s="197"/>
      <c r="D110" s="198" t="s">
        <v>196</v>
      </c>
      <c r="E110" s="199" t="s">
        <v>19</v>
      </c>
      <c r="F110" s="200" t="s">
        <v>814</v>
      </c>
      <c r="G110" s="197"/>
      <c r="H110" s="201">
        <v>-3.524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196</v>
      </c>
      <c r="AU110" s="207" t="s">
        <v>85</v>
      </c>
      <c r="AV110" s="13" t="s">
        <v>85</v>
      </c>
      <c r="AW110" s="13" t="s">
        <v>37</v>
      </c>
      <c r="AX110" s="13" t="s">
        <v>77</v>
      </c>
      <c r="AY110" s="207" t="s">
        <v>185</v>
      </c>
    </row>
    <row r="111" spans="2:51" s="14" customFormat="1" ht="12">
      <c r="B111" s="208"/>
      <c r="C111" s="209"/>
      <c r="D111" s="198" t="s">
        <v>196</v>
      </c>
      <c r="E111" s="210" t="s">
        <v>19</v>
      </c>
      <c r="F111" s="211" t="s">
        <v>199</v>
      </c>
      <c r="G111" s="209"/>
      <c r="H111" s="212">
        <v>29.521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196</v>
      </c>
      <c r="AU111" s="218" t="s">
        <v>85</v>
      </c>
      <c r="AV111" s="14" t="s">
        <v>192</v>
      </c>
      <c r="AW111" s="14" t="s">
        <v>37</v>
      </c>
      <c r="AX111" s="14" t="s">
        <v>81</v>
      </c>
      <c r="AY111" s="218" t="s">
        <v>185</v>
      </c>
    </row>
    <row r="112" spans="2:51" s="13" customFormat="1" ht="12">
      <c r="B112" s="196"/>
      <c r="C112" s="197"/>
      <c r="D112" s="198" t="s">
        <v>196</v>
      </c>
      <c r="E112" s="197"/>
      <c r="F112" s="200" t="s">
        <v>815</v>
      </c>
      <c r="G112" s="197"/>
      <c r="H112" s="201">
        <v>118.084</v>
      </c>
      <c r="I112" s="202"/>
      <c r="J112" s="197"/>
      <c r="K112" s="197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196</v>
      </c>
      <c r="AU112" s="207" t="s">
        <v>85</v>
      </c>
      <c r="AV112" s="13" t="s">
        <v>85</v>
      </c>
      <c r="AW112" s="13" t="s">
        <v>4</v>
      </c>
      <c r="AX112" s="13" t="s">
        <v>81</v>
      </c>
      <c r="AY112" s="207" t="s">
        <v>185</v>
      </c>
    </row>
    <row r="113" spans="1:65" s="2" customFormat="1" ht="24.15" customHeight="1">
      <c r="A113" s="34"/>
      <c r="B113" s="35"/>
      <c r="C113" s="178" t="s">
        <v>85</v>
      </c>
      <c r="D113" s="178" t="s">
        <v>187</v>
      </c>
      <c r="E113" s="179" t="s">
        <v>200</v>
      </c>
      <c r="F113" s="180" t="s">
        <v>201</v>
      </c>
      <c r="G113" s="181" t="s">
        <v>202</v>
      </c>
      <c r="H113" s="182">
        <v>4</v>
      </c>
      <c r="I113" s="183"/>
      <c r="J113" s="184">
        <f>ROUND(I113*H113,2)</f>
        <v>0</v>
      </c>
      <c r="K113" s="180" t="s">
        <v>191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0.02228</v>
      </c>
      <c r="R113" s="187">
        <f>Q113*H113</f>
        <v>0.08912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192</v>
      </c>
      <c r="AT113" s="189" t="s">
        <v>187</v>
      </c>
      <c r="AU113" s="189" t="s">
        <v>85</v>
      </c>
      <c r="AY113" s="17" t="s">
        <v>185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81</v>
      </c>
      <c r="BK113" s="190">
        <f>ROUND(I113*H113,2)</f>
        <v>0</v>
      </c>
      <c r="BL113" s="17" t="s">
        <v>192</v>
      </c>
      <c r="BM113" s="189" t="s">
        <v>203</v>
      </c>
    </row>
    <row r="114" spans="1:47" s="2" customFormat="1" ht="12">
      <c r="A114" s="34"/>
      <c r="B114" s="35"/>
      <c r="C114" s="36"/>
      <c r="D114" s="191" t="s">
        <v>194</v>
      </c>
      <c r="E114" s="36"/>
      <c r="F114" s="192" t="s">
        <v>204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194</v>
      </c>
      <c r="AU114" s="17" t="s">
        <v>85</v>
      </c>
    </row>
    <row r="115" spans="2:51" s="13" customFormat="1" ht="12">
      <c r="B115" s="196"/>
      <c r="C115" s="197"/>
      <c r="D115" s="198" t="s">
        <v>196</v>
      </c>
      <c r="E115" s="199" t="s">
        <v>19</v>
      </c>
      <c r="F115" s="200" t="s">
        <v>81</v>
      </c>
      <c r="G115" s="197"/>
      <c r="H115" s="201">
        <v>1</v>
      </c>
      <c r="I115" s="202"/>
      <c r="J115" s="197"/>
      <c r="K115" s="197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196</v>
      </c>
      <c r="AU115" s="207" t="s">
        <v>85</v>
      </c>
      <c r="AV115" s="13" t="s">
        <v>85</v>
      </c>
      <c r="AW115" s="13" t="s">
        <v>37</v>
      </c>
      <c r="AX115" s="13" t="s">
        <v>77</v>
      </c>
      <c r="AY115" s="207" t="s">
        <v>185</v>
      </c>
    </row>
    <row r="116" spans="2:51" s="14" customFormat="1" ht="12">
      <c r="B116" s="208"/>
      <c r="C116" s="209"/>
      <c r="D116" s="198" t="s">
        <v>196</v>
      </c>
      <c r="E116" s="210" t="s">
        <v>19</v>
      </c>
      <c r="F116" s="211" t="s">
        <v>199</v>
      </c>
      <c r="G116" s="209"/>
      <c r="H116" s="212">
        <v>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196</v>
      </c>
      <c r="AU116" s="218" t="s">
        <v>85</v>
      </c>
      <c r="AV116" s="14" t="s">
        <v>192</v>
      </c>
      <c r="AW116" s="14" t="s">
        <v>37</v>
      </c>
      <c r="AX116" s="14" t="s">
        <v>81</v>
      </c>
      <c r="AY116" s="218" t="s">
        <v>185</v>
      </c>
    </row>
    <row r="117" spans="2:51" s="13" customFormat="1" ht="12">
      <c r="B117" s="196"/>
      <c r="C117" s="197"/>
      <c r="D117" s="198" t="s">
        <v>196</v>
      </c>
      <c r="E117" s="197"/>
      <c r="F117" s="200" t="s">
        <v>816</v>
      </c>
      <c r="G117" s="197"/>
      <c r="H117" s="201">
        <v>4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196</v>
      </c>
      <c r="AU117" s="207" t="s">
        <v>85</v>
      </c>
      <c r="AV117" s="13" t="s">
        <v>85</v>
      </c>
      <c r="AW117" s="13" t="s">
        <v>4</v>
      </c>
      <c r="AX117" s="13" t="s">
        <v>81</v>
      </c>
      <c r="AY117" s="207" t="s">
        <v>185</v>
      </c>
    </row>
    <row r="118" spans="1:65" s="2" customFormat="1" ht="24.15" customHeight="1">
      <c r="A118" s="34"/>
      <c r="B118" s="35"/>
      <c r="C118" s="178" t="s">
        <v>108</v>
      </c>
      <c r="D118" s="178" t="s">
        <v>187</v>
      </c>
      <c r="E118" s="179" t="s">
        <v>205</v>
      </c>
      <c r="F118" s="180" t="s">
        <v>206</v>
      </c>
      <c r="G118" s="181" t="s">
        <v>202</v>
      </c>
      <c r="H118" s="182">
        <v>8</v>
      </c>
      <c r="I118" s="183"/>
      <c r="J118" s="184">
        <f>ROUND(I118*H118,2)</f>
        <v>0</v>
      </c>
      <c r="K118" s="180" t="s">
        <v>191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0.02628</v>
      </c>
      <c r="R118" s="187">
        <f>Q118*H118</f>
        <v>0.21024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85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207</v>
      </c>
    </row>
    <row r="119" spans="1:47" s="2" customFormat="1" ht="12">
      <c r="A119" s="34"/>
      <c r="B119" s="35"/>
      <c r="C119" s="36"/>
      <c r="D119" s="191" t="s">
        <v>194</v>
      </c>
      <c r="E119" s="36"/>
      <c r="F119" s="192" t="s">
        <v>208</v>
      </c>
      <c r="G119" s="36"/>
      <c r="H119" s="36"/>
      <c r="I119" s="193"/>
      <c r="J119" s="36"/>
      <c r="K119" s="36"/>
      <c r="L119" s="39"/>
      <c r="M119" s="194"/>
      <c r="N119" s="19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194</v>
      </c>
      <c r="AU119" s="17" t="s">
        <v>85</v>
      </c>
    </row>
    <row r="120" spans="2:51" s="13" customFormat="1" ht="12">
      <c r="B120" s="196"/>
      <c r="C120" s="197"/>
      <c r="D120" s="198" t="s">
        <v>196</v>
      </c>
      <c r="E120" s="199" t="s">
        <v>19</v>
      </c>
      <c r="F120" s="200" t="s">
        <v>85</v>
      </c>
      <c r="G120" s="197"/>
      <c r="H120" s="201">
        <v>2</v>
      </c>
      <c r="I120" s="202"/>
      <c r="J120" s="197"/>
      <c r="K120" s="197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196</v>
      </c>
      <c r="AU120" s="207" t="s">
        <v>85</v>
      </c>
      <c r="AV120" s="13" t="s">
        <v>85</v>
      </c>
      <c r="AW120" s="13" t="s">
        <v>37</v>
      </c>
      <c r="AX120" s="13" t="s">
        <v>77</v>
      </c>
      <c r="AY120" s="207" t="s">
        <v>185</v>
      </c>
    </row>
    <row r="121" spans="2:51" s="14" customFormat="1" ht="12">
      <c r="B121" s="208"/>
      <c r="C121" s="209"/>
      <c r="D121" s="198" t="s">
        <v>196</v>
      </c>
      <c r="E121" s="210" t="s">
        <v>19</v>
      </c>
      <c r="F121" s="211" t="s">
        <v>199</v>
      </c>
      <c r="G121" s="209"/>
      <c r="H121" s="212">
        <v>2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196</v>
      </c>
      <c r="AU121" s="218" t="s">
        <v>85</v>
      </c>
      <c r="AV121" s="14" t="s">
        <v>192</v>
      </c>
      <c r="AW121" s="14" t="s">
        <v>37</v>
      </c>
      <c r="AX121" s="14" t="s">
        <v>81</v>
      </c>
      <c r="AY121" s="218" t="s">
        <v>185</v>
      </c>
    </row>
    <row r="122" spans="2:51" s="13" customFormat="1" ht="12">
      <c r="B122" s="196"/>
      <c r="C122" s="197"/>
      <c r="D122" s="198" t="s">
        <v>196</v>
      </c>
      <c r="E122" s="197"/>
      <c r="F122" s="200" t="s">
        <v>817</v>
      </c>
      <c r="G122" s="197"/>
      <c r="H122" s="201">
        <v>8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196</v>
      </c>
      <c r="AU122" s="207" t="s">
        <v>85</v>
      </c>
      <c r="AV122" s="13" t="s">
        <v>85</v>
      </c>
      <c r="AW122" s="13" t="s">
        <v>4</v>
      </c>
      <c r="AX122" s="13" t="s">
        <v>81</v>
      </c>
      <c r="AY122" s="207" t="s">
        <v>185</v>
      </c>
    </row>
    <row r="123" spans="2:63" s="12" customFormat="1" ht="22.85" customHeight="1">
      <c r="B123" s="162"/>
      <c r="C123" s="163"/>
      <c r="D123" s="164" t="s">
        <v>76</v>
      </c>
      <c r="E123" s="176" t="s">
        <v>209</v>
      </c>
      <c r="F123" s="176" t="s">
        <v>210</v>
      </c>
      <c r="G123" s="163"/>
      <c r="H123" s="163"/>
      <c r="I123" s="166"/>
      <c r="J123" s="177">
        <f>BK123</f>
        <v>0</v>
      </c>
      <c r="K123" s="163"/>
      <c r="L123" s="168"/>
      <c r="M123" s="169"/>
      <c r="N123" s="170"/>
      <c r="O123" s="170"/>
      <c r="P123" s="171">
        <f>P124</f>
        <v>0</v>
      </c>
      <c r="Q123" s="170"/>
      <c r="R123" s="171">
        <f>R124</f>
        <v>12.771495479999999</v>
      </c>
      <c r="S123" s="170"/>
      <c r="T123" s="172">
        <f>T124</f>
        <v>0</v>
      </c>
      <c r="AR123" s="173" t="s">
        <v>81</v>
      </c>
      <c r="AT123" s="174" t="s">
        <v>76</v>
      </c>
      <c r="AU123" s="174" t="s">
        <v>81</v>
      </c>
      <c r="AY123" s="173" t="s">
        <v>185</v>
      </c>
      <c r="BK123" s="175">
        <f>BK124</f>
        <v>0</v>
      </c>
    </row>
    <row r="124" spans="2:63" s="12" customFormat="1" ht="20.9" customHeight="1">
      <c r="B124" s="162"/>
      <c r="C124" s="163"/>
      <c r="D124" s="164" t="s">
        <v>76</v>
      </c>
      <c r="E124" s="176" t="s">
        <v>211</v>
      </c>
      <c r="F124" s="176" t="s">
        <v>212</v>
      </c>
      <c r="G124" s="163"/>
      <c r="H124" s="163"/>
      <c r="I124" s="166"/>
      <c r="J124" s="177">
        <f>BK124</f>
        <v>0</v>
      </c>
      <c r="K124" s="163"/>
      <c r="L124" s="168"/>
      <c r="M124" s="169"/>
      <c r="N124" s="170"/>
      <c r="O124" s="170"/>
      <c r="P124" s="171">
        <f>SUM(P125:P168)</f>
        <v>0</v>
      </c>
      <c r="Q124" s="170"/>
      <c r="R124" s="171">
        <f>SUM(R125:R168)</f>
        <v>12.771495479999999</v>
      </c>
      <c r="S124" s="170"/>
      <c r="T124" s="172">
        <f>SUM(T125:T168)</f>
        <v>0</v>
      </c>
      <c r="AR124" s="173" t="s">
        <v>81</v>
      </c>
      <c r="AT124" s="174" t="s">
        <v>76</v>
      </c>
      <c r="AU124" s="174" t="s">
        <v>85</v>
      </c>
      <c r="AY124" s="173" t="s">
        <v>185</v>
      </c>
      <c r="BK124" s="175">
        <f>SUM(BK125:BK168)</f>
        <v>0</v>
      </c>
    </row>
    <row r="125" spans="1:65" s="2" customFormat="1" ht="16.5" customHeight="1">
      <c r="A125" s="34"/>
      <c r="B125" s="35"/>
      <c r="C125" s="178" t="s">
        <v>192</v>
      </c>
      <c r="D125" s="178" t="s">
        <v>187</v>
      </c>
      <c r="E125" s="179" t="s">
        <v>213</v>
      </c>
      <c r="F125" s="180" t="s">
        <v>214</v>
      </c>
      <c r="G125" s="181" t="s">
        <v>190</v>
      </c>
      <c r="H125" s="182">
        <v>308.972</v>
      </c>
      <c r="I125" s="183"/>
      <c r="J125" s="184">
        <f>ROUND(I125*H125,2)</f>
        <v>0</v>
      </c>
      <c r="K125" s="180" t="s">
        <v>191</v>
      </c>
      <c r="L125" s="39"/>
      <c r="M125" s="185" t="s">
        <v>19</v>
      </c>
      <c r="N125" s="186" t="s">
        <v>48</v>
      </c>
      <c r="O125" s="64"/>
      <c r="P125" s="187">
        <f>O125*H125</f>
        <v>0</v>
      </c>
      <c r="Q125" s="187">
        <v>0.00026</v>
      </c>
      <c r="R125" s="187">
        <f>Q125*H125</f>
        <v>0.08033271999999998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192</v>
      </c>
      <c r="AT125" s="189" t="s">
        <v>187</v>
      </c>
      <c r="AU125" s="189" t="s">
        <v>108</v>
      </c>
      <c r="AY125" s="17" t="s">
        <v>185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7" t="s">
        <v>81</v>
      </c>
      <c r="BK125" s="190">
        <f>ROUND(I125*H125,2)</f>
        <v>0</v>
      </c>
      <c r="BL125" s="17" t="s">
        <v>192</v>
      </c>
      <c r="BM125" s="189" t="s">
        <v>215</v>
      </c>
    </row>
    <row r="126" spans="1:47" s="2" customFormat="1" ht="12">
      <c r="A126" s="34"/>
      <c r="B126" s="35"/>
      <c r="C126" s="36"/>
      <c r="D126" s="191" t="s">
        <v>194</v>
      </c>
      <c r="E126" s="36"/>
      <c r="F126" s="192" t="s">
        <v>216</v>
      </c>
      <c r="G126" s="36"/>
      <c r="H126" s="36"/>
      <c r="I126" s="193"/>
      <c r="J126" s="36"/>
      <c r="K126" s="36"/>
      <c r="L126" s="39"/>
      <c r="M126" s="194"/>
      <c r="N126" s="195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194</v>
      </c>
      <c r="AU126" s="17" t="s">
        <v>108</v>
      </c>
    </row>
    <row r="127" spans="2:51" s="13" customFormat="1" ht="12">
      <c r="B127" s="196"/>
      <c r="C127" s="197"/>
      <c r="D127" s="198" t="s">
        <v>196</v>
      </c>
      <c r="E127" s="199" t="s">
        <v>19</v>
      </c>
      <c r="F127" s="200" t="s">
        <v>818</v>
      </c>
      <c r="G127" s="197"/>
      <c r="H127" s="201">
        <v>18.425</v>
      </c>
      <c r="I127" s="202"/>
      <c r="J127" s="197"/>
      <c r="K127" s="197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196</v>
      </c>
      <c r="AU127" s="207" t="s">
        <v>108</v>
      </c>
      <c r="AV127" s="13" t="s">
        <v>85</v>
      </c>
      <c r="AW127" s="13" t="s">
        <v>37</v>
      </c>
      <c r="AX127" s="13" t="s">
        <v>77</v>
      </c>
      <c r="AY127" s="207" t="s">
        <v>185</v>
      </c>
    </row>
    <row r="128" spans="2:51" s="13" customFormat="1" ht="12">
      <c r="B128" s="196"/>
      <c r="C128" s="197"/>
      <c r="D128" s="198" t="s">
        <v>196</v>
      </c>
      <c r="E128" s="199" t="s">
        <v>19</v>
      </c>
      <c r="F128" s="200" t="s">
        <v>819</v>
      </c>
      <c r="G128" s="197"/>
      <c r="H128" s="201">
        <v>35.978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196</v>
      </c>
      <c r="AU128" s="207" t="s">
        <v>108</v>
      </c>
      <c r="AV128" s="13" t="s">
        <v>85</v>
      </c>
      <c r="AW128" s="13" t="s">
        <v>37</v>
      </c>
      <c r="AX128" s="13" t="s">
        <v>77</v>
      </c>
      <c r="AY128" s="207" t="s">
        <v>185</v>
      </c>
    </row>
    <row r="129" spans="2:51" s="13" customFormat="1" ht="12">
      <c r="B129" s="196"/>
      <c r="C129" s="197"/>
      <c r="D129" s="198" t="s">
        <v>196</v>
      </c>
      <c r="E129" s="199" t="s">
        <v>19</v>
      </c>
      <c r="F129" s="200" t="s">
        <v>820</v>
      </c>
      <c r="G129" s="197"/>
      <c r="H129" s="201">
        <v>22.84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196</v>
      </c>
      <c r="AU129" s="207" t="s">
        <v>108</v>
      </c>
      <c r="AV129" s="13" t="s">
        <v>85</v>
      </c>
      <c r="AW129" s="13" t="s">
        <v>37</v>
      </c>
      <c r="AX129" s="13" t="s">
        <v>77</v>
      </c>
      <c r="AY129" s="207" t="s">
        <v>185</v>
      </c>
    </row>
    <row r="130" spans="2:51" s="14" customFormat="1" ht="12">
      <c r="B130" s="208"/>
      <c r="C130" s="209"/>
      <c r="D130" s="198" t="s">
        <v>196</v>
      </c>
      <c r="E130" s="210" t="s">
        <v>19</v>
      </c>
      <c r="F130" s="211" t="s">
        <v>199</v>
      </c>
      <c r="G130" s="209"/>
      <c r="H130" s="212">
        <v>77.24300000000001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196</v>
      </c>
      <c r="AU130" s="218" t="s">
        <v>108</v>
      </c>
      <c r="AV130" s="14" t="s">
        <v>192</v>
      </c>
      <c r="AW130" s="14" t="s">
        <v>37</v>
      </c>
      <c r="AX130" s="14" t="s">
        <v>81</v>
      </c>
      <c r="AY130" s="218" t="s">
        <v>185</v>
      </c>
    </row>
    <row r="131" spans="2:51" s="13" customFormat="1" ht="12">
      <c r="B131" s="196"/>
      <c r="C131" s="197"/>
      <c r="D131" s="198" t="s">
        <v>196</v>
      </c>
      <c r="E131" s="197"/>
      <c r="F131" s="200" t="s">
        <v>821</v>
      </c>
      <c r="G131" s="197"/>
      <c r="H131" s="201">
        <v>308.972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196</v>
      </c>
      <c r="AU131" s="207" t="s">
        <v>108</v>
      </c>
      <c r="AV131" s="13" t="s">
        <v>85</v>
      </c>
      <c r="AW131" s="13" t="s">
        <v>4</v>
      </c>
      <c r="AX131" s="13" t="s">
        <v>81</v>
      </c>
      <c r="AY131" s="207" t="s">
        <v>185</v>
      </c>
    </row>
    <row r="132" spans="1:65" s="2" customFormat="1" ht="21.75" customHeight="1">
      <c r="A132" s="34"/>
      <c r="B132" s="35"/>
      <c r="C132" s="178" t="s">
        <v>221</v>
      </c>
      <c r="D132" s="178" t="s">
        <v>187</v>
      </c>
      <c r="E132" s="179" t="s">
        <v>222</v>
      </c>
      <c r="F132" s="180" t="s">
        <v>223</v>
      </c>
      <c r="G132" s="181" t="s">
        <v>190</v>
      </c>
      <c r="H132" s="182">
        <v>308.972</v>
      </c>
      <c r="I132" s="183"/>
      <c r="J132" s="184">
        <f>ROUND(I132*H132,2)</f>
        <v>0</v>
      </c>
      <c r="K132" s="180" t="s">
        <v>191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0.00735</v>
      </c>
      <c r="R132" s="187">
        <f>Q132*H132</f>
        <v>2.2709441999999997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108</v>
      </c>
      <c r="AY132" s="17" t="s">
        <v>185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81</v>
      </c>
      <c r="BK132" s="190">
        <f>ROUND(I132*H132,2)</f>
        <v>0</v>
      </c>
      <c r="BL132" s="17" t="s">
        <v>192</v>
      </c>
      <c r="BM132" s="189" t="s">
        <v>224</v>
      </c>
    </row>
    <row r="133" spans="1:47" s="2" customFormat="1" ht="12">
      <c r="A133" s="34"/>
      <c r="B133" s="35"/>
      <c r="C133" s="36"/>
      <c r="D133" s="191" t="s">
        <v>194</v>
      </c>
      <c r="E133" s="36"/>
      <c r="F133" s="192" t="s">
        <v>225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194</v>
      </c>
      <c r="AU133" s="17" t="s">
        <v>108</v>
      </c>
    </row>
    <row r="134" spans="2:51" s="13" customFormat="1" ht="12">
      <c r="B134" s="196"/>
      <c r="C134" s="197"/>
      <c r="D134" s="198" t="s">
        <v>196</v>
      </c>
      <c r="E134" s="197"/>
      <c r="F134" s="200" t="s">
        <v>821</v>
      </c>
      <c r="G134" s="197"/>
      <c r="H134" s="201">
        <v>308.972</v>
      </c>
      <c r="I134" s="202"/>
      <c r="J134" s="197"/>
      <c r="K134" s="197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196</v>
      </c>
      <c r="AU134" s="207" t="s">
        <v>108</v>
      </c>
      <c r="AV134" s="13" t="s">
        <v>85</v>
      </c>
      <c r="AW134" s="13" t="s">
        <v>4</v>
      </c>
      <c r="AX134" s="13" t="s">
        <v>81</v>
      </c>
      <c r="AY134" s="207" t="s">
        <v>185</v>
      </c>
    </row>
    <row r="135" spans="1:65" s="2" customFormat="1" ht="24.15" customHeight="1">
      <c r="A135" s="34"/>
      <c r="B135" s="35"/>
      <c r="C135" s="178" t="s">
        <v>209</v>
      </c>
      <c r="D135" s="178" t="s">
        <v>187</v>
      </c>
      <c r="E135" s="179" t="s">
        <v>226</v>
      </c>
      <c r="F135" s="180" t="s">
        <v>227</v>
      </c>
      <c r="G135" s="181" t="s">
        <v>190</v>
      </c>
      <c r="H135" s="182">
        <v>73.7</v>
      </c>
      <c r="I135" s="183"/>
      <c r="J135" s="184">
        <f>ROUND(I135*H135,2)</f>
        <v>0</v>
      </c>
      <c r="K135" s="180" t="s">
        <v>191</v>
      </c>
      <c r="L135" s="39"/>
      <c r="M135" s="185" t="s">
        <v>19</v>
      </c>
      <c r="N135" s="186" t="s">
        <v>48</v>
      </c>
      <c r="O135" s="64"/>
      <c r="P135" s="187">
        <f>O135*H135</f>
        <v>0</v>
      </c>
      <c r="Q135" s="187">
        <v>0.0154</v>
      </c>
      <c r="R135" s="187">
        <f>Q135*H135</f>
        <v>1.13498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192</v>
      </c>
      <c r="AT135" s="189" t="s">
        <v>187</v>
      </c>
      <c r="AU135" s="189" t="s">
        <v>108</v>
      </c>
      <c r="AY135" s="17" t="s">
        <v>185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81</v>
      </c>
      <c r="BK135" s="190">
        <f>ROUND(I135*H135,2)</f>
        <v>0</v>
      </c>
      <c r="BL135" s="17" t="s">
        <v>192</v>
      </c>
      <c r="BM135" s="189" t="s">
        <v>228</v>
      </c>
    </row>
    <row r="136" spans="1:47" s="2" customFormat="1" ht="12">
      <c r="A136" s="34"/>
      <c r="B136" s="35"/>
      <c r="C136" s="36"/>
      <c r="D136" s="191" t="s">
        <v>194</v>
      </c>
      <c r="E136" s="36"/>
      <c r="F136" s="192" t="s">
        <v>229</v>
      </c>
      <c r="G136" s="36"/>
      <c r="H136" s="36"/>
      <c r="I136" s="193"/>
      <c r="J136" s="36"/>
      <c r="K136" s="36"/>
      <c r="L136" s="39"/>
      <c r="M136" s="194"/>
      <c r="N136" s="195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194</v>
      </c>
      <c r="AU136" s="17" t="s">
        <v>108</v>
      </c>
    </row>
    <row r="137" spans="2:51" s="13" customFormat="1" ht="12">
      <c r="B137" s="196"/>
      <c r="C137" s="197"/>
      <c r="D137" s="198" t="s">
        <v>196</v>
      </c>
      <c r="E137" s="199" t="s">
        <v>19</v>
      </c>
      <c r="F137" s="200" t="s">
        <v>818</v>
      </c>
      <c r="G137" s="197"/>
      <c r="H137" s="201">
        <v>18.425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196</v>
      </c>
      <c r="AU137" s="207" t="s">
        <v>108</v>
      </c>
      <c r="AV137" s="13" t="s">
        <v>85</v>
      </c>
      <c r="AW137" s="13" t="s">
        <v>37</v>
      </c>
      <c r="AX137" s="13" t="s">
        <v>77</v>
      </c>
      <c r="AY137" s="207" t="s">
        <v>185</v>
      </c>
    </row>
    <row r="138" spans="2:51" s="14" customFormat="1" ht="12">
      <c r="B138" s="208"/>
      <c r="C138" s="209"/>
      <c r="D138" s="198" t="s">
        <v>196</v>
      </c>
      <c r="E138" s="210" t="s">
        <v>19</v>
      </c>
      <c r="F138" s="211" t="s">
        <v>199</v>
      </c>
      <c r="G138" s="209"/>
      <c r="H138" s="212">
        <v>18.425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196</v>
      </c>
      <c r="AU138" s="218" t="s">
        <v>108</v>
      </c>
      <c r="AV138" s="14" t="s">
        <v>192</v>
      </c>
      <c r="AW138" s="14" t="s">
        <v>37</v>
      </c>
      <c r="AX138" s="14" t="s">
        <v>81</v>
      </c>
      <c r="AY138" s="218" t="s">
        <v>185</v>
      </c>
    </row>
    <row r="139" spans="2:51" s="13" customFormat="1" ht="12">
      <c r="B139" s="196"/>
      <c r="C139" s="197"/>
      <c r="D139" s="198" t="s">
        <v>196</v>
      </c>
      <c r="E139" s="197"/>
      <c r="F139" s="200" t="s">
        <v>822</v>
      </c>
      <c r="G139" s="197"/>
      <c r="H139" s="201">
        <v>73.7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196</v>
      </c>
      <c r="AU139" s="207" t="s">
        <v>108</v>
      </c>
      <c r="AV139" s="13" t="s">
        <v>85</v>
      </c>
      <c r="AW139" s="13" t="s">
        <v>4</v>
      </c>
      <c r="AX139" s="13" t="s">
        <v>81</v>
      </c>
      <c r="AY139" s="207" t="s">
        <v>185</v>
      </c>
    </row>
    <row r="140" spans="1:65" s="2" customFormat="1" ht="24.15" customHeight="1">
      <c r="A140" s="34"/>
      <c r="B140" s="35"/>
      <c r="C140" s="178" t="s">
        <v>230</v>
      </c>
      <c r="D140" s="178" t="s">
        <v>187</v>
      </c>
      <c r="E140" s="179" t="s">
        <v>231</v>
      </c>
      <c r="F140" s="180" t="s">
        <v>232</v>
      </c>
      <c r="G140" s="181" t="s">
        <v>190</v>
      </c>
      <c r="H140" s="182">
        <v>235.272</v>
      </c>
      <c r="I140" s="183"/>
      <c r="J140" s="184">
        <f>ROUND(I140*H140,2)</f>
        <v>0</v>
      </c>
      <c r="K140" s="180" t="s">
        <v>191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0.01838</v>
      </c>
      <c r="R140" s="187">
        <f>Q140*H140</f>
        <v>4.32429936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108</v>
      </c>
      <c r="AY140" s="17" t="s">
        <v>185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81</v>
      </c>
      <c r="BK140" s="190">
        <f>ROUND(I140*H140,2)</f>
        <v>0</v>
      </c>
      <c r="BL140" s="17" t="s">
        <v>192</v>
      </c>
      <c r="BM140" s="189" t="s">
        <v>233</v>
      </c>
    </row>
    <row r="141" spans="1:47" s="2" customFormat="1" ht="12">
      <c r="A141" s="34"/>
      <c r="B141" s="35"/>
      <c r="C141" s="36"/>
      <c r="D141" s="191" t="s">
        <v>194</v>
      </c>
      <c r="E141" s="36"/>
      <c r="F141" s="192" t="s">
        <v>234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194</v>
      </c>
      <c r="AU141" s="17" t="s">
        <v>108</v>
      </c>
    </row>
    <row r="142" spans="2:51" s="13" customFormat="1" ht="12">
      <c r="B142" s="196"/>
      <c r="C142" s="197"/>
      <c r="D142" s="198" t="s">
        <v>196</v>
      </c>
      <c r="E142" s="199" t="s">
        <v>19</v>
      </c>
      <c r="F142" s="200" t="s">
        <v>819</v>
      </c>
      <c r="G142" s="197"/>
      <c r="H142" s="201">
        <v>35.978</v>
      </c>
      <c r="I142" s="202"/>
      <c r="J142" s="197"/>
      <c r="K142" s="197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196</v>
      </c>
      <c r="AU142" s="207" t="s">
        <v>108</v>
      </c>
      <c r="AV142" s="13" t="s">
        <v>85</v>
      </c>
      <c r="AW142" s="13" t="s">
        <v>37</v>
      </c>
      <c r="AX142" s="13" t="s">
        <v>77</v>
      </c>
      <c r="AY142" s="207" t="s">
        <v>185</v>
      </c>
    </row>
    <row r="143" spans="2:51" s="13" customFormat="1" ht="12">
      <c r="B143" s="196"/>
      <c r="C143" s="197"/>
      <c r="D143" s="198" t="s">
        <v>196</v>
      </c>
      <c r="E143" s="199" t="s">
        <v>19</v>
      </c>
      <c r="F143" s="200" t="s">
        <v>820</v>
      </c>
      <c r="G143" s="197"/>
      <c r="H143" s="201">
        <v>22.84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196</v>
      </c>
      <c r="AU143" s="207" t="s">
        <v>108</v>
      </c>
      <c r="AV143" s="13" t="s">
        <v>85</v>
      </c>
      <c r="AW143" s="13" t="s">
        <v>37</v>
      </c>
      <c r="AX143" s="13" t="s">
        <v>77</v>
      </c>
      <c r="AY143" s="207" t="s">
        <v>185</v>
      </c>
    </row>
    <row r="144" spans="2:51" s="14" customFormat="1" ht="12">
      <c r="B144" s="208"/>
      <c r="C144" s="209"/>
      <c r="D144" s="198" t="s">
        <v>196</v>
      </c>
      <c r="E144" s="210" t="s">
        <v>19</v>
      </c>
      <c r="F144" s="211" t="s">
        <v>199</v>
      </c>
      <c r="G144" s="209"/>
      <c r="H144" s="212">
        <v>58.818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196</v>
      </c>
      <c r="AU144" s="218" t="s">
        <v>108</v>
      </c>
      <c r="AV144" s="14" t="s">
        <v>192</v>
      </c>
      <c r="AW144" s="14" t="s">
        <v>37</v>
      </c>
      <c r="AX144" s="14" t="s">
        <v>81</v>
      </c>
      <c r="AY144" s="218" t="s">
        <v>185</v>
      </c>
    </row>
    <row r="145" spans="2:51" s="13" customFormat="1" ht="12">
      <c r="B145" s="196"/>
      <c r="C145" s="197"/>
      <c r="D145" s="198" t="s">
        <v>196</v>
      </c>
      <c r="E145" s="197"/>
      <c r="F145" s="200" t="s">
        <v>823</v>
      </c>
      <c r="G145" s="197"/>
      <c r="H145" s="201">
        <v>235.272</v>
      </c>
      <c r="I145" s="202"/>
      <c r="J145" s="197"/>
      <c r="K145" s="197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196</v>
      </c>
      <c r="AU145" s="207" t="s">
        <v>108</v>
      </c>
      <c r="AV145" s="13" t="s">
        <v>85</v>
      </c>
      <c r="AW145" s="13" t="s">
        <v>4</v>
      </c>
      <c r="AX145" s="13" t="s">
        <v>81</v>
      </c>
      <c r="AY145" s="207" t="s">
        <v>185</v>
      </c>
    </row>
    <row r="146" spans="1:65" s="2" customFormat="1" ht="24.15" customHeight="1">
      <c r="A146" s="34"/>
      <c r="B146" s="35"/>
      <c r="C146" s="178" t="s">
        <v>235</v>
      </c>
      <c r="D146" s="178" t="s">
        <v>187</v>
      </c>
      <c r="E146" s="179" t="s">
        <v>236</v>
      </c>
      <c r="F146" s="180" t="s">
        <v>237</v>
      </c>
      <c r="G146" s="181" t="s">
        <v>190</v>
      </c>
      <c r="H146" s="182">
        <v>308.972</v>
      </c>
      <c r="I146" s="183"/>
      <c r="J146" s="184">
        <f>ROUND(I146*H146,2)</f>
        <v>0</v>
      </c>
      <c r="K146" s="180" t="s">
        <v>191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0.0079</v>
      </c>
      <c r="R146" s="187">
        <f>Q146*H146</f>
        <v>2.4408788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192</v>
      </c>
      <c r="AT146" s="189" t="s">
        <v>187</v>
      </c>
      <c r="AU146" s="189" t="s">
        <v>108</v>
      </c>
      <c r="AY146" s="17" t="s">
        <v>185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81</v>
      </c>
      <c r="BK146" s="190">
        <f>ROUND(I146*H146,2)</f>
        <v>0</v>
      </c>
      <c r="BL146" s="17" t="s">
        <v>192</v>
      </c>
      <c r="BM146" s="189" t="s">
        <v>238</v>
      </c>
    </row>
    <row r="147" spans="1:47" s="2" customFormat="1" ht="12">
      <c r="A147" s="34"/>
      <c r="B147" s="35"/>
      <c r="C147" s="36"/>
      <c r="D147" s="191" t="s">
        <v>194</v>
      </c>
      <c r="E147" s="36"/>
      <c r="F147" s="192" t="s">
        <v>239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194</v>
      </c>
      <c r="AU147" s="17" t="s">
        <v>108</v>
      </c>
    </row>
    <row r="148" spans="2:51" s="13" customFormat="1" ht="12">
      <c r="B148" s="196"/>
      <c r="C148" s="197"/>
      <c r="D148" s="198" t="s">
        <v>196</v>
      </c>
      <c r="E148" s="197"/>
      <c r="F148" s="200" t="s">
        <v>821</v>
      </c>
      <c r="G148" s="197"/>
      <c r="H148" s="201">
        <v>308.972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196</v>
      </c>
      <c r="AU148" s="207" t="s">
        <v>108</v>
      </c>
      <c r="AV148" s="13" t="s">
        <v>85</v>
      </c>
      <c r="AW148" s="13" t="s">
        <v>4</v>
      </c>
      <c r="AX148" s="13" t="s">
        <v>81</v>
      </c>
      <c r="AY148" s="207" t="s">
        <v>185</v>
      </c>
    </row>
    <row r="149" spans="1:65" s="2" customFormat="1" ht="16.5" customHeight="1">
      <c r="A149" s="34"/>
      <c r="B149" s="35"/>
      <c r="C149" s="178" t="s">
        <v>240</v>
      </c>
      <c r="D149" s="178" t="s">
        <v>187</v>
      </c>
      <c r="E149" s="179" t="s">
        <v>241</v>
      </c>
      <c r="F149" s="180" t="s">
        <v>242</v>
      </c>
      <c r="G149" s="181" t="s">
        <v>190</v>
      </c>
      <c r="H149" s="182">
        <v>74.36</v>
      </c>
      <c r="I149" s="183"/>
      <c r="J149" s="184">
        <f>ROUND(I149*H149,2)</f>
        <v>0</v>
      </c>
      <c r="K149" s="180" t="s">
        <v>191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0.00026</v>
      </c>
      <c r="R149" s="187">
        <f>Q149*H149</f>
        <v>0.0193336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108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243</v>
      </c>
    </row>
    <row r="150" spans="1:47" s="2" customFormat="1" ht="12">
      <c r="A150" s="34"/>
      <c r="B150" s="35"/>
      <c r="C150" s="36"/>
      <c r="D150" s="191" t="s">
        <v>194</v>
      </c>
      <c r="E150" s="36"/>
      <c r="F150" s="192" t="s">
        <v>244</v>
      </c>
      <c r="G150" s="36"/>
      <c r="H150" s="36"/>
      <c r="I150" s="193"/>
      <c r="J150" s="36"/>
      <c r="K150" s="36"/>
      <c r="L150" s="39"/>
      <c r="M150" s="194"/>
      <c r="N150" s="195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194</v>
      </c>
      <c r="AU150" s="17" t="s">
        <v>108</v>
      </c>
    </row>
    <row r="151" spans="2:51" s="13" customFormat="1" ht="12">
      <c r="B151" s="196"/>
      <c r="C151" s="197"/>
      <c r="D151" s="198" t="s">
        <v>196</v>
      </c>
      <c r="E151" s="199" t="s">
        <v>19</v>
      </c>
      <c r="F151" s="200" t="s">
        <v>824</v>
      </c>
      <c r="G151" s="197"/>
      <c r="H151" s="201">
        <v>4.83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196</v>
      </c>
      <c r="AU151" s="207" t="s">
        <v>108</v>
      </c>
      <c r="AV151" s="13" t="s">
        <v>85</v>
      </c>
      <c r="AW151" s="13" t="s">
        <v>37</v>
      </c>
      <c r="AX151" s="13" t="s">
        <v>77</v>
      </c>
      <c r="AY151" s="207" t="s">
        <v>185</v>
      </c>
    </row>
    <row r="152" spans="2:51" s="13" customFormat="1" ht="12">
      <c r="B152" s="196"/>
      <c r="C152" s="197"/>
      <c r="D152" s="198" t="s">
        <v>196</v>
      </c>
      <c r="E152" s="199" t="s">
        <v>19</v>
      </c>
      <c r="F152" s="200" t="s">
        <v>825</v>
      </c>
      <c r="G152" s="197"/>
      <c r="H152" s="201">
        <v>13.76</v>
      </c>
      <c r="I152" s="202"/>
      <c r="J152" s="197"/>
      <c r="K152" s="197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196</v>
      </c>
      <c r="AU152" s="207" t="s">
        <v>108</v>
      </c>
      <c r="AV152" s="13" t="s">
        <v>85</v>
      </c>
      <c r="AW152" s="13" t="s">
        <v>37</v>
      </c>
      <c r="AX152" s="13" t="s">
        <v>77</v>
      </c>
      <c r="AY152" s="207" t="s">
        <v>185</v>
      </c>
    </row>
    <row r="153" spans="2:51" s="14" customFormat="1" ht="12">
      <c r="B153" s="208"/>
      <c r="C153" s="209"/>
      <c r="D153" s="198" t="s">
        <v>196</v>
      </c>
      <c r="E153" s="210" t="s">
        <v>19</v>
      </c>
      <c r="F153" s="211" t="s">
        <v>199</v>
      </c>
      <c r="G153" s="209"/>
      <c r="H153" s="212">
        <v>18.59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196</v>
      </c>
      <c r="AU153" s="218" t="s">
        <v>108</v>
      </c>
      <c r="AV153" s="14" t="s">
        <v>192</v>
      </c>
      <c r="AW153" s="14" t="s">
        <v>37</v>
      </c>
      <c r="AX153" s="14" t="s">
        <v>81</v>
      </c>
      <c r="AY153" s="218" t="s">
        <v>185</v>
      </c>
    </row>
    <row r="154" spans="2:51" s="13" customFormat="1" ht="12">
      <c r="B154" s="196"/>
      <c r="C154" s="197"/>
      <c r="D154" s="198" t="s">
        <v>196</v>
      </c>
      <c r="E154" s="197"/>
      <c r="F154" s="200" t="s">
        <v>826</v>
      </c>
      <c r="G154" s="197"/>
      <c r="H154" s="201">
        <v>74.36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196</v>
      </c>
      <c r="AU154" s="207" t="s">
        <v>108</v>
      </c>
      <c r="AV154" s="13" t="s">
        <v>85</v>
      </c>
      <c r="AW154" s="13" t="s">
        <v>4</v>
      </c>
      <c r="AX154" s="13" t="s">
        <v>81</v>
      </c>
      <c r="AY154" s="207" t="s">
        <v>185</v>
      </c>
    </row>
    <row r="155" spans="1:65" s="2" customFormat="1" ht="21.75" customHeight="1">
      <c r="A155" s="34"/>
      <c r="B155" s="35"/>
      <c r="C155" s="178" t="s">
        <v>247</v>
      </c>
      <c r="D155" s="178" t="s">
        <v>187</v>
      </c>
      <c r="E155" s="179" t="s">
        <v>248</v>
      </c>
      <c r="F155" s="180" t="s">
        <v>249</v>
      </c>
      <c r="G155" s="181" t="s">
        <v>190</v>
      </c>
      <c r="H155" s="182">
        <v>74.36</v>
      </c>
      <c r="I155" s="183"/>
      <c r="J155" s="184">
        <f>ROUND(I155*H155,2)</f>
        <v>0</v>
      </c>
      <c r="K155" s="180" t="s">
        <v>191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0.00735</v>
      </c>
      <c r="R155" s="187">
        <f>Q155*H155</f>
        <v>0.546546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192</v>
      </c>
      <c r="AT155" s="189" t="s">
        <v>187</v>
      </c>
      <c r="AU155" s="189" t="s">
        <v>108</v>
      </c>
      <c r="AY155" s="17" t="s">
        <v>185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81</v>
      </c>
      <c r="BK155" s="190">
        <f>ROUND(I155*H155,2)</f>
        <v>0</v>
      </c>
      <c r="BL155" s="17" t="s">
        <v>192</v>
      </c>
      <c r="BM155" s="189" t="s">
        <v>250</v>
      </c>
    </row>
    <row r="156" spans="1:47" s="2" customFormat="1" ht="12">
      <c r="A156" s="34"/>
      <c r="B156" s="35"/>
      <c r="C156" s="36"/>
      <c r="D156" s="191" t="s">
        <v>194</v>
      </c>
      <c r="E156" s="36"/>
      <c r="F156" s="192" t="s">
        <v>251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194</v>
      </c>
      <c r="AU156" s="17" t="s">
        <v>108</v>
      </c>
    </row>
    <row r="157" spans="2:51" s="13" customFormat="1" ht="12">
      <c r="B157" s="196"/>
      <c r="C157" s="197"/>
      <c r="D157" s="198" t="s">
        <v>196</v>
      </c>
      <c r="E157" s="197"/>
      <c r="F157" s="200" t="s">
        <v>826</v>
      </c>
      <c r="G157" s="197"/>
      <c r="H157" s="201">
        <v>74.36</v>
      </c>
      <c r="I157" s="202"/>
      <c r="J157" s="197"/>
      <c r="K157" s="197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196</v>
      </c>
      <c r="AU157" s="207" t="s">
        <v>108</v>
      </c>
      <c r="AV157" s="13" t="s">
        <v>85</v>
      </c>
      <c r="AW157" s="13" t="s">
        <v>4</v>
      </c>
      <c r="AX157" s="13" t="s">
        <v>81</v>
      </c>
      <c r="AY157" s="207" t="s">
        <v>185</v>
      </c>
    </row>
    <row r="158" spans="1:65" s="2" customFormat="1" ht="24.15" customHeight="1">
      <c r="A158" s="34"/>
      <c r="B158" s="35"/>
      <c r="C158" s="178" t="s">
        <v>252</v>
      </c>
      <c r="D158" s="178" t="s">
        <v>187</v>
      </c>
      <c r="E158" s="179" t="s">
        <v>253</v>
      </c>
      <c r="F158" s="180" t="s">
        <v>254</v>
      </c>
      <c r="G158" s="181" t="s">
        <v>190</v>
      </c>
      <c r="H158" s="182">
        <v>74.36</v>
      </c>
      <c r="I158" s="183"/>
      <c r="J158" s="184">
        <f>ROUND(I158*H158,2)</f>
        <v>0</v>
      </c>
      <c r="K158" s="180" t="s">
        <v>191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0.01838</v>
      </c>
      <c r="R158" s="187">
        <f>Q158*H158</f>
        <v>1.3667368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192</v>
      </c>
      <c r="AT158" s="189" t="s">
        <v>187</v>
      </c>
      <c r="AU158" s="189" t="s">
        <v>108</v>
      </c>
      <c r="AY158" s="17" t="s">
        <v>185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81</v>
      </c>
      <c r="BK158" s="190">
        <f>ROUND(I158*H158,2)</f>
        <v>0</v>
      </c>
      <c r="BL158" s="17" t="s">
        <v>192</v>
      </c>
      <c r="BM158" s="189" t="s">
        <v>255</v>
      </c>
    </row>
    <row r="159" spans="1:47" s="2" customFormat="1" ht="12">
      <c r="A159" s="34"/>
      <c r="B159" s="35"/>
      <c r="C159" s="36"/>
      <c r="D159" s="191" t="s">
        <v>194</v>
      </c>
      <c r="E159" s="36"/>
      <c r="F159" s="192" t="s">
        <v>256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194</v>
      </c>
      <c r="AU159" s="17" t="s">
        <v>108</v>
      </c>
    </row>
    <row r="160" spans="2:51" s="13" customFormat="1" ht="12">
      <c r="B160" s="196"/>
      <c r="C160" s="197"/>
      <c r="D160" s="198" t="s">
        <v>196</v>
      </c>
      <c r="E160" s="197"/>
      <c r="F160" s="200" t="s">
        <v>826</v>
      </c>
      <c r="G160" s="197"/>
      <c r="H160" s="201">
        <v>74.36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196</v>
      </c>
      <c r="AU160" s="207" t="s">
        <v>108</v>
      </c>
      <c r="AV160" s="13" t="s">
        <v>85</v>
      </c>
      <c r="AW160" s="13" t="s">
        <v>4</v>
      </c>
      <c r="AX160" s="13" t="s">
        <v>81</v>
      </c>
      <c r="AY160" s="207" t="s">
        <v>185</v>
      </c>
    </row>
    <row r="161" spans="1:65" s="2" customFormat="1" ht="24.15" customHeight="1">
      <c r="A161" s="34"/>
      <c r="B161" s="35"/>
      <c r="C161" s="178" t="s">
        <v>257</v>
      </c>
      <c r="D161" s="178" t="s">
        <v>187</v>
      </c>
      <c r="E161" s="179" t="s">
        <v>258</v>
      </c>
      <c r="F161" s="180" t="s">
        <v>259</v>
      </c>
      <c r="G161" s="181" t="s">
        <v>190</v>
      </c>
      <c r="H161" s="182">
        <v>74.36</v>
      </c>
      <c r="I161" s="183"/>
      <c r="J161" s="184">
        <f>ROUND(I161*H161,2)</f>
        <v>0</v>
      </c>
      <c r="K161" s="180" t="s">
        <v>191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0.0079</v>
      </c>
      <c r="R161" s="187">
        <f>Q161*H161</f>
        <v>0.5874440000000001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192</v>
      </c>
      <c r="AT161" s="189" t="s">
        <v>187</v>
      </c>
      <c r="AU161" s="189" t="s">
        <v>108</v>
      </c>
      <c r="AY161" s="17" t="s">
        <v>185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81</v>
      </c>
      <c r="BK161" s="190">
        <f>ROUND(I161*H161,2)</f>
        <v>0</v>
      </c>
      <c r="BL161" s="17" t="s">
        <v>192</v>
      </c>
      <c r="BM161" s="189" t="s">
        <v>260</v>
      </c>
    </row>
    <row r="162" spans="1:47" s="2" customFormat="1" ht="12">
      <c r="A162" s="34"/>
      <c r="B162" s="35"/>
      <c r="C162" s="36"/>
      <c r="D162" s="191" t="s">
        <v>194</v>
      </c>
      <c r="E162" s="36"/>
      <c r="F162" s="192" t="s">
        <v>261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194</v>
      </c>
      <c r="AU162" s="17" t="s">
        <v>108</v>
      </c>
    </row>
    <row r="163" spans="2:51" s="13" customFormat="1" ht="12">
      <c r="B163" s="196"/>
      <c r="C163" s="197"/>
      <c r="D163" s="198" t="s">
        <v>196</v>
      </c>
      <c r="E163" s="197"/>
      <c r="F163" s="200" t="s">
        <v>826</v>
      </c>
      <c r="G163" s="197"/>
      <c r="H163" s="201">
        <v>74.36</v>
      </c>
      <c r="I163" s="202"/>
      <c r="J163" s="197"/>
      <c r="K163" s="197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196</v>
      </c>
      <c r="AU163" s="207" t="s">
        <v>108</v>
      </c>
      <c r="AV163" s="13" t="s">
        <v>85</v>
      </c>
      <c r="AW163" s="13" t="s">
        <v>4</v>
      </c>
      <c r="AX163" s="13" t="s">
        <v>81</v>
      </c>
      <c r="AY163" s="207" t="s">
        <v>185</v>
      </c>
    </row>
    <row r="164" spans="1:65" s="2" customFormat="1" ht="24.15" customHeight="1">
      <c r="A164" s="34"/>
      <c r="B164" s="35"/>
      <c r="C164" s="178" t="s">
        <v>262</v>
      </c>
      <c r="D164" s="178" t="s">
        <v>187</v>
      </c>
      <c r="E164" s="179" t="s">
        <v>263</v>
      </c>
      <c r="F164" s="180" t="s">
        <v>264</v>
      </c>
      <c r="G164" s="181" t="s">
        <v>190</v>
      </c>
      <c r="H164" s="182">
        <v>12.6</v>
      </c>
      <c r="I164" s="183"/>
      <c r="J164" s="184">
        <f>ROUND(I164*H164,2)</f>
        <v>0</v>
      </c>
      <c r="K164" s="180" t="s">
        <v>191</v>
      </c>
      <c r="L164" s="39"/>
      <c r="M164" s="185" t="s">
        <v>19</v>
      </c>
      <c r="N164" s="186" t="s">
        <v>48</v>
      </c>
      <c r="O164" s="64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192</v>
      </c>
      <c r="AT164" s="189" t="s">
        <v>187</v>
      </c>
      <c r="AU164" s="189" t="s">
        <v>108</v>
      </c>
      <c r="AY164" s="17" t="s">
        <v>185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7" t="s">
        <v>81</v>
      </c>
      <c r="BK164" s="190">
        <f>ROUND(I164*H164,2)</f>
        <v>0</v>
      </c>
      <c r="BL164" s="17" t="s">
        <v>192</v>
      </c>
      <c r="BM164" s="189" t="s">
        <v>265</v>
      </c>
    </row>
    <row r="165" spans="1:47" s="2" customFormat="1" ht="12">
      <c r="A165" s="34"/>
      <c r="B165" s="35"/>
      <c r="C165" s="36"/>
      <c r="D165" s="191" t="s">
        <v>194</v>
      </c>
      <c r="E165" s="36"/>
      <c r="F165" s="192" t="s">
        <v>266</v>
      </c>
      <c r="G165" s="36"/>
      <c r="H165" s="36"/>
      <c r="I165" s="193"/>
      <c r="J165" s="36"/>
      <c r="K165" s="36"/>
      <c r="L165" s="39"/>
      <c r="M165" s="194"/>
      <c r="N165" s="19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194</v>
      </c>
      <c r="AU165" s="17" t="s">
        <v>108</v>
      </c>
    </row>
    <row r="166" spans="2:51" s="13" customFormat="1" ht="12">
      <c r="B166" s="196"/>
      <c r="C166" s="197"/>
      <c r="D166" s="198" t="s">
        <v>196</v>
      </c>
      <c r="E166" s="199" t="s">
        <v>19</v>
      </c>
      <c r="F166" s="200" t="s">
        <v>267</v>
      </c>
      <c r="G166" s="197"/>
      <c r="H166" s="201">
        <v>3.15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196</v>
      </c>
      <c r="AU166" s="207" t="s">
        <v>108</v>
      </c>
      <c r="AV166" s="13" t="s">
        <v>85</v>
      </c>
      <c r="AW166" s="13" t="s">
        <v>37</v>
      </c>
      <c r="AX166" s="13" t="s">
        <v>77</v>
      </c>
      <c r="AY166" s="207" t="s">
        <v>185</v>
      </c>
    </row>
    <row r="167" spans="2:51" s="14" customFormat="1" ht="12">
      <c r="B167" s="208"/>
      <c r="C167" s="209"/>
      <c r="D167" s="198" t="s">
        <v>196</v>
      </c>
      <c r="E167" s="210" t="s">
        <v>19</v>
      </c>
      <c r="F167" s="211" t="s">
        <v>199</v>
      </c>
      <c r="G167" s="209"/>
      <c r="H167" s="212">
        <v>3.15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196</v>
      </c>
      <c r="AU167" s="218" t="s">
        <v>108</v>
      </c>
      <c r="AV167" s="14" t="s">
        <v>192</v>
      </c>
      <c r="AW167" s="14" t="s">
        <v>37</v>
      </c>
      <c r="AX167" s="14" t="s">
        <v>81</v>
      </c>
      <c r="AY167" s="218" t="s">
        <v>185</v>
      </c>
    </row>
    <row r="168" spans="2:51" s="13" customFormat="1" ht="12">
      <c r="B168" s="196"/>
      <c r="C168" s="197"/>
      <c r="D168" s="198" t="s">
        <v>196</v>
      </c>
      <c r="E168" s="197"/>
      <c r="F168" s="200" t="s">
        <v>827</v>
      </c>
      <c r="G168" s="197"/>
      <c r="H168" s="201">
        <v>12.6</v>
      </c>
      <c r="I168" s="202"/>
      <c r="J168" s="197"/>
      <c r="K168" s="197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196</v>
      </c>
      <c r="AU168" s="207" t="s">
        <v>108</v>
      </c>
      <c r="AV168" s="13" t="s">
        <v>85</v>
      </c>
      <c r="AW168" s="13" t="s">
        <v>4</v>
      </c>
      <c r="AX168" s="13" t="s">
        <v>81</v>
      </c>
      <c r="AY168" s="207" t="s">
        <v>185</v>
      </c>
    </row>
    <row r="169" spans="2:63" s="12" customFormat="1" ht="22.85" customHeight="1">
      <c r="B169" s="162"/>
      <c r="C169" s="163"/>
      <c r="D169" s="164" t="s">
        <v>76</v>
      </c>
      <c r="E169" s="176" t="s">
        <v>240</v>
      </c>
      <c r="F169" s="176" t="s">
        <v>268</v>
      </c>
      <c r="G169" s="163"/>
      <c r="H169" s="163"/>
      <c r="I169" s="166"/>
      <c r="J169" s="177">
        <f>BK169</f>
        <v>0</v>
      </c>
      <c r="K169" s="163"/>
      <c r="L169" s="168"/>
      <c r="M169" s="169"/>
      <c r="N169" s="170"/>
      <c r="O169" s="170"/>
      <c r="P169" s="171">
        <f>P170+P176+P182+P201</f>
        <v>0</v>
      </c>
      <c r="Q169" s="170"/>
      <c r="R169" s="171">
        <f>R170+R176+R182+R201</f>
        <v>0.03074</v>
      </c>
      <c r="S169" s="170"/>
      <c r="T169" s="172">
        <f>T170+T176+T182+T201</f>
        <v>22.609136</v>
      </c>
      <c r="AR169" s="173" t="s">
        <v>81</v>
      </c>
      <c r="AT169" s="174" t="s">
        <v>76</v>
      </c>
      <c r="AU169" s="174" t="s">
        <v>81</v>
      </c>
      <c r="AY169" s="173" t="s">
        <v>185</v>
      </c>
      <c r="BK169" s="175">
        <f>BK170+BK176+BK182+BK201</f>
        <v>0</v>
      </c>
    </row>
    <row r="170" spans="2:63" s="12" customFormat="1" ht="20.9" customHeight="1">
      <c r="B170" s="162"/>
      <c r="C170" s="163"/>
      <c r="D170" s="164" t="s">
        <v>76</v>
      </c>
      <c r="E170" s="176" t="s">
        <v>269</v>
      </c>
      <c r="F170" s="176" t="s">
        <v>270</v>
      </c>
      <c r="G170" s="163"/>
      <c r="H170" s="163"/>
      <c r="I170" s="166"/>
      <c r="J170" s="177">
        <f>BK170</f>
        <v>0</v>
      </c>
      <c r="K170" s="163"/>
      <c r="L170" s="168"/>
      <c r="M170" s="169"/>
      <c r="N170" s="170"/>
      <c r="O170" s="170"/>
      <c r="P170" s="171">
        <f>SUM(P171:P175)</f>
        <v>0</v>
      </c>
      <c r="Q170" s="170"/>
      <c r="R170" s="171">
        <f>SUM(R171:R175)</f>
        <v>0.0258216</v>
      </c>
      <c r="S170" s="170"/>
      <c r="T170" s="172">
        <f>SUM(T171:T175)</f>
        <v>0</v>
      </c>
      <c r="AR170" s="173" t="s">
        <v>81</v>
      </c>
      <c r="AT170" s="174" t="s">
        <v>76</v>
      </c>
      <c r="AU170" s="174" t="s">
        <v>85</v>
      </c>
      <c r="AY170" s="173" t="s">
        <v>185</v>
      </c>
      <c r="BK170" s="175">
        <f>SUM(BK171:BK175)</f>
        <v>0</v>
      </c>
    </row>
    <row r="171" spans="1:65" s="2" customFormat="1" ht="24.15" customHeight="1">
      <c r="A171" s="34"/>
      <c r="B171" s="35"/>
      <c r="C171" s="178" t="s">
        <v>271</v>
      </c>
      <c r="D171" s="178" t="s">
        <v>187</v>
      </c>
      <c r="E171" s="179" t="s">
        <v>272</v>
      </c>
      <c r="F171" s="180" t="s">
        <v>273</v>
      </c>
      <c r="G171" s="181" t="s">
        <v>190</v>
      </c>
      <c r="H171" s="182">
        <v>122.96</v>
      </c>
      <c r="I171" s="183"/>
      <c r="J171" s="184">
        <f>ROUND(I171*H171,2)</f>
        <v>0</v>
      </c>
      <c r="K171" s="180" t="s">
        <v>191</v>
      </c>
      <c r="L171" s="39"/>
      <c r="M171" s="185" t="s">
        <v>19</v>
      </c>
      <c r="N171" s="186" t="s">
        <v>48</v>
      </c>
      <c r="O171" s="64"/>
      <c r="P171" s="187">
        <f>O171*H171</f>
        <v>0</v>
      </c>
      <c r="Q171" s="187">
        <v>0.00021</v>
      </c>
      <c r="R171" s="187">
        <f>Q171*H171</f>
        <v>0.0258216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192</v>
      </c>
      <c r="AT171" s="189" t="s">
        <v>187</v>
      </c>
      <c r="AU171" s="189" t="s">
        <v>108</v>
      </c>
      <c r="AY171" s="17" t="s">
        <v>185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17" t="s">
        <v>81</v>
      </c>
      <c r="BK171" s="190">
        <f>ROUND(I171*H171,2)</f>
        <v>0</v>
      </c>
      <c r="BL171" s="17" t="s">
        <v>192</v>
      </c>
      <c r="BM171" s="189" t="s">
        <v>274</v>
      </c>
    </row>
    <row r="172" spans="1:47" s="2" customFormat="1" ht="12">
      <c r="A172" s="34"/>
      <c r="B172" s="35"/>
      <c r="C172" s="36"/>
      <c r="D172" s="191" t="s">
        <v>194</v>
      </c>
      <c r="E172" s="36"/>
      <c r="F172" s="192" t="s">
        <v>275</v>
      </c>
      <c r="G172" s="36"/>
      <c r="H172" s="36"/>
      <c r="I172" s="193"/>
      <c r="J172" s="36"/>
      <c r="K172" s="36"/>
      <c r="L172" s="39"/>
      <c r="M172" s="194"/>
      <c r="N172" s="195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194</v>
      </c>
      <c r="AU172" s="17" t="s">
        <v>108</v>
      </c>
    </row>
    <row r="173" spans="2:51" s="13" customFormat="1" ht="12">
      <c r="B173" s="196"/>
      <c r="C173" s="197"/>
      <c r="D173" s="198" t="s">
        <v>196</v>
      </c>
      <c r="E173" s="199" t="s">
        <v>19</v>
      </c>
      <c r="F173" s="200" t="s">
        <v>828</v>
      </c>
      <c r="G173" s="197"/>
      <c r="H173" s="201">
        <v>30.74</v>
      </c>
      <c r="I173" s="202"/>
      <c r="J173" s="197"/>
      <c r="K173" s="197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196</v>
      </c>
      <c r="AU173" s="207" t="s">
        <v>108</v>
      </c>
      <c r="AV173" s="13" t="s">
        <v>85</v>
      </c>
      <c r="AW173" s="13" t="s">
        <v>37</v>
      </c>
      <c r="AX173" s="13" t="s">
        <v>77</v>
      </c>
      <c r="AY173" s="207" t="s">
        <v>185</v>
      </c>
    </row>
    <row r="174" spans="2:51" s="14" customFormat="1" ht="12">
      <c r="B174" s="208"/>
      <c r="C174" s="209"/>
      <c r="D174" s="198" t="s">
        <v>196</v>
      </c>
      <c r="E174" s="210" t="s">
        <v>19</v>
      </c>
      <c r="F174" s="211" t="s">
        <v>199</v>
      </c>
      <c r="G174" s="209"/>
      <c r="H174" s="212">
        <v>30.74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196</v>
      </c>
      <c r="AU174" s="218" t="s">
        <v>108</v>
      </c>
      <c r="AV174" s="14" t="s">
        <v>192</v>
      </c>
      <c r="AW174" s="14" t="s">
        <v>37</v>
      </c>
      <c r="AX174" s="14" t="s">
        <v>81</v>
      </c>
      <c r="AY174" s="218" t="s">
        <v>185</v>
      </c>
    </row>
    <row r="175" spans="2:51" s="13" customFormat="1" ht="12">
      <c r="B175" s="196"/>
      <c r="C175" s="197"/>
      <c r="D175" s="198" t="s">
        <v>196</v>
      </c>
      <c r="E175" s="197"/>
      <c r="F175" s="200" t="s">
        <v>829</v>
      </c>
      <c r="G175" s="197"/>
      <c r="H175" s="201">
        <v>122.96</v>
      </c>
      <c r="I175" s="202"/>
      <c r="J175" s="197"/>
      <c r="K175" s="197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196</v>
      </c>
      <c r="AU175" s="207" t="s">
        <v>108</v>
      </c>
      <c r="AV175" s="13" t="s">
        <v>85</v>
      </c>
      <c r="AW175" s="13" t="s">
        <v>4</v>
      </c>
      <c r="AX175" s="13" t="s">
        <v>81</v>
      </c>
      <c r="AY175" s="207" t="s">
        <v>185</v>
      </c>
    </row>
    <row r="176" spans="2:63" s="12" customFormat="1" ht="20.9" customHeight="1">
      <c r="B176" s="162"/>
      <c r="C176" s="163"/>
      <c r="D176" s="164" t="s">
        <v>76</v>
      </c>
      <c r="E176" s="176" t="s">
        <v>277</v>
      </c>
      <c r="F176" s="176" t="s">
        <v>278</v>
      </c>
      <c r="G176" s="163"/>
      <c r="H176" s="163"/>
      <c r="I176" s="166"/>
      <c r="J176" s="177">
        <f>BK176</f>
        <v>0</v>
      </c>
      <c r="K176" s="163"/>
      <c r="L176" s="168"/>
      <c r="M176" s="169"/>
      <c r="N176" s="170"/>
      <c r="O176" s="170"/>
      <c r="P176" s="171">
        <f>SUM(P177:P181)</f>
        <v>0</v>
      </c>
      <c r="Q176" s="170"/>
      <c r="R176" s="171">
        <f>SUM(R177:R181)</f>
        <v>0.0049184</v>
      </c>
      <c r="S176" s="170"/>
      <c r="T176" s="172">
        <f>SUM(T177:T181)</f>
        <v>0</v>
      </c>
      <c r="AR176" s="173" t="s">
        <v>81</v>
      </c>
      <c r="AT176" s="174" t="s">
        <v>76</v>
      </c>
      <c r="AU176" s="174" t="s">
        <v>85</v>
      </c>
      <c r="AY176" s="173" t="s">
        <v>185</v>
      </c>
      <c r="BK176" s="175">
        <f>SUM(BK177:BK181)</f>
        <v>0</v>
      </c>
    </row>
    <row r="177" spans="1:65" s="2" customFormat="1" ht="24.15" customHeight="1">
      <c r="A177" s="34"/>
      <c r="B177" s="35"/>
      <c r="C177" s="178" t="s">
        <v>8</v>
      </c>
      <c r="D177" s="178" t="s">
        <v>187</v>
      </c>
      <c r="E177" s="179" t="s">
        <v>279</v>
      </c>
      <c r="F177" s="180" t="s">
        <v>280</v>
      </c>
      <c r="G177" s="181" t="s">
        <v>190</v>
      </c>
      <c r="H177" s="182">
        <v>122.96</v>
      </c>
      <c r="I177" s="183"/>
      <c r="J177" s="184">
        <f>ROUND(I177*H177,2)</f>
        <v>0</v>
      </c>
      <c r="K177" s="180" t="s">
        <v>191</v>
      </c>
      <c r="L177" s="39"/>
      <c r="M177" s="185" t="s">
        <v>19</v>
      </c>
      <c r="N177" s="186" t="s">
        <v>48</v>
      </c>
      <c r="O177" s="64"/>
      <c r="P177" s="187">
        <f>O177*H177</f>
        <v>0</v>
      </c>
      <c r="Q177" s="187">
        <v>4E-05</v>
      </c>
      <c r="R177" s="187">
        <f>Q177*H177</f>
        <v>0.0049184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192</v>
      </c>
      <c r="AT177" s="189" t="s">
        <v>187</v>
      </c>
      <c r="AU177" s="189" t="s">
        <v>108</v>
      </c>
      <c r="AY177" s="17" t="s">
        <v>185</v>
      </c>
      <c r="BE177" s="190">
        <f>IF(N177="základní",J177,0)</f>
        <v>0</v>
      </c>
      <c r="BF177" s="190">
        <f>IF(N177="snížená",J177,0)</f>
        <v>0</v>
      </c>
      <c r="BG177" s="190">
        <f>IF(N177="zákl. přenesená",J177,0)</f>
        <v>0</v>
      </c>
      <c r="BH177" s="190">
        <f>IF(N177="sníž. přenesená",J177,0)</f>
        <v>0</v>
      </c>
      <c r="BI177" s="190">
        <f>IF(N177="nulová",J177,0)</f>
        <v>0</v>
      </c>
      <c r="BJ177" s="17" t="s">
        <v>81</v>
      </c>
      <c r="BK177" s="190">
        <f>ROUND(I177*H177,2)</f>
        <v>0</v>
      </c>
      <c r="BL177" s="17" t="s">
        <v>192</v>
      </c>
      <c r="BM177" s="189" t="s">
        <v>281</v>
      </c>
    </row>
    <row r="178" spans="1:47" s="2" customFormat="1" ht="12">
      <c r="A178" s="34"/>
      <c r="B178" s="35"/>
      <c r="C178" s="36"/>
      <c r="D178" s="191" t="s">
        <v>194</v>
      </c>
      <c r="E178" s="36"/>
      <c r="F178" s="192" t="s">
        <v>282</v>
      </c>
      <c r="G178" s="36"/>
      <c r="H178" s="36"/>
      <c r="I178" s="193"/>
      <c r="J178" s="36"/>
      <c r="K178" s="36"/>
      <c r="L178" s="39"/>
      <c r="M178" s="194"/>
      <c r="N178" s="195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194</v>
      </c>
      <c r="AU178" s="17" t="s">
        <v>108</v>
      </c>
    </row>
    <row r="179" spans="2:51" s="13" customFormat="1" ht="12">
      <c r="B179" s="196"/>
      <c r="C179" s="197"/>
      <c r="D179" s="198" t="s">
        <v>196</v>
      </c>
      <c r="E179" s="199" t="s">
        <v>19</v>
      </c>
      <c r="F179" s="200" t="s">
        <v>828</v>
      </c>
      <c r="G179" s="197"/>
      <c r="H179" s="201">
        <v>30.74</v>
      </c>
      <c r="I179" s="202"/>
      <c r="J179" s="197"/>
      <c r="K179" s="197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196</v>
      </c>
      <c r="AU179" s="207" t="s">
        <v>108</v>
      </c>
      <c r="AV179" s="13" t="s">
        <v>85</v>
      </c>
      <c r="AW179" s="13" t="s">
        <v>37</v>
      </c>
      <c r="AX179" s="13" t="s">
        <v>77</v>
      </c>
      <c r="AY179" s="207" t="s">
        <v>185</v>
      </c>
    </row>
    <row r="180" spans="2:51" s="14" customFormat="1" ht="12">
      <c r="B180" s="208"/>
      <c r="C180" s="209"/>
      <c r="D180" s="198" t="s">
        <v>196</v>
      </c>
      <c r="E180" s="210" t="s">
        <v>19</v>
      </c>
      <c r="F180" s="211" t="s">
        <v>199</v>
      </c>
      <c r="G180" s="209"/>
      <c r="H180" s="212">
        <v>30.74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196</v>
      </c>
      <c r="AU180" s="218" t="s">
        <v>108</v>
      </c>
      <c r="AV180" s="14" t="s">
        <v>192</v>
      </c>
      <c r="AW180" s="14" t="s">
        <v>37</v>
      </c>
      <c r="AX180" s="14" t="s">
        <v>81</v>
      </c>
      <c r="AY180" s="218" t="s">
        <v>185</v>
      </c>
    </row>
    <row r="181" spans="2:51" s="13" customFormat="1" ht="12">
      <c r="B181" s="196"/>
      <c r="C181" s="197"/>
      <c r="D181" s="198" t="s">
        <v>196</v>
      </c>
      <c r="E181" s="197"/>
      <c r="F181" s="200" t="s">
        <v>829</v>
      </c>
      <c r="G181" s="197"/>
      <c r="H181" s="201">
        <v>122.96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196</v>
      </c>
      <c r="AU181" s="207" t="s">
        <v>108</v>
      </c>
      <c r="AV181" s="13" t="s">
        <v>85</v>
      </c>
      <c r="AW181" s="13" t="s">
        <v>4</v>
      </c>
      <c r="AX181" s="13" t="s">
        <v>81</v>
      </c>
      <c r="AY181" s="207" t="s">
        <v>185</v>
      </c>
    </row>
    <row r="182" spans="2:63" s="12" customFormat="1" ht="20.9" customHeight="1">
      <c r="B182" s="162"/>
      <c r="C182" s="163"/>
      <c r="D182" s="164" t="s">
        <v>76</v>
      </c>
      <c r="E182" s="176" t="s">
        <v>283</v>
      </c>
      <c r="F182" s="176" t="s">
        <v>284</v>
      </c>
      <c r="G182" s="163"/>
      <c r="H182" s="163"/>
      <c r="I182" s="166"/>
      <c r="J182" s="177">
        <f>BK182</f>
        <v>0</v>
      </c>
      <c r="K182" s="163"/>
      <c r="L182" s="168"/>
      <c r="M182" s="169"/>
      <c r="N182" s="170"/>
      <c r="O182" s="170"/>
      <c r="P182" s="171">
        <f>SUM(P183:P200)</f>
        <v>0</v>
      </c>
      <c r="Q182" s="170"/>
      <c r="R182" s="171">
        <f>SUM(R183:R200)</f>
        <v>0</v>
      </c>
      <c r="S182" s="170"/>
      <c r="T182" s="172">
        <f>SUM(T183:T200)</f>
        <v>11.617368</v>
      </c>
      <c r="AR182" s="173" t="s">
        <v>81</v>
      </c>
      <c r="AT182" s="174" t="s">
        <v>76</v>
      </c>
      <c r="AU182" s="174" t="s">
        <v>85</v>
      </c>
      <c r="AY182" s="173" t="s">
        <v>185</v>
      </c>
      <c r="BK182" s="175">
        <f>SUM(BK183:BK200)</f>
        <v>0</v>
      </c>
    </row>
    <row r="183" spans="1:65" s="2" customFormat="1" ht="24.15" customHeight="1">
      <c r="A183" s="34"/>
      <c r="B183" s="35"/>
      <c r="C183" s="178" t="s">
        <v>285</v>
      </c>
      <c r="D183" s="178" t="s">
        <v>187</v>
      </c>
      <c r="E183" s="179" t="s">
        <v>286</v>
      </c>
      <c r="F183" s="180" t="s">
        <v>287</v>
      </c>
      <c r="G183" s="181" t="s">
        <v>190</v>
      </c>
      <c r="H183" s="182">
        <v>28.888</v>
      </c>
      <c r="I183" s="183"/>
      <c r="J183" s="184">
        <f>ROUND(I183*H183,2)</f>
        <v>0</v>
      </c>
      <c r="K183" s="180" t="s">
        <v>191</v>
      </c>
      <c r="L183" s="39"/>
      <c r="M183" s="185" t="s">
        <v>19</v>
      </c>
      <c r="N183" s="186" t="s">
        <v>48</v>
      </c>
      <c r="O183" s="64"/>
      <c r="P183" s="187">
        <f>O183*H183</f>
        <v>0</v>
      </c>
      <c r="Q183" s="187">
        <v>0</v>
      </c>
      <c r="R183" s="187">
        <f>Q183*H183</f>
        <v>0</v>
      </c>
      <c r="S183" s="187">
        <v>0.131</v>
      </c>
      <c r="T183" s="188">
        <f>S183*H183</f>
        <v>3.7843280000000004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192</v>
      </c>
      <c r="AT183" s="189" t="s">
        <v>187</v>
      </c>
      <c r="AU183" s="189" t="s">
        <v>108</v>
      </c>
      <c r="AY183" s="17" t="s">
        <v>185</v>
      </c>
      <c r="BE183" s="190">
        <f>IF(N183="základní",J183,0)</f>
        <v>0</v>
      </c>
      <c r="BF183" s="190">
        <f>IF(N183="snížená",J183,0)</f>
        <v>0</v>
      </c>
      <c r="BG183" s="190">
        <f>IF(N183="zákl. přenesená",J183,0)</f>
        <v>0</v>
      </c>
      <c r="BH183" s="190">
        <f>IF(N183="sníž. přenesená",J183,0)</f>
        <v>0</v>
      </c>
      <c r="BI183" s="190">
        <f>IF(N183="nulová",J183,0)</f>
        <v>0</v>
      </c>
      <c r="BJ183" s="17" t="s">
        <v>81</v>
      </c>
      <c r="BK183" s="190">
        <f>ROUND(I183*H183,2)</f>
        <v>0</v>
      </c>
      <c r="BL183" s="17" t="s">
        <v>192</v>
      </c>
      <c r="BM183" s="189" t="s">
        <v>288</v>
      </c>
    </row>
    <row r="184" spans="1:47" s="2" customFormat="1" ht="12">
      <c r="A184" s="34"/>
      <c r="B184" s="35"/>
      <c r="C184" s="36"/>
      <c r="D184" s="191" t="s">
        <v>194</v>
      </c>
      <c r="E184" s="36"/>
      <c r="F184" s="192" t="s">
        <v>289</v>
      </c>
      <c r="G184" s="36"/>
      <c r="H184" s="36"/>
      <c r="I184" s="193"/>
      <c r="J184" s="36"/>
      <c r="K184" s="36"/>
      <c r="L184" s="39"/>
      <c r="M184" s="194"/>
      <c r="N184" s="195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194</v>
      </c>
      <c r="AU184" s="17" t="s">
        <v>108</v>
      </c>
    </row>
    <row r="185" spans="2:51" s="13" customFormat="1" ht="12">
      <c r="B185" s="196"/>
      <c r="C185" s="197"/>
      <c r="D185" s="198" t="s">
        <v>196</v>
      </c>
      <c r="E185" s="199" t="s">
        <v>19</v>
      </c>
      <c r="F185" s="200" t="s">
        <v>830</v>
      </c>
      <c r="G185" s="197"/>
      <c r="H185" s="201">
        <v>8.636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196</v>
      </c>
      <c r="AU185" s="207" t="s">
        <v>108</v>
      </c>
      <c r="AV185" s="13" t="s">
        <v>85</v>
      </c>
      <c r="AW185" s="13" t="s">
        <v>37</v>
      </c>
      <c r="AX185" s="13" t="s">
        <v>77</v>
      </c>
      <c r="AY185" s="207" t="s">
        <v>185</v>
      </c>
    </row>
    <row r="186" spans="2:51" s="13" customFormat="1" ht="12">
      <c r="B186" s="196"/>
      <c r="C186" s="197"/>
      <c r="D186" s="198" t="s">
        <v>196</v>
      </c>
      <c r="E186" s="199" t="s">
        <v>19</v>
      </c>
      <c r="F186" s="200" t="s">
        <v>831</v>
      </c>
      <c r="G186" s="197"/>
      <c r="H186" s="201">
        <v>-1.414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196</v>
      </c>
      <c r="AU186" s="207" t="s">
        <v>108</v>
      </c>
      <c r="AV186" s="13" t="s">
        <v>85</v>
      </c>
      <c r="AW186" s="13" t="s">
        <v>37</v>
      </c>
      <c r="AX186" s="13" t="s">
        <v>77</v>
      </c>
      <c r="AY186" s="207" t="s">
        <v>185</v>
      </c>
    </row>
    <row r="187" spans="2:51" s="14" customFormat="1" ht="12">
      <c r="B187" s="208"/>
      <c r="C187" s="209"/>
      <c r="D187" s="198" t="s">
        <v>196</v>
      </c>
      <c r="E187" s="210" t="s">
        <v>19</v>
      </c>
      <c r="F187" s="211" t="s">
        <v>199</v>
      </c>
      <c r="G187" s="209"/>
      <c r="H187" s="212">
        <v>7.2219999999999995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196</v>
      </c>
      <c r="AU187" s="218" t="s">
        <v>108</v>
      </c>
      <c r="AV187" s="14" t="s">
        <v>192</v>
      </c>
      <c r="AW187" s="14" t="s">
        <v>37</v>
      </c>
      <c r="AX187" s="14" t="s">
        <v>81</v>
      </c>
      <c r="AY187" s="218" t="s">
        <v>185</v>
      </c>
    </row>
    <row r="188" spans="2:51" s="13" customFormat="1" ht="12">
      <c r="B188" s="196"/>
      <c r="C188" s="197"/>
      <c r="D188" s="198" t="s">
        <v>196</v>
      </c>
      <c r="E188" s="197"/>
      <c r="F188" s="200" t="s">
        <v>832</v>
      </c>
      <c r="G188" s="197"/>
      <c r="H188" s="201">
        <v>28.888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196</v>
      </c>
      <c r="AU188" s="207" t="s">
        <v>108</v>
      </c>
      <c r="AV188" s="13" t="s">
        <v>85</v>
      </c>
      <c r="AW188" s="13" t="s">
        <v>4</v>
      </c>
      <c r="AX188" s="13" t="s">
        <v>81</v>
      </c>
      <c r="AY188" s="207" t="s">
        <v>185</v>
      </c>
    </row>
    <row r="189" spans="1:65" s="2" customFormat="1" ht="33" customHeight="1">
      <c r="A189" s="34"/>
      <c r="B189" s="35"/>
      <c r="C189" s="178" t="s">
        <v>292</v>
      </c>
      <c r="D189" s="178" t="s">
        <v>187</v>
      </c>
      <c r="E189" s="179" t="s">
        <v>833</v>
      </c>
      <c r="F189" s="180" t="s">
        <v>834</v>
      </c>
      <c r="G189" s="181" t="s">
        <v>190</v>
      </c>
      <c r="H189" s="182">
        <v>59.908</v>
      </c>
      <c r="I189" s="183"/>
      <c r="J189" s="184">
        <f>ROUND(I189*H189,2)</f>
        <v>0</v>
      </c>
      <c r="K189" s="180" t="s">
        <v>191</v>
      </c>
      <c r="L189" s="39"/>
      <c r="M189" s="185" t="s">
        <v>19</v>
      </c>
      <c r="N189" s="186" t="s">
        <v>48</v>
      </c>
      <c r="O189" s="64"/>
      <c r="P189" s="187">
        <f>O189*H189</f>
        <v>0</v>
      </c>
      <c r="Q189" s="187">
        <v>0</v>
      </c>
      <c r="R189" s="187">
        <f>Q189*H189</f>
        <v>0</v>
      </c>
      <c r="S189" s="187">
        <v>0.1</v>
      </c>
      <c r="T189" s="188">
        <f>S189*H189</f>
        <v>5.9908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285</v>
      </c>
      <c r="AT189" s="189" t="s">
        <v>187</v>
      </c>
      <c r="AU189" s="189" t="s">
        <v>108</v>
      </c>
      <c r="AY189" s="17" t="s">
        <v>185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7" t="s">
        <v>81</v>
      </c>
      <c r="BK189" s="190">
        <f>ROUND(I189*H189,2)</f>
        <v>0</v>
      </c>
      <c r="BL189" s="17" t="s">
        <v>285</v>
      </c>
      <c r="BM189" s="189" t="s">
        <v>835</v>
      </c>
    </row>
    <row r="190" spans="1:47" s="2" customFormat="1" ht="12">
      <c r="A190" s="34"/>
      <c r="B190" s="35"/>
      <c r="C190" s="36"/>
      <c r="D190" s="191" t="s">
        <v>194</v>
      </c>
      <c r="E190" s="36"/>
      <c r="F190" s="192" t="s">
        <v>836</v>
      </c>
      <c r="G190" s="36"/>
      <c r="H190" s="36"/>
      <c r="I190" s="193"/>
      <c r="J190" s="36"/>
      <c r="K190" s="36"/>
      <c r="L190" s="39"/>
      <c r="M190" s="194"/>
      <c r="N190" s="195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194</v>
      </c>
      <c r="AU190" s="17" t="s">
        <v>108</v>
      </c>
    </row>
    <row r="191" spans="2:51" s="13" customFormat="1" ht="12">
      <c r="B191" s="196"/>
      <c r="C191" s="197"/>
      <c r="D191" s="198" t="s">
        <v>196</v>
      </c>
      <c r="E191" s="199" t="s">
        <v>19</v>
      </c>
      <c r="F191" s="200" t="s">
        <v>837</v>
      </c>
      <c r="G191" s="197"/>
      <c r="H191" s="201">
        <v>17.805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196</v>
      </c>
      <c r="AU191" s="207" t="s">
        <v>108</v>
      </c>
      <c r="AV191" s="13" t="s">
        <v>85</v>
      </c>
      <c r="AW191" s="13" t="s">
        <v>37</v>
      </c>
      <c r="AX191" s="13" t="s">
        <v>77</v>
      </c>
      <c r="AY191" s="207" t="s">
        <v>185</v>
      </c>
    </row>
    <row r="192" spans="2:51" s="13" customFormat="1" ht="12">
      <c r="B192" s="196"/>
      <c r="C192" s="197"/>
      <c r="D192" s="198" t="s">
        <v>196</v>
      </c>
      <c r="E192" s="199" t="s">
        <v>19</v>
      </c>
      <c r="F192" s="200" t="s">
        <v>838</v>
      </c>
      <c r="G192" s="197"/>
      <c r="H192" s="201">
        <v>-2.828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196</v>
      </c>
      <c r="AU192" s="207" t="s">
        <v>108</v>
      </c>
      <c r="AV192" s="13" t="s">
        <v>85</v>
      </c>
      <c r="AW192" s="13" t="s">
        <v>37</v>
      </c>
      <c r="AX192" s="13" t="s">
        <v>77</v>
      </c>
      <c r="AY192" s="207" t="s">
        <v>185</v>
      </c>
    </row>
    <row r="193" spans="2:51" s="14" customFormat="1" ht="12">
      <c r="B193" s="208"/>
      <c r="C193" s="209"/>
      <c r="D193" s="198" t="s">
        <v>196</v>
      </c>
      <c r="E193" s="210" t="s">
        <v>19</v>
      </c>
      <c r="F193" s="211" t="s">
        <v>199</v>
      </c>
      <c r="G193" s="209"/>
      <c r="H193" s="212">
        <v>14.977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196</v>
      </c>
      <c r="AU193" s="218" t="s">
        <v>108</v>
      </c>
      <c r="AV193" s="14" t="s">
        <v>192</v>
      </c>
      <c r="AW193" s="14" t="s">
        <v>37</v>
      </c>
      <c r="AX193" s="14" t="s">
        <v>81</v>
      </c>
      <c r="AY193" s="218" t="s">
        <v>185</v>
      </c>
    </row>
    <row r="194" spans="2:51" s="13" customFormat="1" ht="12">
      <c r="B194" s="196"/>
      <c r="C194" s="197"/>
      <c r="D194" s="198" t="s">
        <v>196</v>
      </c>
      <c r="E194" s="197"/>
      <c r="F194" s="200" t="s">
        <v>839</v>
      </c>
      <c r="G194" s="197"/>
      <c r="H194" s="201">
        <v>59.908</v>
      </c>
      <c r="I194" s="202"/>
      <c r="J194" s="197"/>
      <c r="K194" s="197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196</v>
      </c>
      <c r="AU194" s="207" t="s">
        <v>108</v>
      </c>
      <c r="AV194" s="13" t="s">
        <v>85</v>
      </c>
      <c r="AW194" s="13" t="s">
        <v>4</v>
      </c>
      <c r="AX194" s="13" t="s">
        <v>81</v>
      </c>
      <c r="AY194" s="207" t="s">
        <v>185</v>
      </c>
    </row>
    <row r="195" spans="1:65" s="2" customFormat="1" ht="24.15" customHeight="1">
      <c r="A195" s="34"/>
      <c r="B195" s="35"/>
      <c r="C195" s="178" t="s">
        <v>301</v>
      </c>
      <c r="D195" s="178" t="s">
        <v>187</v>
      </c>
      <c r="E195" s="179" t="s">
        <v>293</v>
      </c>
      <c r="F195" s="180" t="s">
        <v>294</v>
      </c>
      <c r="G195" s="181" t="s">
        <v>190</v>
      </c>
      <c r="H195" s="182">
        <v>24.24</v>
      </c>
      <c r="I195" s="183"/>
      <c r="J195" s="184">
        <f>ROUND(I195*H195,2)</f>
        <v>0</v>
      </c>
      <c r="K195" s="180" t="s">
        <v>191</v>
      </c>
      <c r="L195" s="39"/>
      <c r="M195" s="185" t="s">
        <v>19</v>
      </c>
      <c r="N195" s="186" t="s">
        <v>48</v>
      </c>
      <c r="O195" s="64"/>
      <c r="P195" s="187">
        <f>O195*H195</f>
        <v>0</v>
      </c>
      <c r="Q195" s="187">
        <v>0</v>
      </c>
      <c r="R195" s="187">
        <f>Q195*H195</f>
        <v>0</v>
      </c>
      <c r="S195" s="187">
        <v>0.076</v>
      </c>
      <c r="T195" s="188">
        <f>S195*H195</f>
        <v>1.8422399999999999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285</v>
      </c>
      <c r="AT195" s="189" t="s">
        <v>187</v>
      </c>
      <c r="AU195" s="189" t="s">
        <v>108</v>
      </c>
      <c r="AY195" s="17" t="s">
        <v>185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7" t="s">
        <v>81</v>
      </c>
      <c r="BK195" s="190">
        <f>ROUND(I195*H195,2)</f>
        <v>0</v>
      </c>
      <c r="BL195" s="17" t="s">
        <v>285</v>
      </c>
      <c r="BM195" s="189" t="s">
        <v>295</v>
      </c>
    </row>
    <row r="196" spans="1:47" s="2" customFormat="1" ht="12">
      <c r="A196" s="34"/>
      <c r="B196" s="35"/>
      <c r="C196" s="36"/>
      <c r="D196" s="191" t="s">
        <v>194</v>
      </c>
      <c r="E196" s="36"/>
      <c r="F196" s="192" t="s">
        <v>296</v>
      </c>
      <c r="G196" s="36"/>
      <c r="H196" s="36"/>
      <c r="I196" s="193"/>
      <c r="J196" s="36"/>
      <c r="K196" s="36"/>
      <c r="L196" s="39"/>
      <c r="M196" s="194"/>
      <c r="N196" s="195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194</v>
      </c>
      <c r="AU196" s="17" t="s">
        <v>108</v>
      </c>
    </row>
    <row r="197" spans="2:51" s="13" customFormat="1" ht="12">
      <c r="B197" s="196"/>
      <c r="C197" s="197"/>
      <c r="D197" s="198" t="s">
        <v>196</v>
      </c>
      <c r="E197" s="199" t="s">
        <v>19</v>
      </c>
      <c r="F197" s="200" t="s">
        <v>840</v>
      </c>
      <c r="G197" s="197"/>
      <c r="H197" s="201">
        <v>1.818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196</v>
      </c>
      <c r="AU197" s="207" t="s">
        <v>108</v>
      </c>
      <c r="AV197" s="13" t="s">
        <v>85</v>
      </c>
      <c r="AW197" s="13" t="s">
        <v>37</v>
      </c>
      <c r="AX197" s="13" t="s">
        <v>77</v>
      </c>
      <c r="AY197" s="207" t="s">
        <v>185</v>
      </c>
    </row>
    <row r="198" spans="2:51" s="13" customFormat="1" ht="12">
      <c r="B198" s="196"/>
      <c r="C198" s="197"/>
      <c r="D198" s="198" t="s">
        <v>196</v>
      </c>
      <c r="E198" s="199" t="s">
        <v>19</v>
      </c>
      <c r="F198" s="200" t="s">
        <v>841</v>
      </c>
      <c r="G198" s="197"/>
      <c r="H198" s="201">
        <v>4.242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196</v>
      </c>
      <c r="AU198" s="207" t="s">
        <v>108</v>
      </c>
      <c r="AV198" s="13" t="s">
        <v>85</v>
      </c>
      <c r="AW198" s="13" t="s">
        <v>37</v>
      </c>
      <c r="AX198" s="13" t="s">
        <v>77</v>
      </c>
      <c r="AY198" s="207" t="s">
        <v>185</v>
      </c>
    </row>
    <row r="199" spans="2:51" s="14" customFormat="1" ht="12">
      <c r="B199" s="208"/>
      <c r="C199" s="209"/>
      <c r="D199" s="198" t="s">
        <v>196</v>
      </c>
      <c r="E199" s="210" t="s">
        <v>19</v>
      </c>
      <c r="F199" s="211" t="s">
        <v>199</v>
      </c>
      <c r="G199" s="209"/>
      <c r="H199" s="212">
        <v>6.0600000000000005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196</v>
      </c>
      <c r="AU199" s="218" t="s">
        <v>108</v>
      </c>
      <c r="AV199" s="14" t="s">
        <v>192</v>
      </c>
      <c r="AW199" s="14" t="s">
        <v>37</v>
      </c>
      <c r="AX199" s="14" t="s">
        <v>81</v>
      </c>
      <c r="AY199" s="218" t="s">
        <v>185</v>
      </c>
    </row>
    <row r="200" spans="2:51" s="13" customFormat="1" ht="12">
      <c r="B200" s="196"/>
      <c r="C200" s="197"/>
      <c r="D200" s="198" t="s">
        <v>196</v>
      </c>
      <c r="E200" s="197"/>
      <c r="F200" s="200" t="s">
        <v>842</v>
      </c>
      <c r="G200" s="197"/>
      <c r="H200" s="201">
        <v>24.24</v>
      </c>
      <c r="I200" s="202"/>
      <c r="J200" s="197"/>
      <c r="K200" s="197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196</v>
      </c>
      <c r="AU200" s="207" t="s">
        <v>108</v>
      </c>
      <c r="AV200" s="13" t="s">
        <v>85</v>
      </c>
      <c r="AW200" s="13" t="s">
        <v>4</v>
      </c>
      <c r="AX200" s="13" t="s">
        <v>81</v>
      </c>
      <c r="AY200" s="207" t="s">
        <v>185</v>
      </c>
    </row>
    <row r="201" spans="2:63" s="12" customFormat="1" ht="20.9" customHeight="1">
      <c r="B201" s="162"/>
      <c r="C201" s="163"/>
      <c r="D201" s="164" t="s">
        <v>76</v>
      </c>
      <c r="E201" s="176" t="s">
        <v>299</v>
      </c>
      <c r="F201" s="176" t="s">
        <v>300</v>
      </c>
      <c r="G201" s="163"/>
      <c r="H201" s="163"/>
      <c r="I201" s="166"/>
      <c r="J201" s="177">
        <f>BK201</f>
        <v>0</v>
      </c>
      <c r="K201" s="163"/>
      <c r="L201" s="168"/>
      <c r="M201" s="169"/>
      <c r="N201" s="170"/>
      <c r="O201" s="170"/>
      <c r="P201" s="171">
        <f>SUM(P202:P215)</f>
        <v>0</v>
      </c>
      <c r="Q201" s="170"/>
      <c r="R201" s="171">
        <f>SUM(R202:R215)</f>
        <v>0</v>
      </c>
      <c r="S201" s="170"/>
      <c r="T201" s="172">
        <f>SUM(T202:T215)</f>
        <v>10.991767999999999</v>
      </c>
      <c r="AR201" s="173" t="s">
        <v>81</v>
      </c>
      <c r="AT201" s="174" t="s">
        <v>76</v>
      </c>
      <c r="AU201" s="174" t="s">
        <v>85</v>
      </c>
      <c r="AY201" s="173" t="s">
        <v>185</v>
      </c>
      <c r="BK201" s="175">
        <f>SUM(BK202:BK215)</f>
        <v>0</v>
      </c>
    </row>
    <row r="202" spans="1:65" s="2" customFormat="1" ht="24.15" customHeight="1">
      <c r="A202" s="34"/>
      <c r="B202" s="35"/>
      <c r="C202" s="178" t="s">
        <v>310</v>
      </c>
      <c r="D202" s="178" t="s">
        <v>187</v>
      </c>
      <c r="E202" s="179" t="s">
        <v>302</v>
      </c>
      <c r="F202" s="180" t="s">
        <v>303</v>
      </c>
      <c r="G202" s="181" t="s">
        <v>190</v>
      </c>
      <c r="H202" s="182">
        <v>144.908</v>
      </c>
      <c r="I202" s="183"/>
      <c r="J202" s="184">
        <f>ROUND(I202*H202,2)</f>
        <v>0</v>
      </c>
      <c r="K202" s="180" t="s">
        <v>191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0.046</v>
      </c>
      <c r="T202" s="188">
        <f>S202*H202</f>
        <v>6.665767999999999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285</v>
      </c>
      <c r="AT202" s="189" t="s">
        <v>187</v>
      </c>
      <c r="AU202" s="189" t="s">
        <v>108</v>
      </c>
      <c r="AY202" s="17" t="s">
        <v>185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81</v>
      </c>
      <c r="BK202" s="190">
        <f>ROUND(I202*H202,2)</f>
        <v>0</v>
      </c>
      <c r="BL202" s="17" t="s">
        <v>285</v>
      </c>
      <c r="BM202" s="189" t="s">
        <v>304</v>
      </c>
    </row>
    <row r="203" spans="1:47" s="2" customFormat="1" ht="12">
      <c r="A203" s="34"/>
      <c r="B203" s="35"/>
      <c r="C203" s="36"/>
      <c r="D203" s="191" t="s">
        <v>194</v>
      </c>
      <c r="E203" s="36"/>
      <c r="F203" s="192" t="s">
        <v>305</v>
      </c>
      <c r="G203" s="36"/>
      <c r="H203" s="36"/>
      <c r="I203" s="193"/>
      <c r="J203" s="36"/>
      <c r="K203" s="36"/>
      <c r="L203" s="39"/>
      <c r="M203" s="194"/>
      <c r="N203" s="195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194</v>
      </c>
      <c r="AU203" s="17" t="s">
        <v>108</v>
      </c>
    </row>
    <row r="204" spans="2:51" s="13" customFormat="1" ht="12">
      <c r="B204" s="196"/>
      <c r="C204" s="197"/>
      <c r="D204" s="198" t="s">
        <v>196</v>
      </c>
      <c r="E204" s="199" t="s">
        <v>19</v>
      </c>
      <c r="F204" s="200" t="s">
        <v>843</v>
      </c>
      <c r="G204" s="197"/>
      <c r="H204" s="201">
        <v>10.782</v>
      </c>
      <c r="I204" s="202"/>
      <c r="J204" s="197"/>
      <c r="K204" s="197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196</v>
      </c>
      <c r="AU204" s="207" t="s">
        <v>108</v>
      </c>
      <c r="AV204" s="13" t="s">
        <v>85</v>
      </c>
      <c r="AW204" s="13" t="s">
        <v>37</v>
      </c>
      <c r="AX204" s="13" t="s">
        <v>77</v>
      </c>
      <c r="AY204" s="207" t="s">
        <v>185</v>
      </c>
    </row>
    <row r="205" spans="2:51" s="13" customFormat="1" ht="12">
      <c r="B205" s="196"/>
      <c r="C205" s="197"/>
      <c r="D205" s="198" t="s">
        <v>196</v>
      </c>
      <c r="E205" s="199" t="s">
        <v>19</v>
      </c>
      <c r="F205" s="200" t="s">
        <v>844</v>
      </c>
      <c r="G205" s="197"/>
      <c r="H205" s="201">
        <v>7.995</v>
      </c>
      <c r="I205" s="202"/>
      <c r="J205" s="197"/>
      <c r="K205" s="197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196</v>
      </c>
      <c r="AU205" s="207" t="s">
        <v>108</v>
      </c>
      <c r="AV205" s="13" t="s">
        <v>85</v>
      </c>
      <c r="AW205" s="13" t="s">
        <v>37</v>
      </c>
      <c r="AX205" s="13" t="s">
        <v>77</v>
      </c>
      <c r="AY205" s="207" t="s">
        <v>185</v>
      </c>
    </row>
    <row r="206" spans="2:51" s="13" customFormat="1" ht="12">
      <c r="B206" s="196"/>
      <c r="C206" s="197"/>
      <c r="D206" s="198" t="s">
        <v>196</v>
      </c>
      <c r="E206" s="199" t="s">
        <v>19</v>
      </c>
      <c r="F206" s="200" t="s">
        <v>845</v>
      </c>
      <c r="G206" s="197"/>
      <c r="H206" s="201">
        <v>17.45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196</v>
      </c>
      <c r="AU206" s="207" t="s">
        <v>108</v>
      </c>
      <c r="AV206" s="13" t="s">
        <v>85</v>
      </c>
      <c r="AW206" s="13" t="s">
        <v>37</v>
      </c>
      <c r="AX206" s="13" t="s">
        <v>77</v>
      </c>
      <c r="AY206" s="207" t="s">
        <v>185</v>
      </c>
    </row>
    <row r="207" spans="2:51" s="14" customFormat="1" ht="12">
      <c r="B207" s="208"/>
      <c r="C207" s="209"/>
      <c r="D207" s="198" t="s">
        <v>196</v>
      </c>
      <c r="E207" s="210" t="s">
        <v>19</v>
      </c>
      <c r="F207" s="211" t="s">
        <v>199</v>
      </c>
      <c r="G207" s="209"/>
      <c r="H207" s="212">
        <v>36.227000000000004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196</v>
      </c>
      <c r="AU207" s="218" t="s">
        <v>108</v>
      </c>
      <c r="AV207" s="14" t="s">
        <v>192</v>
      </c>
      <c r="AW207" s="14" t="s">
        <v>37</v>
      </c>
      <c r="AX207" s="14" t="s">
        <v>81</v>
      </c>
      <c r="AY207" s="218" t="s">
        <v>185</v>
      </c>
    </row>
    <row r="208" spans="2:51" s="13" customFormat="1" ht="12">
      <c r="B208" s="196"/>
      <c r="C208" s="197"/>
      <c r="D208" s="198" t="s">
        <v>196</v>
      </c>
      <c r="E208" s="197"/>
      <c r="F208" s="200" t="s">
        <v>846</v>
      </c>
      <c r="G208" s="197"/>
      <c r="H208" s="201">
        <v>144.908</v>
      </c>
      <c r="I208" s="202"/>
      <c r="J208" s="197"/>
      <c r="K208" s="197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196</v>
      </c>
      <c r="AU208" s="207" t="s">
        <v>108</v>
      </c>
      <c r="AV208" s="13" t="s">
        <v>85</v>
      </c>
      <c r="AW208" s="13" t="s">
        <v>4</v>
      </c>
      <c r="AX208" s="13" t="s">
        <v>81</v>
      </c>
      <c r="AY208" s="207" t="s">
        <v>185</v>
      </c>
    </row>
    <row r="209" spans="1:65" s="2" customFormat="1" ht="21.75" customHeight="1">
      <c r="A209" s="34"/>
      <c r="B209" s="35"/>
      <c r="C209" s="178" t="s">
        <v>319</v>
      </c>
      <c r="D209" s="178" t="s">
        <v>187</v>
      </c>
      <c r="E209" s="179" t="s">
        <v>311</v>
      </c>
      <c r="F209" s="180" t="s">
        <v>312</v>
      </c>
      <c r="G209" s="181" t="s">
        <v>190</v>
      </c>
      <c r="H209" s="182">
        <v>86.52</v>
      </c>
      <c r="I209" s="183"/>
      <c r="J209" s="184">
        <f>ROUND(I209*H209,2)</f>
        <v>0</v>
      </c>
      <c r="K209" s="180" t="s">
        <v>191</v>
      </c>
      <c r="L209" s="39"/>
      <c r="M209" s="185" t="s">
        <v>19</v>
      </c>
      <c r="N209" s="186" t="s">
        <v>48</v>
      </c>
      <c r="O209" s="64"/>
      <c r="P209" s="187">
        <f>O209*H209</f>
        <v>0</v>
      </c>
      <c r="Q209" s="187">
        <v>0</v>
      </c>
      <c r="R209" s="187">
        <f>Q209*H209</f>
        <v>0</v>
      </c>
      <c r="S209" s="187">
        <v>0.05</v>
      </c>
      <c r="T209" s="188">
        <f>S209*H209</f>
        <v>4.326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285</v>
      </c>
      <c r="AT209" s="189" t="s">
        <v>187</v>
      </c>
      <c r="AU209" s="189" t="s">
        <v>108</v>
      </c>
      <c r="AY209" s="17" t="s">
        <v>185</v>
      </c>
      <c r="BE209" s="190">
        <f>IF(N209="základní",J209,0)</f>
        <v>0</v>
      </c>
      <c r="BF209" s="190">
        <f>IF(N209="snížená",J209,0)</f>
        <v>0</v>
      </c>
      <c r="BG209" s="190">
        <f>IF(N209="zákl. přenesená",J209,0)</f>
        <v>0</v>
      </c>
      <c r="BH209" s="190">
        <f>IF(N209="sníž. přenesená",J209,0)</f>
        <v>0</v>
      </c>
      <c r="BI209" s="190">
        <f>IF(N209="nulová",J209,0)</f>
        <v>0</v>
      </c>
      <c r="BJ209" s="17" t="s">
        <v>81</v>
      </c>
      <c r="BK209" s="190">
        <f>ROUND(I209*H209,2)</f>
        <v>0</v>
      </c>
      <c r="BL209" s="17" t="s">
        <v>285</v>
      </c>
      <c r="BM209" s="189" t="s">
        <v>313</v>
      </c>
    </row>
    <row r="210" spans="1:47" s="2" customFormat="1" ht="12">
      <c r="A210" s="34"/>
      <c r="B210" s="35"/>
      <c r="C210" s="36"/>
      <c r="D210" s="191" t="s">
        <v>194</v>
      </c>
      <c r="E210" s="36"/>
      <c r="F210" s="192" t="s">
        <v>314</v>
      </c>
      <c r="G210" s="36"/>
      <c r="H210" s="36"/>
      <c r="I210" s="193"/>
      <c r="J210" s="36"/>
      <c r="K210" s="36"/>
      <c r="L210" s="39"/>
      <c r="M210" s="194"/>
      <c r="N210" s="195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194</v>
      </c>
      <c r="AU210" s="17" t="s">
        <v>108</v>
      </c>
    </row>
    <row r="211" spans="2:51" s="13" customFormat="1" ht="12">
      <c r="B211" s="196"/>
      <c r="C211" s="197"/>
      <c r="D211" s="198" t="s">
        <v>196</v>
      </c>
      <c r="E211" s="199" t="s">
        <v>19</v>
      </c>
      <c r="F211" s="200" t="s">
        <v>847</v>
      </c>
      <c r="G211" s="197"/>
      <c r="H211" s="201">
        <v>3.04</v>
      </c>
      <c r="I211" s="202"/>
      <c r="J211" s="197"/>
      <c r="K211" s="197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196</v>
      </c>
      <c r="AU211" s="207" t="s">
        <v>108</v>
      </c>
      <c r="AV211" s="13" t="s">
        <v>85</v>
      </c>
      <c r="AW211" s="13" t="s">
        <v>37</v>
      </c>
      <c r="AX211" s="13" t="s">
        <v>77</v>
      </c>
      <c r="AY211" s="207" t="s">
        <v>185</v>
      </c>
    </row>
    <row r="212" spans="2:51" s="13" customFormat="1" ht="12">
      <c r="B212" s="196"/>
      <c r="C212" s="197"/>
      <c r="D212" s="198" t="s">
        <v>196</v>
      </c>
      <c r="E212" s="199" t="s">
        <v>19</v>
      </c>
      <c r="F212" s="200" t="s">
        <v>824</v>
      </c>
      <c r="G212" s="197"/>
      <c r="H212" s="201">
        <v>4.83</v>
      </c>
      <c r="I212" s="202"/>
      <c r="J212" s="197"/>
      <c r="K212" s="197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196</v>
      </c>
      <c r="AU212" s="207" t="s">
        <v>108</v>
      </c>
      <c r="AV212" s="13" t="s">
        <v>85</v>
      </c>
      <c r="AW212" s="13" t="s">
        <v>37</v>
      </c>
      <c r="AX212" s="13" t="s">
        <v>77</v>
      </c>
      <c r="AY212" s="207" t="s">
        <v>185</v>
      </c>
    </row>
    <row r="213" spans="2:51" s="13" customFormat="1" ht="12">
      <c r="B213" s="196"/>
      <c r="C213" s="197"/>
      <c r="D213" s="198" t="s">
        <v>196</v>
      </c>
      <c r="E213" s="199" t="s">
        <v>19</v>
      </c>
      <c r="F213" s="200" t="s">
        <v>825</v>
      </c>
      <c r="G213" s="197"/>
      <c r="H213" s="201">
        <v>13.76</v>
      </c>
      <c r="I213" s="202"/>
      <c r="J213" s="197"/>
      <c r="K213" s="197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196</v>
      </c>
      <c r="AU213" s="207" t="s">
        <v>108</v>
      </c>
      <c r="AV213" s="13" t="s">
        <v>85</v>
      </c>
      <c r="AW213" s="13" t="s">
        <v>37</v>
      </c>
      <c r="AX213" s="13" t="s">
        <v>77</v>
      </c>
      <c r="AY213" s="207" t="s">
        <v>185</v>
      </c>
    </row>
    <row r="214" spans="2:51" s="14" customFormat="1" ht="12">
      <c r="B214" s="208"/>
      <c r="C214" s="209"/>
      <c r="D214" s="198" t="s">
        <v>196</v>
      </c>
      <c r="E214" s="210" t="s">
        <v>19</v>
      </c>
      <c r="F214" s="211" t="s">
        <v>199</v>
      </c>
      <c r="G214" s="209"/>
      <c r="H214" s="212">
        <v>21.63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196</v>
      </c>
      <c r="AU214" s="218" t="s">
        <v>108</v>
      </c>
      <c r="AV214" s="14" t="s">
        <v>192</v>
      </c>
      <c r="AW214" s="14" t="s">
        <v>37</v>
      </c>
      <c r="AX214" s="14" t="s">
        <v>81</v>
      </c>
      <c r="AY214" s="218" t="s">
        <v>185</v>
      </c>
    </row>
    <row r="215" spans="2:51" s="13" customFormat="1" ht="12">
      <c r="B215" s="196"/>
      <c r="C215" s="197"/>
      <c r="D215" s="198" t="s">
        <v>196</v>
      </c>
      <c r="E215" s="197"/>
      <c r="F215" s="200" t="s">
        <v>848</v>
      </c>
      <c r="G215" s="197"/>
      <c r="H215" s="201">
        <v>86.52</v>
      </c>
      <c r="I215" s="202"/>
      <c r="J215" s="197"/>
      <c r="K215" s="197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196</v>
      </c>
      <c r="AU215" s="207" t="s">
        <v>108</v>
      </c>
      <c r="AV215" s="13" t="s">
        <v>85</v>
      </c>
      <c r="AW215" s="13" t="s">
        <v>4</v>
      </c>
      <c r="AX215" s="13" t="s">
        <v>81</v>
      </c>
      <c r="AY215" s="207" t="s">
        <v>185</v>
      </c>
    </row>
    <row r="216" spans="2:63" s="12" customFormat="1" ht="22.85" customHeight="1">
      <c r="B216" s="162"/>
      <c r="C216" s="163"/>
      <c r="D216" s="164" t="s">
        <v>76</v>
      </c>
      <c r="E216" s="176" t="s">
        <v>317</v>
      </c>
      <c r="F216" s="176" t="s">
        <v>318</v>
      </c>
      <c r="G216" s="163"/>
      <c r="H216" s="163"/>
      <c r="I216" s="166"/>
      <c r="J216" s="177">
        <f>BK216</f>
        <v>0</v>
      </c>
      <c r="K216" s="163"/>
      <c r="L216" s="168"/>
      <c r="M216" s="169"/>
      <c r="N216" s="170"/>
      <c r="O216" s="170"/>
      <c r="P216" s="171">
        <f>SUM(P217:P230)</f>
        <v>0</v>
      </c>
      <c r="Q216" s="170"/>
      <c r="R216" s="171">
        <f>SUM(R217:R230)</f>
        <v>0</v>
      </c>
      <c r="S216" s="170"/>
      <c r="T216" s="172">
        <f>SUM(T217:T230)</f>
        <v>0</v>
      </c>
      <c r="AR216" s="173" t="s">
        <v>81</v>
      </c>
      <c r="AT216" s="174" t="s">
        <v>76</v>
      </c>
      <c r="AU216" s="174" t="s">
        <v>81</v>
      </c>
      <c r="AY216" s="173" t="s">
        <v>185</v>
      </c>
      <c r="BK216" s="175">
        <f>SUM(BK217:BK230)</f>
        <v>0</v>
      </c>
    </row>
    <row r="217" spans="1:65" s="2" customFormat="1" ht="24.15" customHeight="1">
      <c r="A217" s="34"/>
      <c r="B217" s="35"/>
      <c r="C217" s="178" t="s">
        <v>7</v>
      </c>
      <c r="D217" s="178" t="s">
        <v>187</v>
      </c>
      <c r="E217" s="179" t="s">
        <v>320</v>
      </c>
      <c r="F217" s="180" t="s">
        <v>321</v>
      </c>
      <c r="G217" s="181" t="s">
        <v>322</v>
      </c>
      <c r="H217" s="182">
        <v>23.932</v>
      </c>
      <c r="I217" s="183"/>
      <c r="J217" s="184">
        <f>ROUND(I217*H217,2)</f>
        <v>0</v>
      </c>
      <c r="K217" s="180" t="s">
        <v>191</v>
      </c>
      <c r="L217" s="39"/>
      <c r="M217" s="185" t="s">
        <v>19</v>
      </c>
      <c r="N217" s="186" t="s">
        <v>48</v>
      </c>
      <c r="O217" s="64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192</v>
      </c>
      <c r="AT217" s="189" t="s">
        <v>187</v>
      </c>
      <c r="AU217" s="189" t="s">
        <v>85</v>
      </c>
      <c r="AY217" s="17" t="s">
        <v>185</v>
      </c>
      <c r="BE217" s="190">
        <f>IF(N217="základní",J217,0)</f>
        <v>0</v>
      </c>
      <c r="BF217" s="190">
        <f>IF(N217="snížená",J217,0)</f>
        <v>0</v>
      </c>
      <c r="BG217" s="190">
        <f>IF(N217="zákl. přenesená",J217,0)</f>
        <v>0</v>
      </c>
      <c r="BH217" s="190">
        <f>IF(N217="sníž. přenesená",J217,0)</f>
        <v>0</v>
      </c>
      <c r="BI217" s="190">
        <f>IF(N217="nulová",J217,0)</f>
        <v>0</v>
      </c>
      <c r="BJ217" s="17" t="s">
        <v>81</v>
      </c>
      <c r="BK217" s="190">
        <f>ROUND(I217*H217,2)</f>
        <v>0</v>
      </c>
      <c r="BL217" s="17" t="s">
        <v>192</v>
      </c>
      <c r="BM217" s="189" t="s">
        <v>323</v>
      </c>
    </row>
    <row r="218" spans="1:47" s="2" customFormat="1" ht="12">
      <c r="A218" s="34"/>
      <c r="B218" s="35"/>
      <c r="C218" s="36"/>
      <c r="D218" s="191" t="s">
        <v>194</v>
      </c>
      <c r="E218" s="36"/>
      <c r="F218" s="192" t="s">
        <v>324</v>
      </c>
      <c r="G218" s="36"/>
      <c r="H218" s="36"/>
      <c r="I218" s="193"/>
      <c r="J218" s="36"/>
      <c r="K218" s="36"/>
      <c r="L218" s="39"/>
      <c r="M218" s="194"/>
      <c r="N218" s="195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194</v>
      </c>
      <c r="AU218" s="17" t="s">
        <v>85</v>
      </c>
    </row>
    <row r="219" spans="1:65" s="2" customFormat="1" ht="33" customHeight="1">
      <c r="A219" s="34"/>
      <c r="B219" s="35"/>
      <c r="C219" s="178" t="s">
        <v>330</v>
      </c>
      <c r="D219" s="178" t="s">
        <v>187</v>
      </c>
      <c r="E219" s="179" t="s">
        <v>325</v>
      </c>
      <c r="F219" s="180" t="s">
        <v>326</v>
      </c>
      <c r="G219" s="181" t="s">
        <v>322</v>
      </c>
      <c r="H219" s="182">
        <v>119.66</v>
      </c>
      <c r="I219" s="183"/>
      <c r="J219" s="184">
        <f>ROUND(I219*H219,2)</f>
        <v>0</v>
      </c>
      <c r="K219" s="180" t="s">
        <v>191</v>
      </c>
      <c r="L219" s="39"/>
      <c r="M219" s="185" t="s">
        <v>19</v>
      </c>
      <c r="N219" s="186" t="s">
        <v>48</v>
      </c>
      <c r="O219" s="64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192</v>
      </c>
      <c r="AT219" s="189" t="s">
        <v>187</v>
      </c>
      <c r="AU219" s="189" t="s">
        <v>85</v>
      </c>
      <c r="AY219" s="17" t="s">
        <v>185</v>
      </c>
      <c r="BE219" s="190">
        <f>IF(N219="základní",J219,0)</f>
        <v>0</v>
      </c>
      <c r="BF219" s="190">
        <f>IF(N219="snížená",J219,0)</f>
        <v>0</v>
      </c>
      <c r="BG219" s="190">
        <f>IF(N219="zákl. přenesená",J219,0)</f>
        <v>0</v>
      </c>
      <c r="BH219" s="190">
        <f>IF(N219="sníž. přenesená",J219,0)</f>
        <v>0</v>
      </c>
      <c r="BI219" s="190">
        <f>IF(N219="nulová",J219,0)</f>
        <v>0</v>
      </c>
      <c r="BJ219" s="17" t="s">
        <v>81</v>
      </c>
      <c r="BK219" s="190">
        <f>ROUND(I219*H219,2)</f>
        <v>0</v>
      </c>
      <c r="BL219" s="17" t="s">
        <v>192</v>
      </c>
      <c r="BM219" s="189" t="s">
        <v>327</v>
      </c>
    </row>
    <row r="220" spans="1:47" s="2" customFormat="1" ht="12">
      <c r="A220" s="34"/>
      <c r="B220" s="35"/>
      <c r="C220" s="36"/>
      <c r="D220" s="191" t="s">
        <v>194</v>
      </c>
      <c r="E220" s="36"/>
      <c r="F220" s="192" t="s">
        <v>328</v>
      </c>
      <c r="G220" s="36"/>
      <c r="H220" s="36"/>
      <c r="I220" s="193"/>
      <c r="J220" s="36"/>
      <c r="K220" s="36"/>
      <c r="L220" s="39"/>
      <c r="M220" s="194"/>
      <c r="N220" s="195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194</v>
      </c>
      <c r="AU220" s="17" t="s">
        <v>85</v>
      </c>
    </row>
    <row r="221" spans="2:51" s="13" customFormat="1" ht="12">
      <c r="B221" s="196"/>
      <c r="C221" s="197"/>
      <c r="D221" s="198" t="s">
        <v>196</v>
      </c>
      <c r="E221" s="197"/>
      <c r="F221" s="200" t="s">
        <v>849</v>
      </c>
      <c r="G221" s="197"/>
      <c r="H221" s="201">
        <v>119.66</v>
      </c>
      <c r="I221" s="202"/>
      <c r="J221" s="197"/>
      <c r="K221" s="197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196</v>
      </c>
      <c r="AU221" s="207" t="s">
        <v>85</v>
      </c>
      <c r="AV221" s="13" t="s">
        <v>85</v>
      </c>
      <c r="AW221" s="13" t="s">
        <v>4</v>
      </c>
      <c r="AX221" s="13" t="s">
        <v>81</v>
      </c>
      <c r="AY221" s="207" t="s">
        <v>185</v>
      </c>
    </row>
    <row r="222" spans="1:65" s="2" customFormat="1" ht="16.5" customHeight="1">
      <c r="A222" s="34"/>
      <c r="B222" s="35"/>
      <c r="C222" s="178" t="s">
        <v>335</v>
      </c>
      <c r="D222" s="178" t="s">
        <v>187</v>
      </c>
      <c r="E222" s="179" t="s">
        <v>331</v>
      </c>
      <c r="F222" s="180" t="s">
        <v>332</v>
      </c>
      <c r="G222" s="181" t="s">
        <v>322</v>
      </c>
      <c r="H222" s="182">
        <v>23.932</v>
      </c>
      <c r="I222" s="183"/>
      <c r="J222" s="184">
        <f>ROUND(I222*H222,2)</f>
        <v>0</v>
      </c>
      <c r="K222" s="180" t="s">
        <v>191</v>
      </c>
      <c r="L222" s="39"/>
      <c r="M222" s="185" t="s">
        <v>19</v>
      </c>
      <c r="N222" s="186" t="s">
        <v>48</v>
      </c>
      <c r="O222" s="64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192</v>
      </c>
      <c r="AT222" s="189" t="s">
        <v>187</v>
      </c>
      <c r="AU222" s="189" t="s">
        <v>85</v>
      </c>
      <c r="AY222" s="17" t="s">
        <v>185</v>
      </c>
      <c r="BE222" s="190">
        <f>IF(N222="základní",J222,0)</f>
        <v>0</v>
      </c>
      <c r="BF222" s="190">
        <f>IF(N222="snížená",J222,0)</f>
        <v>0</v>
      </c>
      <c r="BG222" s="190">
        <f>IF(N222="zákl. přenesená",J222,0)</f>
        <v>0</v>
      </c>
      <c r="BH222" s="190">
        <f>IF(N222="sníž. přenesená",J222,0)</f>
        <v>0</v>
      </c>
      <c r="BI222" s="190">
        <f>IF(N222="nulová",J222,0)</f>
        <v>0</v>
      </c>
      <c r="BJ222" s="17" t="s">
        <v>81</v>
      </c>
      <c r="BK222" s="190">
        <f>ROUND(I222*H222,2)</f>
        <v>0</v>
      </c>
      <c r="BL222" s="17" t="s">
        <v>192</v>
      </c>
      <c r="BM222" s="189" t="s">
        <v>333</v>
      </c>
    </row>
    <row r="223" spans="1:47" s="2" customFormat="1" ht="12">
      <c r="A223" s="34"/>
      <c r="B223" s="35"/>
      <c r="C223" s="36"/>
      <c r="D223" s="191" t="s">
        <v>194</v>
      </c>
      <c r="E223" s="36"/>
      <c r="F223" s="192" t="s">
        <v>334</v>
      </c>
      <c r="G223" s="36"/>
      <c r="H223" s="36"/>
      <c r="I223" s="193"/>
      <c r="J223" s="36"/>
      <c r="K223" s="36"/>
      <c r="L223" s="39"/>
      <c r="M223" s="194"/>
      <c r="N223" s="195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194</v>
      </c>
      <c r="AU223" s="17" t="s">
        <v>85</v>
      </c>
    </row>
    <row r="224" spans="1:65" s="2" customFormat="1" ht="21.75" customHeight="1">
      <c r="A224" s="34"/>
      <c r="B224" s="35"/>
      <c r="C224" s="178" t="s">
        <v>340</v>
      </c>
      <c r="D224" s="178" t="s">
        <v>187</v>
      </c>
      <c r="E224" s="179" t="s">
        <v>336</v>
      </c>
      <c r="F224" s="180" t="s">
        <v>337</v>
      </c>
      <c r="G224" s="181" t="s">
        <v>322</v>
      </c>
      <c r="H224" s="182">
        <v>23.932</v>
      </c>
      <c r="I224" s="183"/>
      <c r="J224" s="184">
        <f>ROUND(I224*H224,2)</f>
        <v>0</v>
      </c>
      <c r="K224" s="180" t="s">
        <v>191</v>
      </c>
      <c r="L224" s="39"/>
      <c r="M224" s="185" t="s">
        <v>19</v>
      </c>
      <c r="N224" s="186" t="s">
        <v>48</v>
      </c>
      <c r="O224" s="64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192</v>
      </c>
      <c r="AT224" s="189" t="s">
        <v>187</v>
      </c>
      <c r="AU224" s="189" t="s">
        <v>85</v>
      </c>
      <c r="AY224" s="17" t="s">
        <v>185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17" t="s">
        <v>81</v>
      </c>
      <c r="BK224" s="190">
        <f>ROUND(I224*H224,2)</f>
        <v>0</v>
      </c>
      <c r="BL224" s="17" t="s">
        <v>192</v>
      </c>
      <c r="BM224" s="189" t="s">
        <v>338</v>
      </c>
    </row>
    <row r="225" spans="1:47" s="2" customFormat="1" ht="12">
      <c r="A225" s="34"/>
      <c r="B225" s="35"/>
      <c r="C225" s="36"/>
      <c r="D225" s="191" t="s">
        <v>194</v>
      </c>
      <c r="E225" s="36"/>
      <c r="F225" s="192" t="s">
        <v>339</v>
      </c>
      <c r="G225" s="36"/>
      <c r="H225" s="36"/>
      <c r="I225" s="193"/>
      <c r="J225" s="36"/>
      <c r="K225" s="36"/>
      <c r="L225" s="39"/>
      <c r="M225" s="194"/>
      <c r="N225" s="195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194</v>
      </c>
      <c r="AU225" s="17" t="s">
        <v>85</v>
      </c>
    </row>
    <row r="226" spans="1:65" s="2" customFormat="1" ht="16.5" customHeight="1">
      <c r="A226" s="34"/>
      <c r="B226" s="35"/>
      <c r="C226" s="178" t="s">
        <v>346</v>
      </c>
      <c r="D226" s="178" t="s">
        <v>187</v>
      </c>
      <c r="E226" s="179" t="s">
        <v>341</v>
      </c>
      <c r="F226" s="180" t="s">
        <v>342</v>
      </c>
      <c r="G226" s="181" t="s">
        <v>322</v>
      </c>
      <c r="H226" s="182">
        <v>454.708</v>
      </c>
      <c r="I226" s="183"/>
      <c r="J226" s="184">
        <f>ROUND(I226*H226,2)</f>
        <v>0</v>
      </c>
      <c r="K226" s="180" t="s">
        <v>191</v>
      </c>
      <c r="L226" s="39"/>
      <c r="M226" s="185" t="s">
        <v>19</v>
      </c>
      <c r="N226" s="186" t="s">
        <v>48</v>
      </c>
      <c r="O226" s="64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192</v>
      </c>
      <c r="AT226" s="189" t="s">
        <v>187</v>
      </c>
      <c r="AU226" s="189" t="s">
        <v>85</v>
      </c>
      <c r="AY226" s="17" t="s">
        <v>185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17" t="s">
        <v>81</v>
      </c>
      <c r="BK226" s="190">
        <f>ROUND(I226*H226,2)</f>
        <v>0</v>
      </c>
      <c r="BL226" s="17" t="s">
        <v>192</v>
      </c>
      <c r="BM226" s="189" t="s">
        <v>343</v>
      </c>
    </row>
    <row r="227" spans="1:47" s="2" customFormat="1" ht="12">
      <c r="A227" s="34"/>
      <c r="B227" s="35"/>
      <c r="C227" s="36"/>
      <c r="D227" s="191" t="s">
        <v>194</v>
      </c>
      <c r="E227" s="36"/>
      <c r="F227" s="192" t="s">
        <v>344</v>
      </c>
      <c r="G227" s="36"/>
      <c r="H227" s="36"/>
      <c r="I227" s="193"/>
      <c r="J227" s="36"/>
      <c r="K227" s="36"/>
      <c r="L227" s="39"/>
      <c r="M227" s="194"/>
      <c r="N227" s="195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194</v>
      </c>
      <c r="AU227" s="17" t="s">
        <v>85</v>
      </c>
    </row>
    <row r="228" spans="2:51" s="13" customFormat="1" ht="12">
      <c r="B228" s="196"/>
      <c r="C228" s="197"/>
      <c r="D228" s="198" t="s">
        <v>196</v>
      </c>
      <c r="E228" s="197"/>
      <c r="F228" s="200" t="s">
        <v>850</v>
      </c>
      <c r="G228" s="197"/>
      <c r="H228" s="201">
        <v>454.708</v>
      </c>
      <c r="I228" s="202"/>
      <c r="J228" s="197"/>
      <c r="K228" s="197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196</v>
      </c>
      <c r="AU228" s="207" t="s">
        <v>85</v>
      </c>
      <c r="AV228" s="13" t="s">
        <v>85</v>
      </c>
      <c r="AW228" s="13" t="s">
        <v>4</v>
      </c>
      <c r="AX228" s="13" t="s">
        <v>81</v>
      </c>
      <c r="AY228" s="207" t="s">
        <v>185</v>
      </c>
    </row>
    <row r="229" spans="1:65" s="2" customFormat="1" ht="24.15" customHeight="1">
      <c r="A229" s="34"/>
      <c r="B229" s="35"/>
      <c r="C229" s="178" t="s">
        <v>353</v>
      </c>
      <c r="D229" s="178" t="s">
        <v>187</v>
      </c>
      <c r="E229" s="179" t="s">
        <v>347</v>
      </c>
      <c r="F229" s="180" t="s">
        <v>348</v>
      </c>
      <c r="G229" s="181" t="s">
        <v>322</v>
      </c>
      <c r="H229" s="182">
        <v>23.932</v>
      </c>
      <c r="I229" s="183"/>
      <c r="J229" s="184">
        <f>ROUND(I229*H229,2)</f>
        <v>0</v>
      </c>
      <c r="K229" s="180" t="s">
        <v>191</v>
      </c>
      <c r="L229" s="39"/>
      <c r="M229" s="185" t="s">
        <v>19</v>
      </c>
      <c r="N229" s="186" t="s">
        <v>48</v>
      </c>
      <c r="O229" s="64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192</v>
      </c>
      <c r="AT229" s="189" t="s">
        <v>187</v>
      </c>
      <c r="AU229" s="189" t="s">
        <v>85</v>
      </c>
      <c r="AY229" s="17" t="s">
        <v>185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7" t="s">
        <v>81</v>
      </c>
      <c r="BK229" s="190">
        <f>ROUND(I229*H229,2)</f>
        <v>0</v>
      </c>
      <c r="BL229" s="17" t="s">
        <v>192</v>
      </c>
      <c r="BM229" s="189" t="s">
        <v>349</v>
      </c>
    </row>
    <row r="230" spans="1:47" s="2" customFormat="1" ht="12">
      <c r="A230" s="34"/>
      <c r="B230" s="35"/>
      <c r="C230" s="36"/>
      <c r="D230" s="191" t="s">
        <v>194</v>
      </c>
      <c r="E230" s="36"/>
      <c r="F230" s="192" t="s">
        <v>350</v>
      </c>
      <c r="G230" s="36"/>
      <c r="H230" s="36"/>
      <c r="I230" s="193"/>
      <c r="J230" s="36"/>
      <c r="K230" s="36"/>
      <c r="L230" s="39"/>
      <c r="M230" s="194"/>
      <c r="N230" s="195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194</v>
      </c>
      <c r="AU230" s="17" t="s">
        <v>85</v>
      </c>
    </row>
    <row r="231" spans="2:63" s="12" customFormat="1" ht="22.85" customHeight="1">
      <c r="B231" s="162"/>
      <c r="C231" s="163"/>
      <c r="D231" s="164" t="s">
        <v>76</v>
      </c>
      <c r="E231" s="176" t="s">
        <v>351</v>
      </c>
      <c r="F231" s="176" t="s">
        <v>352</v>
      </c>
      <c r="G231" s="163"/>
      <c r="H231" s="163"/>
      <c r="I231" s="166"/>
      <c r="J231" s="177">
        <f>BK231</f>
        <v>0</v>
      </c>
      <c r="K231" s="163"/>
      <c r="L231" s="168"/>
      <c r="M231" s="169"/>
      <c r="N231" s="170"/>
      <c r="O231" s="170"/>
      <c r="P231" s="171">
        <f>SUM(P232:P233)</f>
        <v>0</v>
      </c>
      <c r="Q231" s="170"/>
      <c r="R231" s="171">
        <f>SUM(R232:R233)</f>
        <v>0</v>
      </c>
      <c r="S231" s="170"/>
      <c r="T231" s="172">
        <f>SUM(T232:T233)</f>
        <v>0</v>
      </c>
      <c r="AR231" s="173" t="s">
        <v>81</v>
      </c>
      <c r="AT231" s="174" t="s">
        <v>76</v>
      </c>
      <c r="AU231" s="174" t="s">
        <v>81</v>
      </c>
      <c r="AY231" s="173" t="s">
        <v>185</v>
      </c>
      <c r="BK231" s="175">
        <f>SUM(BK232:BK233)</f>
        <v>0</v>
      </c>
    </row>
    <row r="232" spans="1:65" s="2" customFormat="1" ht="33" customHeight="1">
      <c r="A232" s="34"/>
      <c r="B232" s="35"/>
      <c r="C232" s="178" t="s">
        <v>362</v>
      </c>
      <c r="D232" s="178" t="s">
        <v>187</v>
      </c>
      <c r="E232" s="179" t="s">
        <v>354</v>
      </c>
      <c r="F232" s="180" t="s">
        <v>355</v>
      </c>
      <c r="G232" s="181" t="s">
        <v>322</v>
      </c>
      <c r="H232" s="182">
        <v>20.39</v>
      </c>
      <c r="I232" s="183"/>
      <c r="J232" s="184">
        <f>ROUND(I232*H232,2)</f>
        <v>0</v>
      </c>
      <c r="K232" s="180" t="s">
        <v>191</v>
      </c>
      <c r="L232" s="39"/>
      <c r="M232" s="185" t="s">
        <v>19</v>
      </c>
      <c r="N232" s="186" t="s">
        <v>48</v>
      </c>
      <c r="O232" s="64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192</v>
      </c>
      <c r="AT232" s="189" t="s">
        <v>187</v>
      </c>
      <c r="AU232" s="189" t="s">
        <v>85</v>
      </c>
      <c r="AY232" s="17" t="s">
        <v>185</v>
      </c>
      <c r="BE232" s="190">
        <f>IF(N232="základní",J232,0)</f>
        <v>0</v>
      </c>
      <c r="BF232" s="190">
        <f>IF(N232="snížená",J232,0)</f>
        <v>0</v>
      </c>
      <c r="BG232" s="190">
        <f>IF(N232="zákl. přenesená",J232,0)</f>
        <v>0</v>
      </c>
      <c r="BH232" s="190">
        <f>IF(N232="sníž. přenesená",J232,0)</f>
        <v>0</v>
      </c>
      <c r="BI232" s="190">
        <f>IF(N232="nulová",J232,0)</f>
        <v>0</v>
      </c>
      <c r="BJ232" s="17" t="s">
        <v>81</v>
      </c>
      <c r="BK232" s="190">
        <f>ROUND(I232*H232,2)</f>
        <v>0</v>
      </c>
      <c r="BL232" s="17" t="s">
        <v>192</v>
      </c>
      <c r="BM232" s="189" t="s">
        <v>851</v>
      </c>
    </row>
    <row r="233" spans="1:47" s="2" customFormat="1" ht="12">
      <c r="A233" s="34"/>
      <c r="B233" s="35"/>
      <c r="C233" s="36"/>
      <c r="D233" s="191" t="s">
        <v>194</v>
      </c>
      <c r="E233" s="36"/>
      <c r="F233" s="192" t="s">
        <v>357</v>
      </c>
      <c r="G233" s="36"/>
      <c r="H233" s="36"/>
      <c r="I233" s="193"/>
      <c r="J233" s="36"/>
      <c r="K233" s="36"/>
      <c r="L233" s="39"/>
      <c r="M233" s="194"/>
      <c r="N233" s="195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194</v>
      </c>
      <c r="AU233" s="17" t="s">
        <v>85</v>
      </c>
    </row>
    <row r="234" spans="2:63" s="12" customFormat="1" ht="25.95" customHeight="1">
      <c r="B234" s="162"/>
      <c r="C234" s="163"/>
      <c r="D234" s="164" t="s">
        <v>76</v>
      </c>
      <c r="E234" s="165" t="s">
        <v>358</v>
      </c>
      <c r="F234" s="165" t="s">
        <v>359</v>
      </c>
      <c r="G234" s="163"/>
      <c r="H234" s="163"/>
      <c r="I234" s="166"/>
      <c r="J234" s="167">
        <f>BK234</f>
        <v>0</v>
      </c>
      <c r="K234" s="163"/>
      <c r="L234" s="168"/>
      <c r="M234" s="169"/>
      <c r="N234" s="170"/>
      <c r="O234" s="170"/>
      <c r="P234" s="171">
        <f>P235+P286+P307+P378+P419+P427+P478</f>
        <v>0</v>
      </c>
      <c r="Q234" s="170"/>
      <c r="R234" s="171">
        <f>R235+R286+R307+R378+R419+R427+R478</f>
        <v>4.04812972</v>
      </c>
      <c r="S234" s="170"/>
      <c r="T234" s="172">
        <f>T235+T286+T307+T378+T419+T427+T478</f>
        <v>1.3233168</v>
      </c>
      <c r="AR234" s="173" t="s">
        <v>85</v>
      </c>
      <c r="AT234" s="174" t="s">
        <v>76</v>
      </c>
      <c r="AU234" s="174" t="s">
        <v>77</v>
      </c>
      <c r="AY234" s="173" t="s">
        <v>185</v>
      </c>
      <c r="BK234" s="175">
        <f>BK235+BK286+BK307+BK378+BK419+BK427+BK478</f>
        <v>0</v>
      </c>
    </row>
    <row r="235" spans="2:63" s="12" customFormat="1" ht="22.85" customHeight="1">
      <c r="B235" s="162"/>
      <c r="C235" s="163"/>
      <c r="D235" s="164" t="s">
        <v>76</v>
      </c>
      <c r="E235" s="176" t="s">
        <v>360</v>
      </c>
      <c r="F235" s="176" t="s">
        <v>361</v>
      </c>
      <c r="G235" s="163"/>
      <c r="H235" s="163"/>
      <c r="I235" s="166"/>
      <c r="J235" s="177">
        <f>BK235</f>
        <v>0</v>
      </c>
      <c r="K235" s="163"/>
      <c r="L235" s="168"/>
      <c r="M235" s="169"/>
      <c r="N235" s="170"/>
      <c r="O235" s="170"/>
      <c r="P235" s="171">
        <f>SUM(P236:P285)</f>
        <v>0</v>
      </c>
      <c r="Q235" s="170"/>
      <c r="R235" s="171">
        <f>SUM(R236:R285)</f>
        <v>0.37831388</v>
      </c>
      <c r="S235" s="170"/>
      <c r="T235" s="172">
        <f>SUM(T236:T285)</f>
        <v>0</v>
      </c>
      <c r="AR235" s="173" t="s">
        <v>85</v>
      </c>
      <c r="AT235" s="174" t="s">
        <v>76</v>
      </c>
      <c r="AU235" s="174" t="s">
        <v>81</v>
      </c>
      <c r="AY235" s="173" t="s">
        <v>185</v>
      </c>
      <c r="BK235" s="175">
        <f>SUM(BK236:BK285)</f>
        <v>0</v>
      </c>
    </row>
    <row r="236" spans="1:65" s="2" customFormat="1" ht="37.85" customHeight="1">
      <c r="A236" s="34"/>
      <c r="B236" s="35"/>
      <c r="C236" s="178" t="s">
        <v>368</v>
      </c>
      <c r="D236" s="178" t="s">
        <v>187</v>
      </c>
      <c r="E236" s="179" t="s">
        <v>375</v>
      </c>
      <c r="F236" s="180" t="s">
        <v>376</v>
      </c>
      <c r="G236" s="181" t="s">
        <v>190</v>
      </c>
      <c r="H236" s="182">
        <v>4.78</v>
      </c>
      <c r="I236" s="183"/>
      <c r="J236" s="184">
        <f>ROUND(I236*H236,2)</f>
        <v>0</v>
      </c>
      <c r="K236" s="180" t="s">
        <v>191</v>
      </c>
      <c r="L236" s="39"/>
      <c r="M236" s="185" t="s">
        <v>19</v>
      </c>
      <c r="N236" s="186" t="s">
        <v>48</v>
      </c>
      <c r="O236" s="64"/>
      <c r="P236" s="187">
        <f>O236*H236</f>
        <v>0</v>
      </c>
      <c r="Q236" s="187">
        <v>0.02963</v>
      </c>
      <c r="R236" s="187">
        <f>Q236*H236</f>
        <v>0.14163140000000002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285</v>
      </c>
      <c r="AT236" s="189" t="s">
        <v>187</v>
      </c>
      <c r="AU236" s="189" t="s">
        <v>85</v>
      </c>
      <c r="AY236" s="17" t="s">
        <v>185</v>
      </c>
      <c r="BE236" s="190">
        <f>IF(N236="základní",J236,0)</f>
        <v>0</v>
      </c>
      <c r="BF236" s="190">
        <f>IF(N236="snížená",J236,0)</f>
        <v>0</v>
      </c>
      <c r="BG236" s="190">
        <f>IF(N236="zákl. přenesená",J236,0)</f>
        <v>0</v>
      </c>
      <c r="BH236" s="190">
        <f>IF(N236="sníž. přenesená",J236,0)</f>
        <v>0</v>
      </c>
      <c r="BI236" s="190">
        <f>IF(N236="nulová",J236,0)</f>
        <v>0</v>
      </c>
      <c r="BJ236" s="17" t="s">
        <v>81</v>
      </c>
      <c r="BK236" s="190">
        <f>ROUND(I236*H236,2)</f>
        <v>0</v>
      </c>
      <c r="BL236" s="17" t="s">
        <v>285</v>
      </c>
      <c r="BM236" s="189" t="s">
        <v>377</v>
      </c>
    </row>
    <row r="237" spans="1:47" s="2" customFormat="1" ht="12">
      <c r="A237" s="34"/>
      <c r="B237" s="35"/>
      <c r="C237" s="36"/>
      <c r="D237" s="191" t="s">
        <v>194</v>
      </c>
      <c r="E237" s="36"/>
      <c r="F237" s="192" t="s">
        <v>378</v>
      </c>
      <c r="G237" s="36"/>
      <c r="H237" s="36"/>
      <c r="I237" s="193"/>
      <c r="J237" s="36"/>
      <c r="K237" s="36"/>
      <c r="L237" s="39"/>
      <c r="M237" s="194"/>
      <c r="N237" s="195"/>
      <c r="O237" s="64"/>
      <c r="P237" s="64"/>
      <c r="Q237" s="64"/>
      <c r="R237" s="64"/>
      <c r="S237" s="64"/>
      <c r="T237" s="6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194</v>
      </c>
      <c r="AU237" s="17" t="s">
        <v>85</v>
      </c>
    </row>
    <row r="238" spans="2:51" s="13" customFormat="1" ht="12">
      <c r="B238" s="196"/>
      <c r="C238" s="197"/>
      <c r="D238" s="198" t="s">
        <v>196</v>
      </c>
      <c r="E238" s="199" t="s">
        <v>19</v>
      </c>
      <c r="F238" s="200" t="s">
        <v>852</v>
      </c>
      <c r="G238" s="197"/>
      <c r="H238" s="201">
        <v>1.195</v>
      </c>
      <c r="I238" s="202"/>
      <c r="J238" s="197"/>
      <c r="K238" s="197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196</v>
      </c>
      <c r="AU238" s="207" t="s">
        <v>85</v>
      </c>
      <c r="AV238" s="13" t="s">
        <v>85</v>
      </c>
      <c r="AW238" s="13" t="s">
        <v>37</v>
      </c>
      <c r="AX238" s="13" t="s">
        <v>77</v>
      </c>
      <c r="AY238" s="207" t="s">
        <v>185</v>
      </c>
    </row>
    <row r="239" spans="2:51" s="14" customFormat="1" ht="12">
      <c r="B239" s="208"/>
      <c r="C239" s="209"/>
      <c r="D239" s="198" t="s">
        <v>196</v>
      </c>
      <c r="E239" s="210" t="s">
        <v>19</v>
      </c>
      <c r="F239" s="211" t="s">
        <v>199</v>
      </c>
      <c r="G239" s="209"/>
      <c r="H239" s="212">
        <v>1.195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196</v>
      </c>
      <c r="AU239" s="218" t="s">
        <v>85</v>
      </c>
      <c r="AV239" s="14" t="s">
        <v>192</v>
      </c>
      <c r="AW239" s="14" t="s">
        <v>37</v>
      </c>
      <c r="AX239" s="14" t="s">
        <v>81</v>
      </c>
      <c r="AY239" s="218" t="s">
        <v>185</v>
      </c>
    </row>
    <row r="240" spans="2:51" s="13" customFormat="1" ht="12">
      <c r="B240" s="196"/>
      <c r="C240" s="197"/>
      <c r="D240" s="198" t="s">
        <v>196</v>
      </c>
      <c r="E240" s="197"/>
      <c r="F240" s="200" t="s">
        <v>853</v>
      </c>
      <c r="G240" s="197"/>
      <c r="H240" s="201">
        <v>4.78</v>
      </c>
      <c r="I240" s="202"/>
      <c r="J240" s="197"/>
      <c r="K240" s="197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196</v>
      </c>
      <c r="AU240" s="207" t="s">
        <v>85</v>
      </c>
      <c r="AV240" s="13" t="s">
        <v>85</v>
      </c>
      <c r="AW240" s="13" t="s">
        <v>4</v>
      </c>
      <c r="AX240" s="13" t="s">
        <v>81</v>
      </c>
      <c r="AY240" s="207" t="s">
        <v>185</v>
      </c>
    </row>
    <row r="241" spans="1:65" s="2" customFormat="1" ht="16.5" customHeight="1">
      <c r="A241" s="34"/>
      <c r="B241" s="35"/>
      <c r="C241" s="178" t="s">
        <v>374</v>
      </c>
      <c r="D241" s="178" t="s">
        <v>187</v>
      </c>
      <c r="E241" s="179" t="s">
        <v>381</v>
      </c>
      <c r="F241" s="180" t="s">
        <v>382</v>
      </c>
      <c r="G241" s="181" t="s">
        <v>190</v>
      </c>
      <c r="H241" s="182">
        <v>4.78</v>
      </c>
      <c r="I241" s="183"/>
      <c r="J241" s="184">
        <f>ROUND(I241*H241,2)</f>
        <v>0</v>
      </c>
      <c r="K241" s="180" t="s">
        <v>191</v>
      </c>
      <c r="L241" s="39"/>
      <c r="M241" s="185" t="s">
        <v>19</v>
      </c>
      <c r="N241" s="186" t="s">
        <v>48</v>
      </c>
      <c r="O241" s="64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285</v>
      </c>
      <c r="AT241" s="189" t="s">
        <v>187</v>
      </c>
      <c r="AU241" s="189" t="s">
        <v>85</v>
      </c>
      <c r="AY241" s="17" t="s">
        <v>185</v>
      </c>
      <c r="BE241" s="190">
        <f>IF(N241="základní",J241,0)</f>
        <v>0</v>
      </c>
      <c r="BF241" s="190">
        <f>IF(N241="snížená",J241,0)</f>
        <v>0</v>
      </c>
      <c r="BG241" s="190">
        <f>IF(N241="zákl. přenesená",J241,0)</f>
        <v>0</v>
      </c>
      <c r="BH241" s="190">
        <f>IF(N241="sníž. přenesená",J241,0)</f>
        <v>0</v>
      </c>
      <c r="BI241" s="190">
        <f>IF(N241="nulová",J241,0)</f>
        <v>0</v>
      </c>
      <c r="BJ241" s="17" t="s">
        <v>81</v>
      </c>
      <c r="BK241" s="190">
        <f>ROUND(I241*H241,2)</f>
        <v>0</v>
      </c>
      <c r="BL241" s="17" t="s">
        <v>285</v>
      </c>
      <c r="BM241" s="189" t="s">
        <v>383</v>
      </c>
    </row>
    <row r="242" spans="1:47" s="2" customFormat="1" ht="12">
      <c r="A242" s="34"/>
      <c r="B242" s="35"/>
      <c r="C242" s="36"/>
      <c r="D242" s="191" t="s">
        <v>194</v>
      </c>
      <c r="E242" s="36"/>
      <c r="F242" s="192" t="s">
        <v>384</v>
      </c>
      <c r="G242" s="36"/>
      <c r="H242" s="36"/>
      <c r="I242" s="193"/>
      <c r="J242" s="36"/>
      <c r="K242" s="36"/>
      <c r="L242" s="39"/>
      <c r="M242" s="194"/>
      <c r="N242" s="195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194</v>
      </c>
      <c r="AU242" s="17" t="s">
        <v>85</v>
      </c>
    </row>
    <row r="243" spans="2:51" s="13" customFormat="1" ht="12">
      <c r="B243" s="196"/>
      <c r="C243" s="197"/>
      <c r="D243" s="198" t="s">
        <v>196</v>
      </c>
      <c r="E243" s="197"/>
      <c r="F243" s="200" t="s">
        <v>853</v>
      </c>
      <c r="G243" s="197"/>
      <c r="H243" s="201">
        <v>4.78</v>
      </c>
      <c r="I243" s="202"/>
      <c r="J243" s="197"/>
      <c r="K243" s="197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196</v>
      </c>
      <c r="AU243" s="207" t="s">
        <v>85</v>
      </c>
      <c r="AV243" s="13" t="s">
        <v>85</v>
      </c>
      <c r="AW243" s="13" t="s">
        <v>4</v>
      </c>
      <c r="AX243" s="13" t="s">
        <v>81</v>
      </c>
      <c r="AY243" s="207" t="s">
        <v>185</v>
      </c>
    </row>
    <row r="244" spans="1:65" s="2" customFormat="1" ht="24.15" customHeight="1">
      <c r="A244" s="34"/>
      <c r="B244" s="35"/>
      <c r="C244" s="178" t="s">
        <v>380</v>
      </c>
      <c r="D244" s="178" t="s">
        <v>187</v>
      </c>
      <c r="E244" s="179" t="s">
        <v>388</v>
      </c>
      <c r="F244" s="180" t="s">
        <v>389</v>
      </c>
      <c r="G244" s="181" t="s">
        <v>190</v>
      </c>
      <c r="H244" s="182">
        <v>4.78</v>
      </c>
      <c r="I244" s="183"/>
      <c r="J244" s="184">
        <f>ROUND(I244*H244,2)</f>
        <v>0</v>
      </c>
      <c r="K244" s="180" t="s">
        <v>191</v>
      </c>
      <c r="L244" s="39"/>
      <c r="M244" s="185" t="s">
        <v>19</v>
      </c>
      <c r="N244" s="186" t="s">
        <v>48</v>
      </c>
      <c r="O244" s="64"/>
      <c r="P244" s="187">
        <f>O244*H244</f>
        <v>0</v>
      </c>
      <c r="Q244" s="187">
        <v>0.0001</v>
      </c>
      <c r="R244" s="187">
        <f>Q244*H244</f>
        <v>0.00047800000000000007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285</v>
      </c>
      <c r="AT244" s="189" t="s">
        <v>187</v>
      </c>
      <c r="AU244" s="189" t="s">
        <v>85</v>
      </c>
      <c r="AY244" s="17" t="s">
        <v>185</v>
      </c>
      <c r="BE244" s="190">
        <f>IF(N244="základní",J244,0)</f>
        <v>0</v>
      </c>
      <c r="BF244" s="190">
        <f>IF(N244="snížená",J244,0)</f>
        <v>0</v>
      </c>
      <c r="BG244" s="190">
        <f>IF(N244="zákl. přenesená",J244,0)</f>
        <v>0</v>
      </c>
      <c r="BH244" s="190">
        <f>IF(N244="sníž. přenesená",J244,0)</f>
        <v>0</v>
      </c>
      <c r="BI244" s="190">
        <f>IF(N244="nulová",J244,0)</f>
        <v>0</v>
      </c>
      <c r="BJ244" s="17" t="s">
        <v>81</v>
      </c>
      <c r="BK244" s="190">
        <f>ROUND(I244*H244,2)</f>
        <v>0</v>
      </c>
      <c r="BL244" s="17" t="s">
        <v>285</v>
      </c>
      <c r="BM244" s="189" t="s">
        <v>390</v>
      </c>
    </row>
    <row r="245" spans="1:47" s="2" customFormat="1" ht="12">
      <c r="A245" s="34"/>
      <c r="B245" s="35"/>
      <c r="C245" s="36"/>
      <c r="D245" s="191" t="s">
        <v>194</v>
      </c>
      <c r="E245" s="36"/>
      <c r="F245" s="192" t="s">
        <v>391</v>
      </c>
      <c r="G245" s="36"/>
      <c r="H245" s="36"/>
      <c r="I245" s="193"/>
      <c r="J245" s="36"/>
      <c r="K245" s="36"/>
      <c r="L245" s="39"/>
      <c r="M245" s="194"/>
      <c r="N245" s="195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194</v>
      </c>
      <c r="AU245" s="17" t="s">
        <v>85</v>
      </c>
    </row>
    <row r="246" spans="2:51" s="13" customFormat="1" ht="12">
      <c r="B246" s="196"/>
      <c r="C246" s="197"/>
      <c r="D246" s="198" t="s">
        <v>196</v>
      </c>
      <c r="E246" s="197"/>
      <c r="F246" s="200" t="s">
        <v>853</v>
      </c>
      <c r="G246" s="197"/>
      <c r="H246" s="201">
        <v>4.78</v>
      </c>
      <c r="I246" s="202"/>
      <c r="J246" s="197"/>
      <c r="K246" s="197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196</v>
      </c>
      <c r="AU246" s="207" t="s">
        <v>85</v>
      </c>
      <c r="AV246" s="13" t="s">
        <v>85</v>
      </c>
      <c r="AW246" s="13" t="s">
        <v>4</v>
      </c>
      <c r="AX246" s="13" t="s">
        <v>81</v>
      </c>
      <c r="AY246" s="207" t="s">
        <v>185</v>
      </c>
    </row>
    <row r="247" spans="1:65" s="2" customFormat="1" ht="16.5" customHeight="1">
      <c r="A247" s="34"/>
      <c r="B247" s="35"/>
      <c r="C247" s="178" t="s">
        <v>387</v>
      </c>
      <c r="D247" s="178" t="s">
        <v>187</v>
      </c>
      <c r="E247" s="179" t="s">
        <v>399</v>
      </c>
      <c r="F247" s="180" t="s">
        <v>400</v>
      </c>
      <c r="G247" s="181" t="s">
        <v>190</v>
      </c>
      <c r="H247" s="182">
        <v>12.16</v>
      </c>
      <c r="I247" s="183"/>
      <c r="J247" s="184">
        <f>ROUND(I247*H247,2)</f>
        <v>0</v>
      </c>
      <c r="K247" s="180" t="s">
        <v>191</v>
      </c>
      <c r="L247" s="39"/>
      <c r="M247" s="185" t="s">
        <v>19</v>
      </c>
      <c r="N247" s="186" t="s">
        <v>48</v>
      </c>
      <c r="O247" s="64"/>
      <c r="P247" s="187">
        <f>O247*H247</f>
        <v>0</v>
      </c>
      <c r="Q247" s="187">
        <v>0.00029</v>
      </c>
      <c r="R247" s="187">
        <f>Q247*H247</f>
        <v>0.0035264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285</v>
      </c>
      <c r="AT247" s="189" t="s">
        <v>187</v>
      </c>
      <c r="AU247" s="189" t="s">
        <v>85</v>
      </c>
      <c r="AY247" s="17" t="s">
        <v>185</v>
      </c>
      <c r="BE247" s="190">
        <f>IF(N247="základní",J247,0)</f>
        <v>0</v>
      </c>
      <c r="BF247" s="190">
        <f>IF(N247="snížená",J247,0)</f>
        <v>0</v>
      </c>
      <c r="BG247" s="190">
        <f>IF(N247="zákl. přenesená",J247,0)</f>
        <v>0</v>
      </c>
      <c r="BH247" s="190">
        <f>IF(N247="sníž. přenesená",J247,0)</f>
        <v>0</v>
      </c>
      <c r="BI247" s="190">
        <f>IF(N247="nulová",J247,0)</f>
        <v>0</v>
      </c>
      <c r="BJ247" s="17" t="s">
        <v>81</v>
      </c>
      <c r="BK247" s="190">
        <f>ROUND(I247*H247,2)</f>
        <v>0</v>
      </c>
      <c r="BL247" s="17" t="s">
        <v>285</v>
      </c>
      <c r="BM247" s="189" t="s">
        <v>401</v>
      </c>
    </row>
    <row r="248" spans="1:47" s="2" customFormat="1" ht="12">
      <c r="A248" s="34"/>
      <c r="B248" s="35"/>
      <c r="C248" s="36"/>
      <c r="D248" s="191" t="s">
        <v>194</v>
      </c>
      <c r="E248" s="36"/>
      <c r="F248" s="192" t="s">
        <v>402</v>
      </c>
      <c r="G248" s="36"/>
      <c r="H248" s="36"/>
      <c r="I248" s="193"/>
      <c r="J248" s="36"/>
      <c r="K248" s="36"/>
      <c r="L248" s="39"/>
      <c r="M248" s="194"/>
      <c r="N248" s="195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194</v>
      </c>
      <c r="AU248" s="17" t="s">
        <v>85</v>
      </c>
    </row>
    <row r="249" spans="2:51" s="13" customFormat="1" ht="12">
      <c r="B249" s="196"/>
      <c r="C249" s="197"/>
      <c r="D249" s="198" t="s">
        <v>196</v>
      </c>
      <c r="E249" s="199" t="s">
        <v>19</v>
      </c>
      <c r="F249" s="200" t="s">
        <v>847</v>
      </c>
      <c r="G249" s="197"/>
      <c r="H249" s="201">
        <v>3.04</v>
      </c>
      <c r="I249" s="202"/>
      <c r="J249" s="197"/>
      <c r="K249" s="197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196</v>
      </c>
      <c r="AU249" s="207" t="s">
        <v>85</v>
      </c>
      <c r="AV249" s="13" t="s">
        <v>85</v>
      </c>
      <c r="AW249" s="13" t="s">
        <v>37</v>
      </c>
      <c r="AX249" s="13" t="s">
        <v>77</v>
      </c>
      <c r="AY249" s="207" t="s">
        <v>185</v>
      </c>
    </row>
    <row r="250" spans="2:51" s="14" customFormat="1" ht="12">
      <c r="B250" s="208"/>
      <c r="C250" s="209"/>
      <c r="D250" s="198" t="s">
        <v>196</v>
      </c>
      <c r="E250" s="210" t="s">
        <v>19</v>
      </c>
      <c r="F250" s="211" t="s">
        <v>199</v>
      </c>
      <c r="G250" s="209"/>
      <c r="H250" s="212">
        <v>3.04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196</v>
      </c>
      <c r="AU250" s="218" t="s">
        <v>85</v>
      </c>
      <c r="AV250" s="14" t="s">
        <v>192</v>
      </c>
      <c r="AW250" s="14" t="s">
        <v>37</v>
      </c>
      <c r="AX250" s="14" t="s">
        <v>81</v>
      </c>
      <c r="AY250" s="218" t="s">
        <v>185</v>
      </c>
    </row>
    <row r="251" spans="2:51" s="13" customFormat="1" ht="12">
      <c r="B251" s="196"/>
      <c r="C251" s="197"/>
      <c r="D251" s="198" t="s">
        <v>196</v>
      </c>
      <c r="E251" s="197"/>
      <c r="F251" s="200" t="s">
        <v>854</v>
      </c>
      <c r="G251" s="197"/>
      <c r="H251" s="201">
        <v>12.16</v>
      </c>
      <c r="I251" s="202"/>
      <c r="J251" s="197"/>
      <c r="K251" s="197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196</v>
      </c>
      <c r="AU251" s="207" t="s">
        <v>85</v>
      </c>
      <c r="AV251" s="13" t="s">
        <v>85</v>
      </c>
      <c r="AW251" s="13" t="s">
        <v>4</v>
      </c>
      <c r="AX251" s="13" t="s">
        <v>81</v>
      </c>
      <c r="AY251" s="207" t="s">
        <v>185</v>
      </c>
    </row>
    <row r="252" spans="1:65" s="2" customFormat="1" ht="16.5" customHeight="1">
      <c r="A252" s="34"/>
      <c r="B252" s="35"/>
      <c r="C252" s="219" t="s">
        <v>392</v>
      </c>
      <c r="D252" s="219" t="s">
        <v>404</v>
      </c>
      <c r="E252" s="220" t="s">
        <v>405</v>
      </c>
      <c r="F252" s="221" t="s">
        <v>406</v>
      </c>
      <c r="G252" s="222" t="s">
        <v>407</v>
      </c>
      <c r="H252" s="223">
        <v>81.872</v>
      </c>
      <c r="I252" s="224"/>
      <c r="J252" s="225">
        <f>ROUND(I252*H252,2)</f>
        <v>0</v>
      </c>
      <c r="K252" s="221" t="s">
        <v>191</v>
      </c>
      <c r="L252" s="226"/>
      <c r="M252" s="227" t="s">
        <v>19</v>
      </c>
      <c r="N252" s="228" t="s">
        <v>48</v>
      </c>
      <c r="O252" s="64"/>
      <c r="P252" s="187">
        <f>O252*H252</f>
        <v>0</v>
      </c>
      <c r="Q252" s="187">
        <v>0.00054</v>
      </c>
      <c r="R252" s="187">
        <f>Q252*H252</f>
        <v>0.04421088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392</v>
      </c>
      <c r="AT252" s="189" t="s">
        <v>404</v>
      </c>
      <c r="AU252" s="189" t="s">
        <v>85</v>
      </c>
      <c r="AY252" s="17" t="s">
        <v>185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7" t="s">
        <v>81</v>
      </c>
      <c r="BK252" s="190">
        <f>ROUND(I252*H252,2)</f>
        <v>0</v>
      </c>
      <c r="BL252" s="17" t="s">
        <v>285</v>
      </c>
      <c r="BM252" s="189" t="s">
        <v>408</v>
      </c>
    </row>
    <row r="253" spans="2:51" s="13" customFormat="1" ht="12">
      <c r="B253" s="196"/>
      <c r="C253" s="197"/>
      <c r="D253" s="198" t="s">
        <v>196</v>
      </c>
      <c r="E253" s="199" t="s">
        <v>19</v>
      </c>
      <c r="F253" s="200" t="s">
        <v>855</v>
      </c>
      <c r="G253" s="197"/>
      <c r="H253" s="201">
        <v>20.468</v>
      </c>
      <c r="I253" s="202"/>
      <c r="J253" s="197"/>
      <c r="K253" s="197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196</v>
      </c>
      <c r="AU253" s="207" t="s">
        <v>85</v>
      </c>
      <c r="AV253" s="13" t="s">
        <v>85</v>
      </c>
      <c r="AW253" s="13" t="s">
        <v>37</v>
      </c>
      <c r="AX253" s="13" t="s">
        <v>77</v>
      </c>
      <c r="AY253" s="207" t="s">
        <v>185</v>
      </c>
    </row>
    <row r="254" spans="2:51" s="14" customFormat="1" ht="12">
      <c r="B254" s="208"/>
      <c r="C254" s="209"/>
      <c r="D254" s="198" t="s">
        <v>196</v>
      </c>
      <c r="E254" s="210" t="s">
        <v>19</v>
      </c>
      <c r="F254" s="211" t="s">
        <v>199</v>
      </c>
      <c r="G254" s="209"/>
      <c r="H254" s="212">
        <v>20.468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196</v>
      </c>
      <c r="AU254" s="218" t="s">
        <v>85</v>
      </c>
      <c r="AV254" s="14" t="s">
        <v>192</v>
      </c>
      <c r="AW254" s="14" t="s">
        <v>37</v>
      </c>
      <c r="AX254" s="14" t="s">
        <v>81</v>
      </c>
      <c r="AY254" s="218" t="s">
        <v>185</v>
      </c>
    </row>
    <row r="255" spans="2:51" s="13" customFormat="1" ht="12">
      <c r="B255" s="196"/>
      <c r="C255" s="197"/>
      <c r="D255" s="198" t="s">
        <v>196</v>
      </c>
      <c r="E255" s="197"/>
      <c r="F255" s="200" t="s">
        <v>856</v>
      </c>
      <c r="G255" s="197"/>
      <c r="H255" s="201">
        <v>81.872</v>
      </c>
      <c r="I255" s="202"/>
      <c r="J255" s="197"/>
      <c r="K255" s="197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196</v>
      </c>
      <c r="AU255" s="207" t="s">
        <v>85</v>
      </c>
      <c r="AV255" s="13" t="s">
        <v>85</v>
      </c>
      <c r="AW255" s="13" t="s">
        <v>4</v>
      </c>
      <c r="AX255" s="13" t="s">
        <v>81</v>
      </c>
      <c r="AY255" s="207" t="s">
        <v>185</v>
      </c>
    </row>
    <row r="256" spans="1:65" s="2" customFormat="1" ht="16.5" customHeight="1">
      <c r="A256" s="34"/>
      <c r="B256" s="35"/>
      <c r="C256" s="178" t="s">
        <v>398</v>
      </c>
      <c r="D256" s="178" t="s">
        <v>187</v>
      </c>
      <c r="E256" s="179" t="s">
        <v>412</v>
      </c>
      <c r="F256" s="180" t="s">
        <v>413</v>
      </c>
      <c r="G256" s="181" t="s">
        <v>190</v>
      </c>
      <c r="H256" s="182">
        <v>12.16</v>
      </c>
      <c r="I256" s="183"/>
      <c r="J256" s="184">
        <f>ROUND(I256*H256,2)</f>
        <v>0</v>
      </c>
      <c r="K256" s="180" t="s">
        <v>191</v>
      </c>
      <c r="L256" s="39"/>
      <c r="M256" s="185" t="s">
        <v>19</v>
      </c>
      <c r="N256" s="186" t="s">
        <v>48</v>
      </c>
      <c r="O256" s="64"/>
      <c r="P256" s="187">
        <f>O256*H256</f>
        <v>0</v>
      </c>
      <c r="Q256" s="187">
        <v>0.00041</v>
      </c>
      <c r="R256" s="187">
        <f>Q256*H256</f>
        <v>0.0049856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285</v>
      </c>
      <c r="AT256" s="189" t="s">
        <v>187</v>
      </c>
      <c r="AU256" s="189" t="s">
        <v>85</v>
      </c>
      <c r="AY256" s="17" t="s">
        <v>185</v>
      </c>
      <c r="BE256" s="190">
        <f>IF(N256="základní",J256,0)</f>
        <v>0</v>
      </c>
      <c r="BF256" s="190">
        <f>IF(N256="snížená",J256,0)</f>
        <v>0</v>
      </c>
      <c r="BG256" s="190">
        <f>IF(N256="zákl. přenesená",J256,0)</f>
        <v>0</v>
      </c>
      <c r="BH256" s="190">
        <f>IF(N256="sníž. přenesená",J256,0)</f>
        <v>0</v>
      </c>
      <c r="BI256" s="190">
        <f>IF(N256="nulová",J256,0)</f>
        <v>0</v>
      </c>
      <c r="BJ256" s="17" t="s">
        <v>81</v>
      </c>
      <c r="BK256" s="190">
        <f>ROUND(I256*H256,2)</f>
        <v>0</v>
      </c>
      <c r="BL256" s="17" t="s">
        <v>285</v>
      </c>
      <c r="BM256" s="189" t="s">
        <v>414</v>
      </c>
    </row>
    <row r="257" spans="1:47" s="2" customFormat="1" ht="12">
      <c r="A257" s="34"/>
      <c r="B257" s="35"/>
      <c r="C257" s="36"/>
      <c r="D257" s="191" t="s">
        <v>194</v>
      </c>
      <c r="E257" s="36"/>
      <c r="F257" s="192" t="s">
        <v>415</v>
      </c>
      <c r="G257" s="36"/>
      <c r="H257" s="36"/>
      <c r="I257" s="193"/>
      <c r="J257" s="36"/>
      <c r="K257" s="36"/>
      <c r="L257" s="39"/>
      <c r="M257" s="194"/>
      <c r="N257" s="195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194</v>
      </c>
      <c r="AU257" s="17" t="s">
        <v>85</v>
      </c>
    </row>
    <row r="258" spans="2:51" s="13" customFormat="1" ht="12">
      <c r="B258" s="196"/>
      <c r="C258" s="197"/>
      <c r="D258" s="198" t="s">
        <v>196</v>
      </c>
      <c r="E258" s="197"/>
      <c r="F258" s="200" t="s">
        <v>854</v>
      </c>
      <c r="G258" s="197"/>
      <c r="H258" s="201">
        <v>12.16</v>
      </c>
      <c r="I258" s="202"/>
      <c r="J258" s="197"/>
      <c r="K258" s="197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196</v>
      </c>
      <c r="AU258" s="207" t="s">
        <v>85</v>
      </c>
      <c r="AV258" s="13" t="s">
        <v>85</v>
      </c>
      <c r="AW258" s="13" t="s">
        <v>4</v>
      </c>
      <c r="AX258" s="13" t="s">
        <v>81</v>
      </c>
      <c r="AY258" s="207" t="s">
        <v>185</v>
      </c>
    </row>
    <row r="259" spans="1:65" s="2" customFormat="1" ht="16.5" customHeight="1">
      <c r="A259" s="34"/>
      <c r="B259" s="35"/>
      <c r="C259" s="219" t="s">
        <v>403</v>
      </c>
      <c r="D259" s="219" t="s">
        <v>404</v>
      </c>
      <c r="E259" s="220" t="s">
        <v>417</v>
      </c>
      <c r="F259" s="221" t="s">
        <v>418</v>
      </c>
      <c r="G259" s="222" t="s">
        <v>190</v>
      </c>
      <c r="H259" s="223">
        <v>13.984</v>
      </c>
      <c r="I259" s="224"/>
      <c r="J259" s="225">
        <f>ROUND(I259*H259,2)</f>
        <v>0</v>
      </c>
      <c r="K259" s="221" t="s">
        <v>191</v>
      </c>
      <c r="L259" s="226"/>
      <c r="M259" s="227" t="s">
        <v>19</v>
      </c>
      <c r="N259" s="228" t="s">
        <v>48</v>
      </c>
      <c r="O259" s="64"/>
      <c r="P259" s="187">
        <f>O259*H259</f>
        <v>0</v>
      </c>
      <c r="Q259" s="187">
        <v>0.0109</v>
      </c>
      <c r="R259" s="187">
        <f>Q259*H259</f>
        <v>0.1524256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392</v>
      </c>
      <c r="AT259" s="189" t="s">
        <v>404</v>
      </c>
      <c r="AU259" s="189" t="s">
        <v>85</v>
      </c>
      <c r="AY259" s="17" t="s">
        <v>185</v>
      </c>
      <c r="BE259" s="190">
        <f>IF(N259="základní",J259,0)</f>
        <v>0</v>
      </c>
      <c r="BF259" s="190">
        <f>IF(N259="snížená",J259,0)</f>
        <v>0</v>
      </c>
      <c r="BG259" s="190">
        <f>IF(N259="zákl. přenesená",J259,0)</f>
        <v>0</v>
      </c>
      <c r="BH259" s="190">
        <f>IF(N259="sníž. přenesená",J259,0)</f>
        <v>0</v>
      </c>
      <c r="BI259" s="190">
        <f>IF(N259="nulová",J259,0)</f>
        <v>0</v>
      </c>
      <c r="BJ259" s="17" t="s">
        <v>81</v>
      </c>
      <c r="BK259" s="190">
        <f>ROUND(I259*H259,2)</f>
        <v>0</v>
      </c>
      <c r="BL259" s="17" t="s">
        <v>285</v>
      </c>
      <c r="BM259" s="189" t="s">
        <v>419</v>
      </c>
    </row>
    <row r="260" spans="2:51" s="13" customFormat="1" ht="12">
      <c r="B260" s="196"/>
      <c r="C260" s="197"/>
      <c r="D260" s="198" t="s">
        <v>196</v>
      </c>
      <c r="E260" s="199" t="s">
        <v>19</v>
      </c>
      <c r="F260" s="200" t="s">
        <v>857</v>
      </c>
      <c r="G260" s="197"/>
      <c r="H260" s="201">
        <v>3.496</v>
      </c>
      <c r="I260" s="202"/>
      <c r="J260" s="197"/>
      <c r="K260" s="197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196</v>
      </c>
      <c r="AU260" s="207" t="s">
        <v>85</v>
      </c>
      <c r="AV260" s="13" t="s">
        <v>85</v>
      </c>
      <c r="AW260" s="13" t="s">
        <v>37</v>
      </c>
      <c r="AX260" s="13" t="s">
        <v>77</v>
      </c>
      <c r="AY260" s="207" t="s">
        <v>185</v>
      </c>
    </row>
    <row r="261" spans="2:51" s="14" customFormat="1" ht="12">
      <c r="B261" s="208"/>
      <c r="C261" s="209"/>
      <c r="D261" s="198" t="s">
        <v>196</v>
      </c>
      <c r="E261" s="210" t="s">
        <v>19</v>
      </c>
      <c r="F261" s="211" t="s">
        <v>199</v>
      </c>
      <c r="G261" s="209"/>
      <c r="H261" s="212">
        <v>3.496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196</v>
      </c>
      <c r="AU261" s="218" t="s">
        <v>85</v>
      </c>
      <c r="AV261" s="14" t="s">
        <v>192</v>
      </c>
      <c r="AW261" s="14" t="s">
        <v>37</v>
      </c>
      <c r="AX261" s="14" t="s">
        <v>81</v>
      </c>
      <c r="AY261" s="218" t="s">
        <v>185</v>
      </c>
    </row>
    <row r="262" spans="2:51" s="13" customFormat="1" ht="12">
      <c r="B262" s="196"/>
      <c r="C262" s="197"/>
      <c r="D262" s="198" t="s">
        <v>196</v>
      </c>
      <c r="E262" s="197"/>
      <c r="F262" s="200" t="s">
        <v>858</v>
      </c>
      <c r="G262" s="197"/>
      <c r="H262" s="201">
        <v>13.984</v>
      </c>
      <c r="I262" s="202"/>
      <c r="J262" s="197"/>
      <c r="K262" s="197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196</v>
      </c>
      <c r="AU262" s="207" t="s">
        <v>85</v>
      </c>
      <c r="AV262" s="13" t="s">
        <v>85</v>
      </c>
      <c r="AW262" s="13" t="s">
        <v>4</v>
      </c>
      <c r="AX262" s="13" t="s">
        <v>81</v>
      </c>
      <c r="AY262" s="207" t="s">
        <v>185</v>
      </c>
    </row>
    <row r="263" spans="1:65" s="2" customFormat="1" ht="16.5" customHeight="1">
      <c r="A263" s="34"/>
      <c r="B263" s="35"/>
      <c r="C263" s="178" t="s">
        <v>411</v>
      </c>
      <c r="D263" s="178" t="s">
        <v>187</v>
      </c>
      <c r="E263" s="179" t="s">
        <v>422</v>
      </c>
      <c r="F263" s="180" t="s">
        <v>423</v>
      </c>
      <c r="G263" s="181" t="s">
        <v>190</v>
      </c>
      <c r="H263" s="182">
        <v>12.16</v>
      </c>
      <c r="I263" s="183"/>
      <c r="J263" s="184">
        <f>ROUND(I263*H263,2)</f>
        <v>0</v>
      </c>
      <c r="K263" s="180" t="s">
        <v>191</v>
      </c>
      <c r="L263" s="39"/>
      <c r="M263" s="185" t="s">
        <v>19</v>
      </c>
      <c r="N263" s="186" t="s">
        <v>48</v>
      </c>
      <c r="O263" s="64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285</v>
      </c>
      <c r="AT263" s="189" t="s">
        <v>187</v>
      </c>
      <c r="AU263" s="189" t="s">
        <v>85</v>
      </c>
      <c r="AY263" s="17" t="s">
        <v>185</v>
      </c>
      <c r="BE263" s="190">
        <f>IF(N263="základní",J263,0)</f>
        <v>0</v>
      </c>
      <c r="BF263" s="190">
        <f>IF(N263="snížená",J263,0)</f>
        <v>0</v>
      </c>
      <c r="BG263" s="190">
        <f>IF(N263="zákl. přenesená",J263,0)</f>
        <v>0</v>
      </c>
      <c r="BH263" s="190">
        <f>IF(N263="sníž. přenesená",J263,0)</f>
        <v>0</v>
      </c>
      <c r="BI263" s="190">
        <f>IF(N263="nulová",J263,0)</f>
        <v>0</v>
      </c>
      <c r="BJ263" s="17" t="s">
        <v>81</v>
      </c>
      <c r="BK263" s="190">
        <f>ROUND(I263*H263,2)</f>
        <v>0</v>
      </c>
      <c r="BL263" s="17" t="s">
        <v>285</v>
      </c>
      <c r="BM263" s="189" t="s">
        <v>424</v>
      </c>
    </row>
    <row r="264" spans="1:47" s="2" customFormat="1" ht="12">
      <c r="A264" s="34"/>
      <c r="B264" s="35"/>
      <c r="C264" s="36"/>
      <c r="D264" s="191" t="s">
        <v>194</v>
      </c>
      <c r="E264" s="36"/>
      <c r="F264" s="192" t="s">
        <v>425</v>
      </c>
      <c r="G264" s="36"/>
      <c r="H264" s="36"/>
      <c r="I264" s="193"/>
      <c r="J264" s="36"/>
      <c r="K264" s="36"/>
      <c r="L264" s="39"/>
      <c r="M264" s="194"/>
      <c r="N264" s="195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194</v>
      </c>
      <c r="AU264" s="17" t="s">
        <v>85</v>
      </c>
    </row>
    <row r="265" spans="2:51" s="13" customFormat="1" ht="12">
      <c r="B265" s="196"/>
      <c r="C265" s="197"/>
      <c r="D265" s="198" t="s">
        <v>196</v>
      </c>
      <c r="E265" s="197"/>
      <c r="F265" s="200" t="s">
        <v>854</v>
      </c>
      <c r="G265" s="197"/>
      <c r="H265" s="201">
        <v>12.16</v>
      </c>
      <c r="I265" s="202"/>
      <c r="J265" s="197"/>
      <c r="K265" s="197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196</v>
      </c>
      <c r="AU265" s="207" t="s">
        <v>85</v>
      </c>
      <c r="AV265" s="13" t="s">
        <v>85</v>
      </c>
      <c r="AW265" s="13" t="s">
        <v>4</v>
      </c>
      <c r="AX265" s="13" t="s">
        <v>81</v>
      </c>
      <c r="AY265" s="207" t="s">
        <v>185</v>
      </c>
    </row>
    <row r="266" spans="1:65" s="2" customFormat="1" ht="24.15" customHeight="1">
      <c r="A266" s="34"/>
      <c r="B266" s="35"/>
      <c r="C266" s="178" t="s">
        <v>416</v>
      </c>
      <c r="D266" s="178" t="s">
        <v>187</v>
      </c>
      <c r="E266" s="179" t="s">
        <v>427</v>
      </c>
      <c r="F266" s="180" t="s">
        <v>428</v>
      </c>
      <c r="G266" s="181" t="s">
        <v>190</v>
      </c>
      <c r="H266" s="182">
        <v>12.16</v>
      </c>
      <c r="I266" s="183"/>
      <c r="J266" s="184">
        <f>ROUND(I266*H266,2)</f>
        <v>0</v>
      </c>
      <c r="K266" s="180" t="s">
        <v>191</v>
      </c>
      <c r="L266" s="39"/>
      <c r="M266" s="185" t="s">
        <v>19</v>
      </c>
      <c r="N266" s="186" t="s">
        <v>48</v>
      </c>
      <c r="O266" s="64"/>
      <c r="P266" s="187">
        <f>O266*H266</f>
        <v>0</v>
      </c>
      <c r="Q266" s="187">
        <v>0.0001</v>
      </c>
      <c r="R266" s="187">
        <f>Q266*H266</f>
        <v>0.001216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285</v>
      </c>
      <c r="AT266" s="189" t="s">
        <v>187</v>
      </c>
      <c r="AU266" s="189" t="s">
        <v>85</v>
      </c>
      <c r="AY266" s="17" t="s">
        <v>185</v>
      </c>
      <c r="BE266" s="190">
        <f>IF(N266="základní",J266,0)</f>
        <v>0</v>
      </c>
      <c r="BF266" s="190">
        <f>IF(N266="snížená",J266,0)</f>
        <v>0</v>
      </c>
      <c r="BG266" s="190">
        <f>IF(N266="zákl. přenesená",J266,0)</f>
        <v>0</v>
      </c>
      <c r="BH266" s="190">
        <f>IF(N266="sníž. přenesená",J266,0)</f>
        <v>0</v>
      </c>
      <c r="BI266" s="190">
        <f>IF(N266="nulová",J266,0)</f>
        <v>0</v>
      </c>
      <c r="BJ266" s="17" t="s">
        <v>81</v>
      </c>
      <c r="BK266" s="190">
        <f>ROUND(I266*H266,2)</f>
        <v>0</v>
      </c>
      <c r="BL266" s="17" t="s">
        <v>285</v>
      </c>
      <c r="BM266" s="189" t="s">
        <v>429</v>
      </c>
    </row>
    <row r="267" spans="1:47" s="2" customFormat="1" ht="12">
      <c r="A267" s="34"/>
      <c r="B267" s="35"/>
      <c r="C267" s="36"/>
      <c r="D267" s="191" t="s">
        <v>194</v>
      </c>
      <c r="E267" s="36"/>
      <c r="F267" s="192" t="s">
        <v>430</v>
      </c>
      <c r="G267" s="36"/>
      <c r="H267" s="36"/>
      <c r="I267" s="193"/>
      <c r="J267" s="36"/>
      <c r="K267" s="36"/>
      <c r="L267" s="39"/>
      <c r="M267" s="194"/>
      <c r="N267" s="195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194</v>
      </c>
      <c r="AU267" s="17" t="s">
        <v>85</v>
      </c>
    </row>
    <row r="268" spans="2:51" s="13" customFormat="1" ht="12">
      <c r="B268" s="196"/>
      <c r="C268" s="197"/>
      <c r="D268" s="198" t="s">
        <v>196</v>
      </c>
      <c r="E268" s="197"/>
      <c r="F268" s="200" t="s">
        <v>854</v>
      </c>
      <c r="G268" s="197"/>
      <c r="H268" s="201">
        <v>12.16</v>
      </c>
      <c r="I268" s="202"/>
      <c r="J268" s="197"/>
      <c r="K268" s="197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196</v>
      </c>
      <c r="AU268" s="207" t="s">
        <v>85</v>
      </c>
      <c r="AV268" s="13" t="s">
        <v>85</v>
      </c>
      <c r="AW268" s="13" t="s">
        <v>4</v>
      </c>
      <c r="AX268" s="13" t="s">
        <v>81</v>
      </c>
      <c r="AY268" s="207" t="s">
        <v>185</v>
      </c>
    </row>
    <row r="269" spans="1:65" s="2" customFormat="1" ht="24.15" customHeight="1">
      <c r="A269" s="34"/>
      <c r="B269" s="35"/>
      <c r="C269" s="178" t="s">
        <v>421</v>
      </c>
      <c r="D269" s="178" t="s">
        <v>187</v>
      </c>
      <c r="E269" s="179" t="s">
        <v>432</v>
      </c>
      <c r="F269" s="180" t="s">
        <v>433</v>
      </c>
      <c r="G269" s="181" t="s">
        <v>202</v>
      </c>
      <c r="H269" s="182">
        <v>4</v>
      </c>
      <c r="I269" s="183"/>
      <c r="J269" s="184">
        <f>ROUND(I269*H269,2)</f>
        <v>0</v>
      </c>
      <c r="K269" s="180" t="s">
        <v>191</v>
      </c>
      <c r="L269" s="39"/>
      <c r="M269" s="185" t="s">
        <v>19</v>
      </c>
      <c r="N269" s="186" t="s">
        <v>48</v>
      </c>
      <c r="O269" s="64"/>
      <c r="P269" s="187">
        <f>O269*H269</f>
        <v>0</v>
      </c>
      <c r="Q269" s="187">
        <v>3E-05</v>
      </c>
      <c r="R269" s="187">
        <f>Q269*H269</f>
        <v>0.00012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285</v>
      </c>
      <c r="AT269" s="189" t="s">
        <v>187</v>
      </c>
      <c r="AU269" s="189" t="s">
        <v>85</v>
      </c>
      <c r="AY269" s="17" t="s">
        <v>185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7" t="s">
        <v>81</v>
      </c>
      <c r="BK269" s="190">
        <f>ROUND(I269*H269,2)</f>
        <v>0</v>
      </c>
      <c r="BL269" s="17" t="s">
        <v>285</v>
      </c>
      <c r="BM269" s="189" t="s">
        <v>434</v>
      </c>
    </row>
    <row r="270" spans="1:47" s="2" customFormat="1" ht="12">
      <c r="A270" s="34"/>
      <c r="B270" s="35"/>
      <c r="C270" s="36"/>
      <c r="D270" s="191" t="s">
        <v>194</v>
      </c>
      <c r="E270" s="36"/>
      <c r="F270" s="192" t="s">
        <v>435</v>
      </c>
      <c r="G270" s="36"/>
      <c r="H270" s="36"/>
      <c r="I270" s="193"/>
      <c r="J270" s="36"/>
      <c r="K270" s="36"/>
      <c r="L270" s="39"/>
      <c r="M270" s="194"/>
      <c r="N270" s="195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194</v>
      </c>
      <c r="AU270" s="17" t="s">
        <v>85</v>
      </c>
    </row>
    <row r="271" spans="2:51" s="13" customFormat="1" ht="12">
      <c r="B271" s="196"/>
      <c r="C271" s="197"/>
      <c r="D271" s="198" t="s">
        <v>196</v>
      </c>
      <c r="E271" s="199" t="s">
        <v>19</v>
      </c>
      <c r="F271" s="200" t="s">
        <v>436</v>
      </c>
      <c r="G271" s="197"/>
      <c r="H271" s="201">
        <v>1</v>
      </c>
      <c r="I271" s="202"/>
      <c r="J271" s="197"/>
      <c r="K271" s="197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196</v>
      </c>
      <c r="AU271" s="207" t="s">
        <v>85</v>
      </c>
      <c r="AV271" s="13" t="s">
        <v>85</v>
      </c>
      <c r="AW271" s="13" t="s">
        <v>37</v>
      </c>
      <c r="AX271" s="13" t="s">
        <v>77</v>
      </c>
      <c r="AY271" s="207" t="s">
        <v>185</v>
      </c>
    </row>
    <row r="272" spans="2:51" s="14" customFormat="1" ht="12">
      <c r="B272" s="208"/>
      <c r="C272" s="209"/>
      <c r="D272" s="198" t="s">
        <v>196</v>
      </c>
      <c r="E272" s="210" t="s">
        <v>19</v>
      </c>
      <c r="F272" s="211" t="s">
        <v>199</v>
      </c>
      <c r="G272" s="209"/>
      <c r="H272" s="212">
        <v>1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196</v>
      </c>
      <c r="AU272" s="218" t="s">
        <v>85</v>
      </c>
      <c r="AV272" s="14" t="s">
        <v>192</v>
      </c>
      <c r="AW272" s="14" t="s">
        <v>37</v>
      </c>
      <c r="AX272" s="14" t="s">
        <v>81</v>
      </c>
      <c r="AY272" s="218" t="s">
        <v>185</v>
      </c>
    </row>
    <row r="273" spans="2:51" s="13" customFormat="1" ht="12">
      <c r="B273" s="196"/>
      <c r="C273" s="197"/>
      <c r="D273" s="198" t="s">
        <v>196</v>
      </c>
      <c r="E273" s="197"/>
      <c r="F273" s="200" t="s">
        <v>816</v>
      </c>
      <c r="G273" s="197"/>
      <c r="H273" s="201">
        <v>4</v>
      </c>
      <c r="I273" s="202"/>
      <c r="J273" s="197"/>
      <c r="K273" s="197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196</v>
      </c>
      <c r="AU273" s="207" t="s">
        <v>85</v>
      </c>
      <c r="AV273" s="13" t="s">
        <v>85</v>
      </c>
      <c r="AW273" s="13" t="s">
        <v>4</v>
      </c>
      <c r="AX273" s="13" t="s">
        <v>81</v>
      </c>
      <c r="AY273" s="207" t="s">
        <v>185</v>
      </c>
    </row>
    <row r="274" spans="1:65" s="2" customFormat="1" ht="16.5" customHeight="1">
      <c r="A274" s="34"/>
      <c r="B274" s="35"/>
      <c r="C274" s="219" t="s">
        <v>426</v>
      </c>
      <c r="D274" s="219" t="s">
        <v>404</v>
      </c>
      <c r="E274" s="220" t="s">
        <v>438</v>
      </c>
      <c r="F274" s="221" t="s">
        <v>439</v>
      </c>
      <c r="G274" s="222" t="s">
        <v>202</v>
      </c>
      <c r="H274" s="223">
        <v>4</v>
      </c>
      <c r="I274" s="224"/>
      <c r="J274" s="225">
        <f>ROUND(I274*H274,2)</f>
        <v>0</v>
      </c>
      <c r="K274" s="221" t="s">
        <v>19</v>
      </c>
      <c r="L274" s="226"/>
      <c r="M274" s="227" t="s">
        <v>19</v>
      </c>
      <c r="N274" s="228" t="s">
        <v>48</v>
      </c>
      <c r="O274" s="64"/>
      <c r="P274" s="187">
        <f>O274*H274</f>
        <v>0</v>
      </c>
      <c r="Q274" s="187">
        <v>0.0047</v>
      </c>
      <c r="R274" s="187">
        <f>Q274*H274</f>
        <v>0.0188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392</v>
      </c>
      <c r="AT274" s="189" t="s">
        <v>404</v>
      </c>
      <c r="AU274" s="189" t="s">
        <v>85</v>
      </c>
      <c r="AY274" s="17" t="s">
        <v>185</v>
      </c>
      <c r="BE274" s="190">
        <f>IF(N274="základní",J274,0)</f>
        <v>0</v>
      </c>
      <c r="BF274" s="190">
        <f>IF(N274="snížená",J274,0)</f>
        <v>0</v>
      </c>
      <c r="BG274" s="190">
        <f>IF(N274="zákl. přenesená",J274,0)</f>
        <v>0</v>
      </c>
      <c r="BH274" s="190">
        <f>IF(N274="sníž. přenesená",J274,0)</f>
        <v>0</v>
      </c>
      <c r="BI274" s="190">
        <f>IF(N274="nulová",J274,0)</f>
        <v>0</v>
      </c>
      <c r="BJ274" s="17" t="s">
        <v>81</v>
      </c>
      <c r="BK274" s="190">
        <f>ROUND(I274*H274,2)</f>
        <v>0</v>
      </c>
      <c r="BL274" s="17" t="s">
        <v>285</v>
      </c>
      <c r="BM274" s="189" t="s">
        <v>440</v>
      </c>
    </row>
    <row r="275" spans="2:51" s="13" customFormat="1" ht="12">
      <c r="B275" s="196"/>
      <c r="C275" s="197"/>
      <c r="D275" s="198" t="s">
        <v>196</v>
      </c>
      <c r="E275" s="197"/>
      <c r="F275" s="200" t="s">
        <v>816</v>
      </c>
      <c r="G275" s="197"/>
      <c r="H275" s="201">
        <v>4</v>
      </c>
      <c r="I275" s="202"/>
      <c r="J275" s="197"/>
      <c r="K275" s="197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196</v>
      </c>
      <c r="AU275" s="207" t="s">
        <v>85</v>
      </c>
      <c r="AV275" s="13" t="s">
        <v>85</v>
      </c>
      <c r="AW275" s="13" t="s">
        <v>4</v>
      </c>
      <c r="AX275" s="13" t="s">
        <v>81</v>
      </c>
      <c r="AY275" s="207" t="s">
        <v>185</v>
      </c>
    </row>
    <row r="276" spans="1:65" s="2" customFormat="1" ht="24.15" customHeight="1">
      <c r="A276" s="34"/>
      <c r="B276" s="35"/>
      <c r="C276" s="178" t="s">
        <v>431</v>
      </c>
      <c r="D276" s="178" t="s">
        <v>187</v>
      </c>
      <c r="E276" s="179" t="s">
        <v>442</v>
      </c>
      <c r="F276" s="180" t="s">
        <v>443</v>
      </c>
      <c r="G276" s="181" t="s">
        <v>202</v>
      </c>
      <c r="H276" s="182">
        <v>4</v>
      </c>
      <c r="I276" s="183"/>
      <c r="J276" s="184">
        <f>ROUND(I276*H276,2)</f>
        <v>0</v>
      </c>
      <c r="K276" s="180" t="s">
        <v>191</v>
      </c>
      <c r="L276" s="39"/>
      <c r="M276" s="185" t="s">
        <v>19</v>
      </c>
      <c r="N276" s="186" t="s">
        <v>48</v>
      </c>
      <c r="O276" s="64"/>
      <c r="P276" s="187">
        <f>O276*H276</f>
        <v>0</v>
      </c>
      <c r="Q276" s="187">
        <v>3E-05</v>
      </c>
      <c r="R276" s="187">
        <f>Q276*H276</f>
        <v>0.00012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285</v>
      </c>
      <c r="AT276" s="189" t="s">
        <v>187</v>
      </c>
      <c r="AU276" s="189" t="s">
        <v>85</v>
      </c>
      <c r="AY276" s="17" t="s">
        <v>185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7" t="s">
        <v>81</v>
      </c>
      <c r="BK276" s="190">
        <f>ROUND(I276*H276,2)</f>
        <v>0</v>
      </c>
      <c r="BL276" s="17" t="s">
        <v>285</v>
      </c>
      <c r="BM276" s="189" t="s">
        <v>444</v>
      </c>
    </row>
    <row r="277" spans="1:47" s="2" customFormat="1" ht="12">
      <c r="A277" s="34"/>
      <c r="B277" s="35"/>
      <c r="C277" s="36"/>
      <c r="D277" s="191" t="s">
        <v>194</v>
      </c>
      <c r="E277" s="36"/>
      <c r="F277" s="192" t="s">
        <v>445</v>
      </c>
      <c r="G277" s="36"/>
      <c r="H277" s="36"/>
      <c r="I277" s="193"/>
      <c r="J277" s="36"/>
      <c r="K277" s="36"/>
      <c r="L277" s="39"/>
      <c r="M277" s="194"/>
      <c r="N277" s="195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194</v>
      </c>
      <c r="AU277" s="17" t="s">
        <v>85</v>
      </c>
    </row>
    <row r="278" spans="2:51" s="13" customFormat="1" ht="12">
      <c r="B278" s="196"/>
      <c r="C278" s="197"/>
      <c r="D278" s="198" t="s">
        <v>196</v>
      </c>
      <c r="E278" s="199" t="s">
        <v>19</v>
      </c>
      <c r="F278" s="200" t="s">
        <v>446</v>
      </c>
      <c r="G278" s="197"/>
      <c r="H278" s="201">
        <v>1</v>
      </c>
      <c r="I278" s="202"/>
      <c r="J278" s="197"/>
      <c r="K278" s="197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196</v>
      </c>
      <c r="AU278" s="207" t="s">
        <v>85</v>
      </c>
      <c r="AV278" s="13" t="s">
        <v>85</v>
      </c>
      <c r="AW278" s="13" t="s">
        <v>37</v>
      </c>
      <c r="AX278" s="13" t="s">
        <v>77</v>
      </c>
      <c r="AY278" s="207" t="s">
        <v>185</v>
      </c>
    </row>
    <row r="279" spans="2:51" s="14" customFormat="1" ht="12">
      <c r="B279" s="208"/>
      <c r="C279" s="209"/>
      <c r="D279" s="198" t="s">
        <v>196</v>
      </c>
      <c r="E279" s="210" t="s">
        <v>19</v>
      </c>
      <c r="F279" s="211" t="s">
        <v>199</v>
      </c>
      <c r="G279" s="209"/>
      <c r="H279" s="212">
        <v>1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196</v>
      </c>
      <c r="AU279" s="218" t="s">
        <v>85</v>
      </c>
      <c r="AV279" s="14" t="s">
        <v>192</v>
      </c>
      <c r="AW279" s="14" t="s">
        <v>37</v>
      </c>
      <c r="AX279" s="14" t="s">
        <v>81</v>
      </c>
      <c r="AY279" s="218" t="s">
        <v>185</v>
      </c>
    </row>
    <row r="280" spans="2:51" s="13" customFormat="1" ht="12">
      <c r="B280" s="196"/>
      <c r="C280" s="197"/>
      <c r="D280" s="198" t="s">
        <v>196</v>
      </c>
      <c r="E280" s="197"/>
      <c r="F280" s="200" t="s">
        <v>816</v>
      </c>
      <c r="G280" s="197"/>
      <c r="H280" s="201">
        <v>4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196</v>
      </c>
      <c r="AU280" s="207" t="s">
        <v>85</v>
      </c>
      <c r="AV280" s="13" t="s">
        <v>85</v>
      </c>
      <c r="AW280" s="13" t="s">
        <v>4</v>
      </c>
      <c r="AX280" s="13" t="s">
        <v>81</v>
      </c>
      <c r="AY280" s="207" t="s">
        <v>185</v>
      </c>
    </row>
    <row r="281" spans="1:65" s="2" customFormat="1" ht="16.5" customHeight="1">
      <c r="A281" s="34"/>
      <c r="B281" s="35"/>
      <c r="C281" s="219" t="s">
        <v>437</v>
      </c>
      <c r="D281" s="219" t="s">
        <v>404</v>
      </c>
      <c r="E281" s="220" t="s">
        <v>449</v>
      </c>
      <c r="F281" s="221" t="s">
        <v>450</v>
      </c>
      <c r="G281" s="222" t="s">
        <v>202</v>
      </c>
      <c r="H281" s="223">
        <v>12</v>
      </c>
      <c r="I281" s="224"/>
      <c r="J281" s="225">
        <f>ROUND(I281*H281,2)</f>
        <v>0</v>
      </c>
      <c r="K281" s="221" t="s">
        <v>19</v>
      </c>
      <c r="L281" s="226"/>
      <c r="M281" s="227" t="s">
        <v>19</v>
      </c>
      <c r="N281" s="228" t="s">
        <v>48</v>
      </c>
      <c r="O281" s="64"/>
      <c r="P281" s="187">
        <f>O281*H281</f>
        <v>0</v>
      </c>
      <c r="Q281" s="187">
        <v>0.0009</v>
      </c>
      <c r="R281" s="187">
        <f>Q281*H281</f>
        <v>0.0108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392</v>
      </c>
      <c r="AT281" s="189" t="s">
        <v>404</v>
      </c>
      <c r="AU281" s="189" t="s">
        <v>85</v>
      </c>
      <c r="AY281" s="17" t="s">
        <v>185</v>
      </c>
      <c r="BE281" s="190">
        <f>IF(N281="základní",J281,0)</f>
        <v>0</v>
      </c>
      <c r="BF281" s="190">
        <f>IF(N281="snížená",J281,0)</f>
        <v>0</v>
      </c>
      <c r="BG281" s="190">
        <f>IF(N281="zákl. přenesená",J281,0)</f>
        <v>0</v>
      </c>
      <c r="BH281" s="190">
        <f>IF(N281="sníž. přenesená",J281,0)</f>
        <v>0</v>
      </c>
      <c r="BI281" s="190">
        <f>IF(N281="nulová",J281,0)</f>
        <v>0</v>
      </c>
      <c r="BJ281" s="17" t="s">
        <v>81</v>
      </c>
      <c r="BK281" s="190">
        <f>ROUND(I281*H281,2)</f>
        <v>0</v>
      </c>
      <c r="BL281" s="17" t="s">
        <v>285</v>
      </c>
      <c r="BM281" s="189" t="s">
        <v>451</v>
      </c>
    </row>
    <row r="282" spans="2:51" s="13" customFormat="1" ht="12">
      <c r="B282" s="196"/>
      <c r="C282" s="197"/>
      <c r="D282" s="198" t="s">
        <v>196</v>
      </c>
      <c r="E282" s="197"/>
      <c r="F282" s="200" t="s">
        <v>859</v>
      </c>
      <c r="G282" s="197"/>
      <c r="H282" s="201">
        <v>12</v>
      </c>
      <c r="I282" s="202"/>
      <c r="J282" s="197"/>
      <c r="K282" s="197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196</v>
      </c>
      <c r="AU282" s="207" t="s">
        <v>85</v>
      </c>
      <c r="AV282" s="13" t="s">
        <v>85</v>
      </c>
      <c r="AW282" s="13" t="s">
        <v>4</v>
      </c>
      <c r="AX282" s="13" t="s">
        <v>81</v>
      </c>
      <c r="AY282" s="207" t="s">
        <v>185</v>
      </c>
    </row>
    <row r="283" spans="1:65" s="2" customFormat="1" ht="37.85" customHeight="1">
      <c r="A283" s="34"/>
      <c r="B283" s="35"/>
      <c r="C283" s="178" t="s">
        <v>441</v>
      </c>
      <c r="D283" s="178" t="s">
        <v>187</v>
      </c>
      <c r="E283" s="179" t="s">
        <v>453</v>
      </c>
      <c r="F283" s="180" t="s">
        <v>454</v>
      </c>
      <c r="G283" s="181" t="s">
        <v>322</v>
      </c>
      <c r="H283" s="182">
        <v>0.378</v>
      </c>
      <c r="I283" s="183"/>
      <c r="J283" s="184">
        <f>ROUND(I283*H283,2)</f>
        <v>0</v>
      </c>
      <c r="K283" s="180" t="s">
        <v>191</v>
      </c>
      <c r="L283" s="39"/>
      <c r="M283" s="185" t="s">
        <v>19</v>
      </c>
      <c r="N283" s="186" t="s">
        <v>48</v>
      </c>
      <c r="O283" s="64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285</v>
      </c>
      <c r="AT283" s="189" t="s">
        <v>187</v>
      </c>
      <c r="AU283" s="189" t="s">
        <v>85</v>
      </c>
      <c r="AY283" s="17" t="s">
        <v>185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7" t="s">
        <v>81</v>
      </c>
      <c r="BK283" s="190">
        <f>ROUND(I283*H283,2)</f>
        <v>0</v>
      </c>
      <c r="BL283" s="17" t="s">
        <v>285</v>
      </c>
      <c r="BM283" s="189" t="s">
        <v>455</v>
      </c>
    </row>
    <row r="284" spans="1:47" s="2" customFormat="1" ht="12">
      <c r="A284" s="34"/>
      <c r="B284" s="35"/>
      <c r="C284" s="36"/>
      <c r="D284" s="191" t="s">
        <v>194</v>
      </c>
      <c r="E284" s="36"/>
      <c r="F284" s="192" t="s">
        <v>456</v>
      </c>
      <c r="G284" s="36"/>
      <c r="H284" s="36"/>
      <c r="I284" s="193"/>
      <c r="J284" s="36"/>
      <c r="K284" s="36"/>
      <c r="L284" s="39"/>
      <c r="M284" s="194"/>
      <c r="N284" s="195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194</v>
      </c>
      <c r="AU284" s="17" t="s">
        <v>85</v>
      </c>
    </row>
    <row r="285" spans="1:65" s="2" customFormat="1" ht="33" customHeight="1">
      <c r="A285" s="34"/>
      <c r="B285" s="35"/>
      <c r="C285" s="178" t="s">
        <v>448</v>
      </c>
      <c r="D285" s="178" t="s">
        <v>187</v>
      </c>
      <c r="E285" s="179" t="s">
        <v>458</v>
      </c>
      <c r="F285" s="180" t="s">
        <v>459</v>
      </c>
      <c r="G285" s="181" t="s">
        <v>322</v>
      </c>
      <c r="H285" s="182">
        <v>0.378</v>
      </c>
      <c r="I285" s="183"/>
      <c r="J285" s="184">
        <f>ROUND(I285*H285,2)</f>
        <v>0</v>
      </c>
      <c r="K285" s="180" t="s">
        <v>19</v>
      </c>
      <c r="L285" s="39"/>
      <c r="M285" s="185" t="s">
        <v>19</v>
      </c>
      <c r="N285" s="186" t="s">
        <v>48</v>
      </c>
      <c r="O285" s="64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285</v>
      </c>
      <c r="AT285" s="189" t="s">
        <v>187</v>
      </c>
      <c r="AU285" s="189" t="s">
        <v>85</v>
      </c>
      <c r="AY285" s="17" t="s">
        <v>185</v>
      </c>
      <c r="BE285" s="190">
        <f>IF(N285="základní",J285,0)</f>
        <v>0</v>
      </c>
      <c r="BF285" s="190">
        <f>IF(N285="snížená",J285,0)</f>
        <v>0</v>
      </c>
      <c r="BG285" s="190">
        <f>IF(N285="zákl. přenesená",J285,0)</f>
        <v>0</v>
      </c>
      <c r="BH285" s="190">
        <f>IF(N285="sníž. přenesená",J285,0)</f>
        <v>0</v>
      </c>
      <c r="BI285" s="190">
        <f>IF(N285="nulová",J285,0)</f>
        <v>0</v>
      </c>
      <c r="BJ285" s="17" t="s">
        <v>81</v>
      </c>
      <c r="BK285" s="190">
        <f>ROUND(I285*H285,2)</f>
        <v>0</v>
      </c>
      <c r="BL285" s="17" t="s">
        <v>285</v>
      </c>
      <c r="BM285" s="189" t="s">
        <v>460</v>
      </c>
    </row>
    <row r="286" spans="2:63" s="12" customFormat="1" ht="22.85" customHeight="1">
      <c r="B286" s="162"/>
      <c r="C286" s="163"/>
      <c r="D286" s="164" t="s">
        <v>76</v>
      </c>
      <c r="E286" s="176" t="s">
        <v>461</v>
      </c>
      <c r="F286" s="176" t="s">
        <v>462</v>
      </c>
      <c r="G286" s="163"/>
      <c r="H286" s="163"/>
      <c r="I286" s="166"/>
      <c r="J286" s="177">
        <f>BK286</f>
        <v>0</v>
      </c>
      <c r="K286" s="163"/>
      <c r="L286" s="168"/>
      <c r="M286" s="169"/>
      <c r="N286" s="170"/>
      <c r="O286" s="170"/>
      <c r="P286" s="171">
        <f>SUM(P287:P306)</f>
        <v>0</v>
      </c>
      <c r="Q286" s="170"/>
      <c r="R286" s="171">
        <f>SUM(R287:R306)</f>
        <v>0</v>
      </c>
      <c r="S286" s="170"/>
      <c r="T286" s="172">
        <f>SUM(T287:T306)</f>
        <v>0.384</v>
      </c>
      <c r="AR286" s="173" t="s">
        <v>85</v>
      </c>
      <c r="AT286" s="174" t="s">
        <v>76</v>
      </c>
      <c r="AU286" s="174" t="s">
        <v>81</v>
      </c>
      <c r="AY286" s="173" t="s">
        <v>185</v>
      </c>
      <c r="BK286" s="175">
        <f>SUM(BK287:BK306)</f>
        <v>0</v>
      </c>
    </row>
    <row r="287" spans="1:65" s="2" customFormat="1" ht="16.5" customHeight="1">
      <c r="A287" s="34"/>
      <c r="B287" s="35"/>
      <c r="C287" s="178" t="s">
        <v>452</v>
      </c>
      <c r="D287" s="178" t="s">
        <v>187</v>
      </c>
      <c r="E287" s="179" t="s">
        <v>464</v>
      </c>
      <c r="F287" s="180" t="s">
        <v>465</v>
      </c>
      <c r="G287" s="181" t="s">
        <v>202</v>
      </c>
      <c r="H287" s="182">
        <v>16</v>
      </c>
      <c r="I287" s="183"/>
      <c r="J287" s="184">
        <f>ROUND(I287*H287,2)</f>
        <v>0</v>
      </c>
      <c r="K287" s="180" t="s">
        <v>191</v>
      </c>
      <c r="L287" s="39"/>
      <c r="M287" s="185" t="s">
        <v>19</v>
      </c>
      <c r="N287" s="186" t="s">
        <v>48</v>
      </c>
      <c r="O287" s="64"/>
      <c r="P287" s="187">
        <f>O287*H287</f>
        <v>0</v>
      </c>
      <c r="Q287" s="187">
        <v>0</v>
      </c>
      <c r="R287" s="187">
        <f>Q287*H287</f>
        <v>0</v>
      </c>
      <c r="S287" s="187">
        <v>0.024</v>
      </c>
      <c r="T287" s="188">
        <f>S287*H287</f>
        <v>0.384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285</v>
      </c>
      <c r="AT287" s="189" t="s">
        <v>187</v>
      </c>
      <c r="AU287" s="189" t="s">
        <v>85</v>
      </c>
      <c r="AY287" s="17" t="s">
        <v>185</v>
      </c>
      <c r="BE287" s="190">
        <f>IF(N287="základní",J287,0)</f>
        <v>0</v>
      </c>
      <c r="BF287" s="190">
        <f>IF(N287="snížená",J287,0)</f>
        <v>0</v>
      </c>
      <c r="BG287" s="190">
        <f>IF(N287="zákl. přenesená",J287,0)</f>
        <v>0</v>
      </c>
      <c r="BH287" s="190">
        <f>IF(N287="sníž. přenesená",J287,0)</f>
        <v>0</v>
      </c>
      <c r="BI287" s="190">
        <f>IF(N287="nulová",J287,0)</f>
        <v>0</v>
      </c>
      <c r="BJ287" s="17" t="s">
        <v>81</v>
      </c>
      <c r="BK287" s="190">
        <f>ROUND(I287*H287,2)</f>
        <v>0</v>
      </c>
      <c r="BL287" s="17" t="s">
        <v>285</v>
      </c>
      <c r="BM287" s="189" t="s">
        <v>466</v>
      </c>
    </row>
    <row r="288" spans="1:47" s="2" customFormat="1" ht="12">
      <c r="A288" s="34"/>
      <c r="B288" s="35"/>
      <c r="C288" s="36"/>
      <c r="D288" s="191" t="s">
        <v>194</v>
      </c>
      <c r="E288" s="36"/>
      <c r="F288" s="192" t="s">
        <v>467</v>
      </c>
      <c r="G288" s="36"/>
      <c r="H288" s="36"/>
      <c r="I288" s="193"/>
      <c r="J288" s="36"/>
      <c r="K288" s="36"/>
      <c r="L288" s="39"/>
      <c r="M288" s="194"/>
      <c r="N288" s="195"/>
      <c r="O288" s="64"/>
      <c r="P288" s="64"/>
      <c r="Q288" s="64"/>
      <c r="R288" s="64"/>
      <c r="S288" s="64"/>
      <c r="T288" s="65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194</v>
      </c>
      <c r="AU288" s="17" t="s">
        <v>85</v>
      </c>
    </row>
    <row r="289" spans="2:51" s="13" customFormat="1" ht="12">
      <c r="B289" s="196"/>
      <c r="C289" s="197"/>
      <c r="D289" s="198" t="s">
        <v>196</v>
      </c>
      <c r="E289" s="199" t="s">
        <v>19</v>
      </c>
      <c r="F289" s="200" t="s">
        <v>192</v>
      </c>
      <c r="G289" s="197"/>
      <c r="H289" s="201">
        <v>4</v>
      </c>
      <c r="I289" s="202"/>
      <c r="J289" s="197"/>
      <c r="K289" s="197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196</v>
      </c>
      <c r="AU289" s="207" t="s">
        <v>85</v>
      </c>
      <c r="AV289" s="13" t="s">
        <v>85</v>
      </c>
      <c r="AW289" s="13" t="s">
        <v>37</v>
      </c>
      <c r="AX289" s="13" t="s">
        <v>77</v>
      </c>
      <c r="AY289" s="207" t="s">
        <v>185</v>
      </c>
    </row>
    <row r="290" spans="2:51" s="14" customFormat="1" ht="12">
      <c r="B290" s="208"/>
      <c r="C290" s="209"/>
      <c r="D290" s="198" t="s">
        <v>196</v>
      </c>
      <c r="E290" s="210" t="s">
        <v>19</v>
      </c>
      <c r="F290" s="211" t="s">
        <v>199</v>
      </c>
      <c r="G290" s="209"/>
      <c r="H290" s="212">
        <v>4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196</v>
      </c>
      <c r="AU290" s="218" t="s">
        <v>85</v>
      </c>
      <c r="AV290" s="14" t="s">
        <v>192</v>
      </c>
      <c r="AW290" s="14" t="s">
        <v>37</v>
      </c>
      <c r="AX290" s="14" t="s">
        <v>81</v>
      </c>
      <c r="AY290" s="218" t="s">
        <v>185</v>
      </c>
    </row>
    <row r="291" spans="2:51" s="13" customFormat="1" ht="12">
      <c r="B291" s="196"/>
      <c r="C291" s="197"/>
      <c r="D291" s="198" t="s">
        <v>196</v>
      </c>
      <c r="E291" s="197"/>
      <c r="F291" s="200" t="s">
        <v>860</v>
      </c>
      <c r="G291" s="197"/>
      <c r="H291" s="201">
        <v>16</v>
      </c>
      <c r="I291" s="202"/>
      <c r="J291" s="197"/>
      <c r="K291" s="197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196</v>
      </c>
      <c r="AU291" s="207" t="s">
        <v>85</v>
      </c>
      <c r="AV291" s="13" t="s">
        <v>85</v>
      </c>
      <c r="AW291" s="13" t="s">
        <v>4</v>
      </c>
      <c r="AX291" s="13" t="s">
        <v>81</v>
      </c>
      <c r="AY291" s="207" t="s">
        <v>185</v>
      </c>
    </row>
    <row r="292" spans="1:65" s="2" customFormat="1" ht="37.85" customHeight="1">
      <c r="A292" s="34"/>
      <c r="B292" s="35"/>
      <c r="C292" s="178" t="s">
        <v>457</v>
      </c>
      <c r="D292" s="178" t="s">
        <v>187</v>
      </c>
      <c r="E292" s="179" t="s">
        <v>469</v>
      </c>
      <c r="F292" s="180" t="s">
        <v>780</v>
      </c>
      <c r="G292" s="181" t="s">
        <v>202</v>
      </c>
      <c r="H292" s="182">
        <v>4</v>
      </c>
      <c r="I292" s="183"/>
      <c r="J292" s="184">
        <f>ROUND(I292*H292,2)</f>
        <v>0</v>
      </c>
      <c r="K292" s="180" t="s">
        <v>19</v>
      </c>
      <c r="L292" s="39"/>
      <c r="M292" s="185" t="s">
        <v>19</v>
      </c>
      <c r="N292" s="186" t="s">
        <v>48</v>
      </c>
      <c r="O292" s="64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285</v>
      </c>
      <c r="AT292" s="189" t="s">
        <v>187</v>
      </c>
      <c r="AU292" s="189" t="s">
        <v>85</v>
      </c>
      <c r="AY292" s="17" t="s">
        <v>185</v>
      </c>
      <c r="BE292" s="190">
        <f>IF(N292="základní",J292,0)</f>
        <v>0</v>
      </c>
      <c r="BF292" s="190">
        <f>IF(N292="snížená",J292,0)</f>
        <v>0</v>
      </c>
      <c r="BG292" s="190">
        <f>IF(N292="zákl. přenesená",J292,0)</f>
        <v>0</v>
      </c>
      <c r="BH292" s="190">
        <f>IF(N292="sníž. přenesená",J292,0)</f>
        <v>0</v>
      </c>
      <c r="BI292" s="190">
        <f>IF(N292="nulová",J292,0)</f>
        <v>0</v>
      </c>
      <c r="BJ292" s="17" t="s">
        <v>81</v>
      </c>
      <c r="BK292" s="190">
        <f>ROUND(I292*H292,2)</f>
        <v>0</v>
      </c>
      <c r="BL292" s="17" t="s">
        <v>285</v>
      </c>
      <c r="BM292" s="189" t="s">
        <v>471</v>
      </c>
    </row>
    <row r="293" spans="2:51" s="13" customFormat="1" ht="12">
      <c r="B293" s="196"/>
      <c r="C293" s="197"/>
      <c r="D293" s="198" t="s">
        <v>196</v>
      </c>
      <c r="E293" s="199" t="s">
        <v>19</v>
      </c>
      <c r="F293" s="200" t="s">
        <v>81</v>
      </c>
      <c r="G293" s="197"/>
      <c r="H293" s="201">
        <v>1</v>
      </c>
      <c r="I293" s="202"/>
      <c r="J293" s="197"/>
      <c r="K293" s="197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196</v>
      </c>
      <c r="AU293" s="207" t="s">
        <v>85</v>
      </c>
      <c r="AV293" s="13" t="s">
        <v>85</v>
      </c>
      <c r="AW293" s="13" t="s">
        <v>37</v>
      </c>
      <c r="AX293" s="13" t="s">
        <v>77</v>
      </c>
      <c r="AY293" s="207" t="s">
        <v>185</v>
      </c>
    </row>
    <row r="294" spans="2:51" s="14" customFormat="1" ht="12">
      <c r="B294" s="208"/>
      <c r="C294" s="209"/>
      <c r="D294" s="198" t="s">
        <v>196</v>
      </c>
      <c r="E294" s="210" t="s">
        <v>19</v>
      </c>
      <c r="F294" s="211" t="s">
        <v>199</v>
      </c>
      <c r="G294" s="209"/>
      <c r="H294" s="212">
        <v>1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196</v>
      </c>
      <c r="AU294" s="218" t="s">
        <v>85</v>
      </c>
      <c r="AV294" s="14" t="s">
        <v>192</v>
      </c>
      <c r="AW294" s="14" t="s">
        <v>37</v>
      </c>
      <c r="AX294" s="14" t="s">
        <v>81</v>
      </c>
      <c r="AY294" s="218" t="s">
        <v>185</v>
      </c>
    </row>
    <row r="295" spans="2:51" s="13" customFormat="1" ht="12">
      <c r="B295" s="196"/>
      <c r="C295" s="197"/>
      <c r="D295" s="198" t="s">
        <v>196</v>
      </c>
      <c r="E295" s="197"/>
      <c r="F295" s="200" t="s">
        <v>816</v>
      </c>
      <c r="G295" s="197"/>
      <c r="H295" s="201">
        <v>4</v>
      </c>
      <c r="I295" s="202"/>
      <c r="J295" s="197"/>
      <c r="K295" s="197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196</v>
      </c>
      <c r="AU295" s="207" t="s">
        <v>85</v>
      </c>
      <c r="AV295" s="13" t="s">
        <v>85</v>
      </c>
      <c r="AW295" s="13" t="s">
        <v>4</v>
      </c>
      <c r="AX295" s="13" t="s">
        <v>81</v>
      </c>
      <c r="AY295" s="207" t="s">
        <v>185</v>
      </c>
    </row>
    <row r="296" spans="1:65" s="2" customFormat="1" ht="24.15" customHeight="1">
      <c r="A296" s="34"/>
      <c r="B296" s="35"/>
      <c r="C296" s="178" t="s">
        <v>463</v>
      </c>
      <c r="D296" s="178" t="s">
        <v>187</v>
      </c>
      <c r="E296" s="179" t="s">
        <v>473</v>
      </c>
      <c r="F296" s="180" t="s">
        <v>861</v>
      </c>
      <c r="G296" s="181" t="s">
        <v>202</v>
      </c>
      <c r="H296" s="182">
        <v>8</v>
      </c>
      <c r="I296" s="183"/>
      <c r="J296" s="184">
        <f>ROUND(I296*H296,2)</f>
        <v>0</v>
      </c>
      <c r="K296" s="180" t="s">
        <v>19</v>
      </c>
      <c r="L296" s="39"/>
      <c r="M296" s="185" t="s">
        <v>19</v>
      </c>
      <c r="N296" s="186" t="s">
        <v>48</v>
      </c>
      <c r="O296" s="64"/>
      <c r="P296" s="187">
        <f>O296*H296</f>
        <v>0</v>
      </c>
      <c r="Q296" s="187">
        <v>0</v>
      </c>
      <c r="R296" s="187">
        <f>Q296*H296</f>
        <v>0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285</v>
      </c>
      <c r="AT296" s="189" t="s">
        <v>187</v>
      </c>
      <c r="AU296" s="189" t="s">
        <v>85</v>
      </c>
      <c r="AY296" s="17" t="s">
        <v>185</v>
      </c>
      <c r="BE296" s="190">
        <f>IF(N296="základní",J296,0)</f>
        <v>0</v>
      </c>
      <c r="BF296" s="190">
        <f>IF(N296="snížená",J296,0)</f>
        <v>0</v>
      </c>
      <c r="BG296" s="190">
        <f>IF(N296="zákl. přenesená",J296,0)</f>
        <v>0</v>
      </c>
      <c r="BH296" s="190">
        <f>IF(N296="sníž. přenesená",J296,0)</f>
        <v>0</v>
      </c>
      <c r="BI296" s="190">
        <f>IF(N296="nulová",J296,0)</f>
        <v>0</v>
      </c>
      <c r="BJ296" s="17" t="s">
        <v>81</v>
      </c>
      <c r="BK296" s="190">
        <f>ROUND(I296*H296,2)</f>
        <v>0</v>
      </c>
      <c r="BL296" s="17" t="s">
        <v>285</v>
      </c>
      <c r="BM296" s="189" t="s">
        <v>475</v>
      </c>
    </row>
    <row r="297" spans="2:51" s="13" customFormat="1" ht="12">
      <c r="B297" s="196"/>
      <c r="C297" s="197"/>
      <c r="D297" s="198" t="s">
        <v>196</v>
      </c>
      <c r="E297" s="199" t="s">
        <v>19</v>
      </c>
      <c r="F297" s="200" t="s">
        <v>85</v>
      </c>
      <c r="G297" s="197"/>
      <c r="H297" s="201">
        <v>2</v>
      </c>
      <c r="I297" s="202"/>
      <c r="J297" s="197"/>
      <c r="K297" s="197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196</v>
      </c>
      <c r="AU297" s="207" t="s">
        <v>85</v>
      </c>
      <c r="AV297" s="13" t="s">
        <v>85</v>
      </c>
      <c r="AW297" s="13" t="s">
        <v>37</v>
      </c>
      <c r="AX297" s="13" t="s">
        <v>77</v>
      </c>
      <c r="AY297" s="207" t="s">
        <v>185</v>
      </c>
    </row>
    <row r="298" spans="2:51" s="14" customFormat="1" ht="12">
      <c r="B298" s="208"/>
      <c r="C298" s="209"/>
      <c r="D298" s="198" t="s">
        <v>196</v>
      </c>
      <c r="E298" s="210" t="s">
        <v>19</v>
      </c>
      <c r="F298" s="211" t="s">
        <v>199</v>
      </c>
      <c r="G298" s="209"/>
      <c r="H298" s="212">
        <v>2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196</v>
      </c>
      <c r="AU298" s="218" t="s">
        <v>85</v>
      </c>
      <c r="AV298" s="14" t="s">
        <v>192</v>
      </c>
      <c r="AW298" s="14" t="s">
        <v>37</v>
      </c>
      <c r="AX298" s="14" t="s">
        <v>81</v>
      </c>
      <c r="AY298" s="218" t="s">
        <v>185</v>
      </c>
    </row>
    <row r="299" spans="2:51" s="13" customFormat="1" ht="12">
      <c r="B299" s="196"/>
      <c r="C299" s="197"/>
      <c r="D299" s="198" t="s">
        <v>196</v>
      </c>
      <c r="E299" s="197"/>
      <c r="F299" s="200" t="s">
        <v>817</v>
      </c>
      <c r="G299" s="197"/>
      <c r="H299" s="201">
        <v>8</v>
      </c>
      <c r="I299" s="202"/>
      <c r="J299" s="197"/>
      <c r="K299" s="197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196</v>
      </c>
      <c r="AU299" s="207" t="s">
        <v>85</v>
      </c>
      <c r="AV299" s="13" t="s">
        <v>85</v>
      </c>
      <c r="AW299" s="13" t="s">
        <v>4</v>
      </c>
      <c r="AX299" s="13" t="s">
        <v>81</v>
      </c>
      <c r="AY299" s="207" t="s">
        <v>185</v>
      </c>
    </row>
    <row r="300" spans="1:65" s="2" customFormat="1" ht="24.15" customHeight="1">
      <c r="A300" s="34"/>
      <c r="B300" s="35"/>
      <c r="C300" s="178" t="s">
        <v>468</v>
      </c>
      <c r="D300" s="178" t="s">
        <v>187</v>
      </c>
      <c r="E300" s="179" t="s">
        <v>781</v>
      </c>
      <c r="F300" s="180" t="s">
        <v>782</v>
      </c>
      <c r="G300" s="181" t="s">
        <v>202</v>
      </c>
      <c r="H300" s="182">
        <v>8</v>
      </c>
      <c r="I300" s="183"/>
      <c r="J300" s="184">
        <f>ROUND(I300*H300,2)</f>
        <v>0</v>
      </c>
      <c r="K300" s="180" t="s">
        <v>19</v>
      </c>
      <c r="L300" s="39"/>
      <c r="M300" s="185" t="s">
        <v>19</v>
      </c>
      <c r="N300" s="186" t="s">
        <v>48</v>
      </c>
      <c r="O300" s="64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285</v>
      </c>
      <c r="AT300" s="189" t="s">
        <v>187</v>
      </c>
      <c r="AU300" s="189" t="s">
        <v>85</v>
      </c>
      <c r="AY300" s="17" t="s">
        <v>185</v>
      </c>
      <c r="BE300" s="190">
        <f>IF(N300="základní",J300,0)</f>
        <v>0</v>
      </c>
      <c r="BF300" s="190">
        <f>IF(N300="snížená",J300,0)</f>
        <v>0</v>
      </c>
      <c r="BG300" s="190">
        <f>IF(N300="zákl. přenesená",J300,0)</f>
        <v>0</v>
      </c>
      <c r="BH300" s="190">
        <f>IF(N300="sníž. přenesená",J300,0)</f>
        <v>0</v>
      </c>
      <c r="BI300" s="190">
        <f>IF(N300="nulová",J300,0)</f>
        <v>0</v>
      </c>
      <c r="BJ300" s="17" t="s">
        <v>81</v>
      </c>
      <c r="BK300" s="190">
        <f>ROUND(I300*H300,2)</f>
        <v>0</v>
      </c>
      <c r="BL300" s="17" t="s">
        <v>285</v>
      </c>
      <c r="BM300" s="189" t="s">
        <v>783</v>
      </c>
    </row>
    <row r="301" spans="2:51" s="13" customFormat="1" ht="12">
      <c r="B301" s="196"/>
      <c r="C301" s="197"/>
      <c r="D301" s="198" t="s">
        <v>196</v>
      </c>
      <c r="E301" s="199" t="s">
        <v>19</v>
      </c>
      <c r="F301" s="200" t="s">
        <v>85</v>
      </c>
      <c r="G301" s="197"/>
      <c r="H301" s="201">
        <v>2</v>
      </c>
      <c r="I301" s="202"/>
      <c r="J301" s="197"/>
      <c r="K301" s="197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196</v>
      </c>
      <c r="AU301" s="207" t="s">
        <v>85</v>
      </c>
      <c r="AV301" s="13" t="s">
        <v>85</v>
      </c>
      <c r="AW301" s="13" t="s">
        <v>37</v>
      </c>
      <c r="AX301" s="13" t="s">
        <v>77</v>
      </c>
      <c r="AY301" s="207" t="s">
        <v>185</v>
      </c>
    </row>
    <row r="302" spans="2:51" s="14" customFormat="1" ht="12">
      <c r="B302" s="208"/>
      <c r="C302" s="209"/>
      <c r="D302" s="198" t="s">
        <v>196</v>
      </c>
      <c r="E302" s="210" t="s">
        <v>19</v>
      </c>
      <c r="F302" s="211" t="s">
        <v>199</v>
      </c>
      <c r="G302" s="209"/>
      <c r="H302" s="212">
        <v>2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196</v>
      </c>
      <c r="AU302" s="218" t="s">
        <v>85</v>
      </c>
      <c r="AV302" s="14" t="s">
        <v>192</v>
      </c>
      <c r="AW302" s="14" t="s">
        <v>37</v>
      </c>
      <c r="AX302" s="14" t="s">
        <v>81</v>
      </c>
      <c r="AY302" s="218" t="s">
        <v>185</v>
      </c>
    </row>
    <row r="303" spans="2:51" s="13" customFormat="1" ht="12">
      <c r="B303" s="196"/>
      <c r="C303" s="197"/>
      <c r="D303" s="198" t="s">
        <v>196</v>
      </c>
      <c r="E303" s="197"/>
      <c r="F303" s="200" t="s">
        <v>817</v>
      </c>
      <c r="G303" s="197"/>
      <c r="H303" s="201">
        <v>8</v>
      </c>
      <c r="I303" s="202"/>
      <c r="J303" s="197"/>
      <c r="K303" s="197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196</v>
      </c>
      <c r="AU303" s="207" t="s">
        <v>85</v>
      </c>
      <c r="AV303" s="13" t="s">
        <v>85</v>
      </c>
      <c r="AW303" s="13" t="s">
        <v>4</v>
      </c>
      <c r="AX303" s="13" t="s">
        <v>81</v>
      </c>
      <c r="AY303" s="207" t="s">
        <v>185</v>
      </c>
    </row>
    <row r="304" spans="1:65" s="2" customFormat="1" ht="24.15" customHeight="1">
      <c r="A304" s="34"/>
      <c r="B304" s="35"/>
      <c r="C304" s="178" t="s">
        <v>472</v>
      </c>
      <c r="D304" s="178" t="s">
        <v>187</v>
      </c>
      <c r="E304" s="179" t="s">
        <v>477</v>
      </c>
      <c r="F304" s="180" t="s">
        <v>478</v>
      </c>
      <c r="G304" s="181" t="s">
        <v>479</v>
      </c>
      <c r="H304" s="229"/>
      <c r="I304" s="183"/>
      <c r="J304" s="184">
        <f>ROUND(I304*H304,2)</f>
        <v>0</v>
      </c>
      <c r="K304" s="180" t="s">
        <v>191</v>
      </c>
      <c r="L304" s="39"/>
      <c r="M304" s="185" t="s">
        <v>19</v>
      </c>
      <c r="N304" s="186" t="s">
        <v>48</v>
      </c>
      <c r="O304" s="64"/>
      <c r="P304" s="187">
        <f>O304*H304</f>
        <v>0</v>
      </c>
      <c r="Q304" s="187">
        <v>0</v>
      </c>
      <c r="R304" s="187">
        <f>Q304*H304</f>
        <v>0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285</v>
      </c>
      <c r="AT304" s="189" t="s">
        <v>187</v>
      </c>
      <c r="AU304" s="189" t="s">
        <v>85</v>
      </c>
      <c r="AY304" s="17" t="s">
        <v>185</v>
      </c>
      <c r="BE304" s="190">
        <f>IF(N304="základní",J304,0)</f>
        <v>0</v>
      </c>
      <c r="BF304" s="190">
        <f>IF(N304="snížená",J304,0)</f>
        <v>0</v>
      </c>
      <c r="BG304" s="190">
        <f>IF(N304="zákl. přenesená",J304,0)</f>
        <v>0</v>
      </c>
      <c r="BH304" s="190">
        <f>IF(N304="sníž. přenesená",J304,0)</f>
        <v>0</v>
      </c>
      <c r="BI304" s="190">
        <f>IF(N304="nulová",J304,0)</f>
        <v>0</v>
      </c>
      <c r="BJ304" s="17" t="s">
        <v>81</v>
      </c>
      <c r="BK304" s="190">
        <f>ROUND(I304*H304,2)</f>
        <v>0</v>
      </c>
      <c r="BL304" s="17" t="s">
        <v>285</v>
      </c>
      <c r="BM304" s="189" t="s">
        <v>480</v>
      </c>
    </row>
    <row r="305" spans="1:47" s="2" customFormat="1" ht="12">
      <c r="A305" s="34"/>
      <c r="B305" s="35"/>
      <c r="C305" s="36"/>
      <c r="D305" s="191" t="s">
        <v>194</v>
      </c>
      <c r="E305" s="36"/>
      <c r="F305" s="192" t="s">
        <v>481</v>
      </c>
      <c r="G305" s="36"/>
      <c r="H305" s="36"/>
      <c r="I305" s="193"/>
      <c r="J305" s="36"/>
      <c r="K305" s="36"/>
      <c r="L305" s="39"/>
      <c r="M305" s="194"/>
      <c r="N305" s="195"/>
      <c r="O305" s="64"/>
      <c r="P305" s="64"/>
      <c r="Q305" s="64"/>
      <c r="R305" s="64"/>
      <c r="S305" s="64"/>
      <c r="T305" s="6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194</v>
      </c>
      <c r="AU305" s="17" t="s">
        <v>85</v>
      </c>
    </row>
    <row r="306" spans="1:65" s="2" customFormat="1" ht="33" customHeight="1">
      <c r="A306" s="34"/>
      <c r="B306" s="35"/>
      <c r="C306" s="178" t="s">
        <v>476</v>
      </c>
      <c r="D306" s="178" t="s">
        <v>187</v>
      </c>
      <c r="E306" s="179" t="s">
        <v>483</v>
      </c>
      <c r="F306" s="180" t="s">
        <v>459</v>
      </c>
      <c r="G306" s="181" t="s">
        <v>479</v>
      </c>
      <c r="H306" s="229"/>
      <c r="I306" s="183"/>
      <c r="J306" s="184">
        <f>ROUND(I306*H306,2)</f>
        <v>0</v>
      </c>
      <c r="K306" s="180" t="s">
        <v>19</v>
      </c>
      <c r="L306" s="39"/>
      <c r="M306" s="185" t="s">
        <v>19</v>
      </c>
      <c r="N306" s="186" t="s">
        <v>48</v>
      </c>
      <c r="O306" s="64"/>
      <c r="P306" s="187">
        <f>O306*H306</f>
        <v>0</v>
      </c>
      <c r="Q306" s="187">
        <v>0</v>
      </c>
      <c r="R306" s="187">
        <f>Q306*H306</f>
        <v>0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285</v>
      </c>
      <c r="AT306" s="189" t="s">
        <v>187</v>
      </c>
      <c r="AU306" s="189" t="s">
        <v>85</v>
      </c>
      <c r="AY306" s="17" t="s">
        <v>185</v>
      </c>
      <c r="BE306" s="190">
        <f>IF(N306="základní",J306,0)</f>
        <v>0</v>
      </c>
      <c r="BF306" s="190">
        <f>IF(N306="snížená",J306,0)</f>
        <v>0</v>
      </c>
      <c r="BG306" s="190">
        <f>IF(N306="zákl. přenesená",J306,0)</f>
        <v>0</v>
      </c>
      <c r="BH306" s="190">
        <f>IF(N306="sníž. přenesená",J306,0)</f>
        <v>0</v>
      </c>
      <c r="BI306" s="190">
        <f>IF(N306="nulová",J306,0)</f>
        <v>0</v>
      </c>
      <c r="BJ306" s="17" t="s">
        <v>81</v>
      </c>
      <c r="BK306" s="190">
        <f>ROUND(I306*H306,2)</f>
        <v>0</v>
      </c>
      <c r="BL306" s="17" t="s">
        <v>285</v>
      </c>
      <c r="BM306" s="189" t="s">
        <v>484</v>
      </c>
    </row>
    <row r="307" spans="2:63" s="12" customFormat="1" ht="22.85" customHeight="1">
      <c r="B307" s="162"/>
      <c r="C307" s="163"/>
      <c r="D307" s="164" t="s">
        <v>76</v>
      </c>
      <c r="E307" s="176" t="s">
        <v>485</v>
      </c>
      <c r="F307" s="176" t="s">
        <v>486</v>
      </c>
      <c r="G307" s="163"/>
      <c r="H307" s="163"/>
      <c r="I307" s="166"/>
      <c r="J307" s="177">
        <f>BK307</f>
        <v>0</v>
      </c>
      <c r="K307" s="163"/>
      <c r="L307" s="168"/>
      <c r="M307" s="169"/>
      <c r="N307" s="170"/>
      <c r="O307" s="170"/>
      <c r="P307" s="171">
        <f>SUM(P308:P377)</f>
        <v>0</v>
      </c>
      <c r="Q307" s="170"/>
      <c r="R307" s="171">
        <f>SUM(R308:R377)</f>
        <v>1.1890076000000003</v>
      </c>
      <c r="S307" s="170"/>
      <c r="T307" s="172">
        <f>SUM(T308:T377)</f>
        <v>0</v>
      </c>
      <c r="AR307" s="173" t="s">
        <v>85</v>
      </c>
      <c r="AT307" s="174" t="s">
        <v>76</v>
      </c>
      <c r="AU307" s="174" t="s">
        <v>81</v>
      </c>
      <c r="AY307" s="173" t="s">
        <v>185</v>
      </c>
      <c r="BK307" s="175">
        <f>SUM(BK308:BK377)</f>
        <v>0</v>
      </c>
    </row>
    <row r="308" spans="1:65" s="2" customFormat="1" ht="16.5" customHeight="1">
      <c r="A308" s="34"/>
      <c r="B308" s="35"/>
      <c r="C308" s="178" t="s">
        <v>482</v>
      </c>
      <c r="D308" s="178" t="s">
        <v>187</v>
      </c>
      <c r="E308" s="179" t="s">
        <v>496</v>
      </c>
      <c r="F308" s="180" t="s">
        <v>497</v>
      </c>
      <c r="G308" s="181" t="s">
        <v>190</v>
      </c>
      <c r="H308" s="182">
        <v>31.48</v>
      </c>
      <c r="I308" s="183"/>
      <c r="J308" s="184">
        <f>ROUND(I308*H308,2)</f>
        <v>0</v>
      </c>
      <c r="K308" s="180" t="s">
        <v>19</v>
      </c>
      <c r="L308" s="39"/>
      <c r="M308" s="185" t="s">
        <v>19</v>
      </c>
      <c r="N308" s="186" t="s">
        <v>48</v>
      </c>
      <c r="O308" s="64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285</v>
      </c>
      <c r="AT308" s="189" t="s">
        <v>187</v>
      </c>
      <c r="AU308" s="189" t="s">
        <v>85</v>
      </c>
      <c r="AY308" s="17" t="s">
        <v>185</v>
      </c>
      <c r="BE308" s="190">
        <f>IF(N308="základní",J308,0)</f>
        <v>0</v>
      </c>
      <c r="BF308" s="190">
        <f>IF(N308="snížená",J308,0)</f>
        <v>0</v>
      </c>
      <c r="BG308" s="190">
        <f>IF(N308="zákl. přenesená",J308,0)</f>
        <v>0</v>
      </c>
      <c r="BH308" s="190">
        <f>IF(N308="sníž. přenesená",J308,0)</f>
        <v>0</v>
      </c>
      <c r="BI308" s="190">
        <f>IF(N308="nulová",J308,0)</f>
        <v>0</v>
      </c>
      <c r="BJ308" s="17" t="s">
        <v>81</v>
      </c>
      <c r="BK308" s="190">
        <f>ROUND(I308*H308,2)</f>
        <v>0</v>
      </c>
      <c r="BL308" s="17" t="s">
        <v>285</v>
      </c>
      <c r="BM308" s="189" t="s">
        <v>498</v>
      </c>
    </row>
    <row r="309" spans="2:51" s="13" customFormat="1" ht="12">
      <c r="B309" s="196"/>
      <c r="C309" s="197"/>
      <c r="D309" s="198" t="s">
        <v>196</v>
      </c>
      <c r="E309" s="199" t="s">
        <v>19</v>
      </c>
      <c r="F309" s="200" t="s">
        <v>847</v>
      </c>
      <c r="G309" s="197"/>
      <c r="H309" s="201">
        <v>3.04</v>
      </c>
      <c r="I309" s="202"/>
      <c r="J309" s="197"/>
      <c r="K309" s="197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196</v>
      </c>
      <c r="AU309" s="207" t="s">
        <v>85</v>
      </c>
      <c r="AV309" s="13" t="s">
        <v>85</v>
      </c>
      <c r="AW309" s="13" t="s">
        <v>37</v>
      </c>
      <c r="AX309" s="13" t="s">
        <v>77</v>
      </c>
      <c r="AY309" s="207" t="s">
        <v>185</v>
      </c>
    </row>
    <row r="310" spans="2:51" s="13" customFormat="1" ht="12">
      <c r="B310" s="196"/>
      <c r="C310" s="197"/>
      <c r="D310" s="198" t="s">
        <v>196</v>
      </c>
      <c r="E310" s="199" t="s">
        <v>19</v>
      </c>
      <c r="F310" s="200" t="s">
        <v>824</v>
      </c>
      <c r="G310" s="197"/>
      <c r="H310" s="201">
        <v>4.83</v>
      </c>
      <c r="I310" s="202"/>
      <c r="J310" s="197"/>
      <c r="K310" s="197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196</v>
      </c>
      <c r="AU310" s="207" t="s">
        <v>85</v>
      </c>
      <c r="AV310" s="13" t="s">
        <v>85</v>
      </c>
      <c r="AW310" s="13" t="s">
        <v>37</v>
      </c>
      <c r="AX310" s="13" t="s">
        <v>77</v>
      </c>
      <c r="AY310" s="207" t="s">
        <v>185</v>
      </c>
    </row>
    <row r="311" spans="2:51" s="14" customFormat="1" ht="12">
      <c r="B311" s="208"/>
      <c r="C311" s="209"/>
      <c r="D311" s="198" t="s">
        <v>196</v>
      </c>
      <c r="E311" s="210" t="s">
        <v>19</v>
      </c>
      <c r="F311" s="211" t="s">
        <v>199</v>
      </c>
      <c r="G311" s="209"/>
      <c r="H311" s="212">
        <v>7.87</v>
      </c>
      <c r="I311" s="213"/>
      <c r="J311" s="209"/>
      <c r="K311" s="209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196</v>
      </c>
      <c r="AU311" s="218" t="s">
        <v>85</v>
      </c>
      <c r="AV311" s="14" t="s">
        <v>192</v>
      </c>
      <c r="AW311" s="14" t="s">
        <v>37</v>
      </c>
      <c r="AX311" s="14" t="s">
        <v>81</v>
      </c>
      <c r="AY311" s="218" t="s">
        <v>185</v>
      </c>
    </row>
    <row r="312" spans="2:51" s="13" customFormat="1" ht="12">
      <c r="B312" s="196"/>
      <c r="C312" s="197"/>
      <c r="D312" s="198" t="s">
        <v>196</v>
      </c>
      <c r="E312" s="197"/>
      <c r="F312" s="200" t="s">
        <v>862</v>
      </c>
      <c r="G312" s="197"/>
      <c r="H312" s="201">
        <v>31.48</v>
      </c>
      <c r="I312" s="202"/>
      <c r="J312" s="197"/>
      <c r="K312" s="197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196</v>
      </c>
      <c r="AU312" s="207" t="s">
        <v>85</v>
      </c>
      <c r="AV312" s="13" t="s">
        <v>85</v>
      </c>
      <c r="AW312" s="13" t="s">
        <v>4</v>
      </c>
      <c r="AX312" s="13" t="s">
        <v>81</v>
      </c>
      <c r="AY312" s="207" t="s">
        <v>185</v>
      </c>
    </row>
    <row r="313" spans="1:65" s="2" customFormat="1" ht="16.5" customHeight="1">
      <c r="A313" s="34"/>
      <c r="B313" s="35"/>
      <c r="C313" s="178" t="s">
        <v>487</v>
      </c>
      <c r="D313" s="178" t="s">
        <v>187</v>
      </c>
      <c r="E313" s="179" t="s">
        <v>502</v>
      </c>
      <c r="F313" s="180" t="s">
        <v>503</v>
      </c>
      <c r="G313" s="181" t="s">
        <v>190</v>
      </c>
      <c r="H313" s="182">
        <v>31.48</v>
      </c>
      <c r="I313" s="183"/>
      <c r="J313" s="184">
        <f>ROUND(I313*H313,2)</f>
        <v>0</v>
      </c>
      <c r="K313" s="180" t="s">
        <v>191</v>
      </c>
      <c r="L313" s="39"/>
      <c r="M313" s="185" t="s">
        <v>19</v>
      </c>
      <c r="N313" s="186" t="s">
        <v>48</v>
      </c>
      <c r="O313" s="64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285</v>
      </c>
      <c r="AT313" s="189" t="s">
        <v>187</v>
      </c>
      <c r="AU313" s="189" t="s">
        <v>85</v>
      </c>
      <c r="AY313" s="17" t="s">
        <v>185</v>
      </c>
      <c r="BE313" s="190">
        <f>IF(N313="základní",J313,0)</f>
        <v>0</v>
      </c>
      <c r="BF313" s="190">
        <f>IF(N313="snížená",J313,0)</f>
        <v>0</v>
      </c>
      <c r="BG313" s="190">
        <f>IF(N313="zákl. přenesená",J313,0)</f>
        <v>0</v>
      </c>
      <c r="BH313" s="190">
        <f>IF(N313="sníž. přenesená",J313,0)</f>
        <v>0</v>
      </c>
      <c r="BI313" s="190">
        <f>IF(N313="nulová",J313,0)</f>
        <v>0</v>
      </c>
      <c r="BJ313" s="17" t="s">
        <v>81</v>
      </c>
      <c r="BK313" s="190">
        <f>ROUND(I313*H313,2)</f>
        <v>0</v>
      </c>
      <c r="BL313" s="17" t="s">
        <v>285</v>
      </c>
      <c r="BM313" s="189" t="s">
        <v>504</v>
      </c>
    </row>
    <row r="314" spans="1:47" s="2" customFormat="1" ht="12">
      <c r="A314" s="34"/>
      <c r="B314" s="35"/>
      <c r="C314" s="36"/>
      <c r="D314" s="191" t="s">
        <v>194</v>
      </c>
      <c r="E314" s="36"/>
      <c r="F314" s="192" t="s">
        <v>505</v>
      </c>
      <c r="G314" s="36"/>
      <c r="H314" s="36"/>
      <c r="I314" s="193"/>
      <c r="J314" s="36"/>
      <c r="K314" s="36"/>
      <c r="L314" s="39"/>
      <c r="M314" s="194"/>
      <c r="N314" s="195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194</v>
      </c>
      <c r="AU314" s="17" t="s">
        <v>85</v>
      </c>
    </row>
    <row r="315" spans="2:51" s="13" customFormat="1" ht="12">
      <c r="B315" s="196"/>
      <c r="C315" s="197"/>
      <c r="D315" s="198" t="s">
        <v>196</v>
      </c>
      <c r="E315" s="197"/>
      <c r="F315" s="200" t="s">
        <v>862</v>
      </c>
      <c r="G315" s="197"/>
      <c r="H315" s="201">
        <v>31.48</v>
      </c>
      <c r="I315" s="202"/>
      <c r="J315" s="197"/>
      <c r="K315" s="197"/>
      <c r="L315" s="203"/>
      <c r="M315" s="204"/>
      <c r="N315" s="205"/>
      <c r="O315" s="205"/>
      <c r="P315" s="205"/>
      <c r="Q315" s="205"/>
      <c r="R315" s="205"/>
      <c r="S315" s="205"/>
      <c r="T315" s="206"/>
      <c r="AT315" s="207" t="s">
        <v>196</v>
      </c>
      <c r="AU315" s="207" t="s">
        <v>85</v>
      </c>
      <c r="AV315" s="13" t="s">
        <v>85</v>
      </c>
      <c r="AW315" s="13" t="s">
        <v>4</v>
      </c>
      <c r="AX315" s="13" t="s">
        <v>81</v>
      </c>
      <c r="AY315" s="207" t="s">
        <v>185</v>
      </c>
    </row>
    <row r="316" spans="1:65" s="2" customFormat="1" ht="24.15" customHeight="1">
      <c r="A316" s="34"/>
      <c r="B316" s="35"/>
      <c r="C316" s="178" t="s">
        <v>495</v>
      </c>
      <c r="D316" s="178" t="s">
        <v>187</v>
      </c>
      <c r="E316" s="179" t="s">
        <v>507</v>
      </c>
      <c r="F316" s="180" t="s">
        <v>508</v>
      </c>
      <c r="G316" s="181" t="s">
        <v>190</v>
      </c>
      <c r="H316" s="182">
        <v>31.48</v>
      </c>
      <c r="I316" s="183"/>
      <c r="J316" s="184">
        <f>ROUND(I316*H316,2)</f>
        <v>0</v>
      </c>
      <c r="K316" s="180" t="s">
        <v>19</v>
      </c>
      <c r="L316" s="39"/>
      <c r="M316" s="185" t="s">
        <v>19</v>
      </c>
      <c r="N316" s="186" t="s">
        <v>48</v>
      </c>
      <c r="O316" s="64"/>
      <c r="P316" s="187">
        <f>O316*H316</f>
        <v>0</v>
      </c>
      <c r="Q316" s="187">
        <v>0.00758</v>
      </c>
      <c r="R316" s="187">
        <f>Q316*H316</f>
        <v>0.2386184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285</v>
      </c>
      <c r="AT316" s="189" t="s">
        <v>187</v>
      </c>
      <c r="AU316" s="189" t="s">
        <v>85</v>
      </c>
      <c r="AY316" s="17" t="s">
        <v>185</v>
      </c>
      <c r="BE316" s="190">
        <f>IF(N316="základní",J316,0)</f>
        <v>0</v>
      </c>
      <c r="BF316" s="190">
        <f>IF(N316="snížená",J316,0)</f>
        <v>0</v>
      </c>
      <c r="BG316" s="190">
        <f>IF(N316="zákl. přenesená",J316,0)</f>
        <v>0</v>
      </c>
      <c r="BH316" s="190">
        <f>IF(N316="sníž. přenesená",J316,0)</f>
        <v>0</v>
      </c>
      <c r="BI316" s="190">
        <f>IF(N316="nulová",J316,0)</f>
        <v>0</v>
      </c>
      <c r="BJ316" s="17" t="s">
        <v>81</v>
      </c>
      <c r="BK316" s="190">
        <f>ROUND(I316*H316,2)</f>
        <v>0</v>
      </c>
      <c r="BL316" s="17" t="s">
        <v>285</v>
      </c>
      <c r="BM316" s="189" t="s">
        <v>509</v>
      </c>
    </row>
    <row r="317" spans="2:51" s="13" customFormat="1" ht="12">
      <c r="B317" s="196"/>
      <c r="C317" s="197"/>
      <c r="D317" s="198" t="s">
        <v>196</v>
      </c>
      <c r="E317" s="197"/>
      <c r="F317" s="200" t="s">
        <v>862</v>
      </c>
      <c r="G317" s="197"/>
      <c r="H317" s="201">
        <v>31.48</v>
      </c>
      <c r="I317" s="202"/>
      <c r="J317" s="197"/>
      <c r="K317" s="197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196</v>
      </c>
      <c r="AU317" s="207" t="s">
        <v>85</v>
      </c>
      <c r="AV317" s="13" t="s">
        <v>85</v>
      </c>
      <c r="AW317" s="13" t="s">
        <v>4</v>
      </c>
      <c r="AX317" s="13" t="s">
        <v>81</v>
      </c>
      <c r="AY317" s="207" t="s">
        <v>185</v>
      </c>
    </row>
    <row r="318" spans="1:65" s="2" customFormat="1" ht="16.5" customHeight="1">
      <c r="A318" s="34"/>
      <c r="B318" s="35"/>
      <c r="C318" s="178" t="s">
        <v>501</v>
      </c>
      <c r="D318" s="178" t="s">
        <v>187</v>
      </c>
      <c r="E318" s="179" t="s">
        <v>511</v>
      </c>
      <c r="F318" s="180" t="s">
        <v>512</v>
      </c>
      <c r="G318" s="181" t="s">
        <v>190</v>
      </c>
      <c r="H318" s="182">
        <v>31.48</v>
      </c>
      <c r="I318" s="183"/>
      <c r="J318" s="184">
        <f>ROUND(I318*H318,2)</f>
        <v>0</v>
      </c>
      <c r="K318" s="180" t="s">
        <v>191</v>
      </c>
      <c r="L318" s="39"/>
      <c r="M318" s="185" t="s">
        <v>19</v>
      </c>
      <c r="N318" s="186" t="s">
        <v>48</v>
      </c>
      <c r="O318" s="64"/>
      <c r="P318" s="187">
        <f>O318*H318</f>
        <v>0</v>
      </c>
      <c r="Q318" s="187">
        <v>0.0003</v>
      </c>
      <c r="R318" s="187">
        <f>Q318*H318</f>
        <v>0.009444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285</v>
      </c>
      <c r="AT318" s="189" t="s">
        <v>187</v>
      </c>
      <c r="AU318" s="189" t="s">
        <v>85</v>
      </c>
      <c r="AY318" s="17" t="s">
        <v>185</v>
      </c>
      <c r="BE318" s="190">
        <f>IF(N318="základní",J318,0)</f>
        <v>0</v>
      </c>
      <c r="BF318" s="190">
        <f>IF(N318="snížená",J318,0)</f>
        <v>0</v>
      </c>
      <c r="BG318" s="190">
        <f>IF(N318="zákl. přenesená",J318,0)</f>
        <v>0</v>
      </c>
      <c r="BH318" s="190">
        <f>IF(N318="sníž. přenesená",J318,0)</f>
        <v>0</v>
      </c>
      <c r="BI318" s="190">
        <f>IF(N318="nulová",J318,0)</f>
        <v>0</v>
      </c>
      <c r="BJ318" s="17" t="s">
        <v>81</v>
      </c>
      <c r="BK318" s="190">
        <f>ROUND(I318*H318,2)</f>
        <v>0</v>
      </c>
      <c r="BL318" s="17" t="s">
        <v>285</v>
      </c>
      <c r="BM318" s="189" t="s">
        <v>513</v>
      </c>
    </row>
    <row r="319" spans="1:47" s="2" customFormat="1" ht="12">
      <c r="A319" s="34"/>
      <c r="B319" s="35"/>
      <c r="C319" s="36"/>
      <c r="D319" s="191" t="s">
        <v>194</v>
      </c>
      <c r="E319" s="36"/>
      <c r="F319" s="192" t="s">
        <v>514</v>
      </c>
      <c r="G319" s="36"/>
      <c r="H319" s="36"/>
      <c r="I319" s="193"/>
      <c r="J319" s="36"/>
      <c r="K319" s="36"/>
      <c r="L319" s="39"/>
      <c r="M319" s="194"/>
      <c r="N319" s="195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194</v>
      </c>
      <c r="AU319" s="17" t="s">
        <v>85</v>
      </c>
    </row>
    <row r="320" spans="2:51" s="13" customFormat="1" ht="12">
      <c r="B320" s="196"/>
      <c r="C320" s="197"/>
      <c r="D320" s="198" t="s">
        <v>196</v>
      </c>
      <c r="E320" s="197"/>
      <c r="F320" s="200" t="s">
        <v>862</v>
      </c>
      <c r="G320" s="197"/>
      <c r="H320" s="201">
        <v>31.48</v>
      </c>
      <c r="I320" s="202"/>
      <c r="J320" s="197"/>
      <c r="K320" s="197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196</v>
      </c>
      <c r="AU320" s="207" t="s">
        <v>85</v>
      </c>
      <c r="AV320" s="13" t="s">
        <v>85</v>
      </c>
      <c r="AW320" s="13" t="s">
        <v>4</v>
      </c>
      <c r="AX320" s="13" t="s">
        <v>81</v>
      </c>
      <c r="AY320" s="207" t="s">
        <v>185</v>
      </c>
    </row>
    <row r="321" spans="1:65" s="2" customFormat="1" ht="16.5" customHeight="1">
      <c r="A321" s="34"/>
      <c r="B321" s="35"/>
      <c r="C321" s="178" t="s">
        <v>506</v>
      </c>
      <c r="D321" s="178" t="s">
        <v>187</v>
      </c>
      <c r="E321" s="179" t="s">
        <v>516</v>
      </c>
      <c r="F321" s="180" t="s">
        <v>517</v>
      </c>
      <c r="G321" s="181" t="s">
        <v>190</v>
      </c>
      <c r="H321" s="182">
        <v>12.16</v>
      </c>
      <c r="I321" s="183"/>
      <c r="J321" s="184">
        <f>ROUND(I321*H321,2)</f>
        <v>0</v>
      </c>
      <c r="K321" s="180" t="s">
        <v>191</v>
      </c>
      <c r="L321" s="39"/>
      <c r="M321" s="185" t="s">
        <v>19</v>
      </c>
      <c r="N321" s="186" t="s">
        <v>48</v>
      </c>
      <c r="O321" s="64"/>
      <c r="P321" s="187">
        <f>O321*H321</f>
        <v>0</v>
      </c>
      <c r="Q321" s="187">
        <v>0.0015</v>
      </c>
      <c r="R321" s="187">
        <f>Q321*H321</f>
        <v>0.01824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285</v>
      </c>
      <c r="AT321" s="189" t="s">
        <v>187</v>
      </c>
      <c r="AU321" s="189" t="s">
        <v>85</v>
      </c>
      <c r="AY321" s="17" t="s">
        <v>185</v>
      </c>
      <c r="BE321" s="190">
        <f>IF(N321="základní",J321,0)</f>
        <v>0</v>
      </c>
      <c r="BF321" s="190">
        <f>IF(N321="snížená",J321,0)</f>
        <v>0</v>
      </c>
      <c r="BG321" s="190">
        <f>IF(N321="zákl. přenesená",J321,0)</f>
        <v>0</v>
      </c>
      <c r="BH321" s="190">
        <f>IF(N321="sníž. přenesená",J321,0)</f>
        <v>0</v>
      </c>
      <c r="BI321" s="190">
        <f>IF(N321="nulová",J321,0)</f>
        <v>0</v>
      </c>
      <c r="BJ321" s="17" t="s">
        <v>81</v>
      </c>
      <c r="BK321" s="190">
        <f>ROUND(I321*H321,2)</f>
        <v>0</v>
      </c>
      <c r="BL321" s="17" t="s">
        <v>285</v>
      </c>
      <c r="BM321" s="189" t="s">
        <v>518</v>
      </c>
    </row>
    <row r="322" spans="1:47" s="2" customFormat="1" ht="12">
      <c r="A322" s="34"/>
      <c r="B322" s="35"/>
      <c r="C322" s="36"/>
      <c r="D322" s="191" t="s">
        <v>194</v>
      </c>
      <c r="E322" s="36"/>
      <c r="F322" s="192" t="s">
        <v>519</v>
      </c>
      <c r="G322" s="36"/>
      <c r="H322" s="36"/>
      <c r="I322" s="193"/>
      <c r="J322" s="36"/>
      <c r="K322" s="36"/>
      <c r="L322" s="39"/>
      <c r="M322" s="194"/>
      <c r="N322" s="195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194</v>
      </c>
      <c r="AU322" s="17" t="s">
        <v>85</v>
      </c>
    </row>
    <row r="323" spans="2:51" s="13" customFormat="1" ht="12">
      <c r="B323" s="196"/>
      <c r="C323" s="197"/>
      <c r="D323" s="198" t="s">
        <v>196</v>
      </c>
      <c r="E323" s="199" t="s">
        <v>19</v>
      </c>
      <c r="F323" s="200" t="s">
        <v>847</v>
      </c>
      <c r="G323" s="197"/>
      <c r="H323" s="201">
        <v>3.04</v>
      </c>
      <c r="I323" s="202"/>
      <c r="J323" s="197"/>
      <c r="K323" s="197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196</v>
      </c>
      <c r="AU323" s="207" t="s">
        <v>85</v>
      </c>
      <c r="AV323" s="13" t="s">
        <v>85</v>
      </c>
      <c r="AW323" s="13" t="s">
        <v>37</v>
      </c>
      <c r="AX323" s="13" t="s">
        <v>77</v>
      </c>
      <c r="AY323" s="207" t="s">
        <v>185</v>
      </c>
    </row>
    <row r="324" spans="2:51" s="14" customFormat="1" ht="12">
      <c r="B324" s="208"/>
      <c r="C324" s="209"/>
      <c r="D324" s="198" t="s">
        <v>196</v>
      </c>
      <c r="E324" s="210" t="s">
        <v>19</v>
      </c>
      <c r="F324" s="211" t="s">
        <v>199</v>
      </c>
      <c r="G324" s="209"/>
      <c r="H324" s="212">
        <v>3.04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196</v>
      </c>
      <c r="AU324" s="218" t="s">
        <v>85</v>
      </c>
      <c r="AV324" s="14" t="s">
        <v>192</v>
      </c>
      <c r="AW324" s="14" t="s">
        <v>37</v>
      </c>
      <c r="AX324" s="14" t="s">
        <v>81</v>
      </c>
      <c r="AY324" s="218" t="s">
        <v>185</v>
      </c>
    </row>
    <row r="325" spans="2:51" s="13" customFormat="1" ht="12">
      <c r="B325" s="196"/>
      <c r="C325" s="197"/>
      <c r="D325" s="198" t="s">
        <v>196</v>
      </c>
      <c r="E325" s="197"/>
      <c r="F325" s="200" t="s">
        <v>854</v>
      </c>
      <c r="G325" s="197"/>
      <c r="H325" s="201">
        <v>12.16</v>
      </c>
      <c r="I325" s="202"/>
      <c r="J325" s="197"/>
      <c r="K325" s="197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196</v>
      </c>
      <c r="AU325" s="207" t="s">
        <v>85</v>
      </c>
      <c r="AV325" s="13" t="s">
        <v>85</v>
      </c>
      <c r="AW325" s="13" t="s">
        <v>4</v>
      </c>
      <c r="AX325" s="13" t="s">
        <v>81</v>
      </c>
      <c r="AY325" s="207" t="s">
        <v>185</v>
      </c>
    </row>
    <row r="326" spans="1:65" s="2" customFormat="1" ht="16.5" customHeight="1">
      <c r="A326" s="34"/>
      <c r="B326" s="35"/>
      <c r="C326" s="178" t="s">
        <v>510</v>
      </c>
      <c r="D326" s="178" t="s">
        <v>187</v>
      </c>
      <c r="E326" s="179" t="s">
        <v>521</v>
      </c>
      <c r="F326" s="180" t="s">
        <v>522</v>
      </c>
      <c r="G326" s="181" t="s">
        <v>407</v>
      </c>
      <c r="H326" s="182">
        <v>28.36</v>
      </c>
      <c r="I326" s="183"/>
      <c r="J326" s="184">
        <f>ROUND(I326*H326,2)</f>
        <v>0</v>
      </c>
      <c r="K326" s="180" t="s">
        <v>191</v>
      </c>
      <c r="L326" s="39"/>
      <c r="M326" s="185" t="s">
        <v>19</v>
      </c>
      <c r="N326" s="186" t="s">
        <v>48</v>
      </c>
      <c r="O326" s="64"/>
      <c r="P326" s="187">
        <f>O326*H326</f>
        <v>0</v>
      </c>
      <c r="Q326" s="187">
        <v>0.00032</v>
      </c>
      <c r="R326" s="187">
        <f>Q326*H326</f>
        <v>0.0090752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285</v>
      </c>
      <c r="AT326" s="189" t="s">
        <v>187</v>
      </c>
      <c r="AU326" s="189" t="s">
        <v>85</v>
      </c>
      <c r="AY326" s="17" t="s">
        <v>185</v>
      </c>
      <c r="BE326" s="190">
        <f>IF(N326="základní",J326,0)</f>
        <v>0</v>
      </c>
      <c r="BF326" s="190">
        <f>IF(N326="snížená",J326,0)</f>
        <v>0</v>
      </c>
      <c r="BG326" s="190">
        <f>IF(N326="zákl. přenesená",J326,0)</f>
        <v>0</v>
      </c>
      <c r="BH326" s="190">
        <f>IF(N326="sníž. přenesená",J326,0)</f>
        <v>0</v>
      </c>
      <c r="BI326" s="190">
        <f>IF(N326="nulová",J326,0)</f>
        <v>0</v>
      </c>
      <c r="BJ326" s="17" t="s">
        <v>81</v>
      </c>
      <c r="BK326" s="190">
        <f>ROUND(I326*H326,2)</f>
        <v>0</v>
      </c>
      <c r="BL326" s="17" t="s">
        <v>285</v>
      </c>
      <c r="BM326" s="189" t="s">
        <v>523</v>
      </c>
    </row>
    <row r="327" spans="1:47" s="2" customFormat="1" ht="12">
      <c r="A327" s="34"/>
      <c r="B327" s="35"/>
      <c r="C327" s="36"/>
      <c r="D327" s="191" t="s">
        <v>194</v>
      </c>
      <c r="E327" s="36"/>
      <c r="F327" s="192" t="s">
        <v>524</v>
      </c>
      <c r="G327" s="36"/>
      <c r="H327" s="36"/>
      <c r="I327" s="193"/>
      <c r="J327" s="36"/>
      <c r="K327" s="36"/>
      <c r="L327" s="39"/>
      <c r="M327" s="194"/>
      <c r="N327" s="195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194</v>
      </c>
      <c r="AU327" s="17" t="s">
        <v>85</v>
      </c>
    </row>
    <row r="328" spans="2:51" s="13" customFormat="1" ht="12">
      <c r="B328" s="196"/>
      <c r="C328" s="197"/>
      <c r="D328" s="198" t="s">
        <v>196</v>
      </c>
      <c r="E328" s="199" t="s">
        <v>19</v>
      </c>
      <c r="F328" s="200" t="s">
        <v>863</v>
      </c>
      <c r="G328" s="197"/>
      <c r="H328" s="201">
        <v>7.09</v>
      </c>
      <c r="I328" s="202"/>
      <c r="J328" s="197"/>
      <c r="K328" s="197"/>
      <c r="L328" s="203"/>
      <c r="M328" s="204"/>
      <c r="N328" s="205"/>
      <c r="O328" s="205"/>
      <c r="P328" s="205"/>
      <c r="Q328" s="205"/>
      <c r="R328" s="205"/>
      <c r="S328" s="205"/>
      <c r="T328" s="206"/>
      <c r="AT328" s="207" t="s">
        <v>196</v>
      </c>
      <c r="AU328" s="207" t="s">
        <v>85</v>
      </c>
      <c r="AV328" s="13" t="s">
        <v>85</v>
      </c>
      <c r="AW328" s="13" t="s">
        <v>37</v>
      </c>
      <c r="AX328" s="13" t="s">
        <v>77</v>
      </c>
      <c r="AY328" s="207" t="s">
        <v>185</v>
      </c>
    </row>
    <row r="329" spans="2:51" s="14" customFormat="1" ht="12">
      <c r="B329" s="208"/>
      <c r="C329" s="209"/>
      <c r="D329" s="198" t="s">
        <v>196</v>
      </c>
      <c r="E329" s="210" t="s">
        <v>19</v>
      </c>
      <c r="F329" s="211" t="s">
        <v>199</v>
      </c>
      <c r="G329" s="209"/>
      <c r="H329" s="212">
        <v>7.09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196</v>
      </c>
      <c r="AU329" s="218" t="s">
        <v>85</v>
      </c>
      <c r="AV329" s="14" t="s">
        <v>192</v>
      </c>
      <c r="AW329" s="14" t="s">
        <v>37</v>
      </c>
      <c r="AX329" s="14" t="s">
        <v>81</v>
      </c>
      <c r="AY329" s="218" t="s">
        <v>185</v>
      </c>
    </row>
    <row r="330" spans="2:51" s="13" customFormat="1" ht="12">
      <c r="B330" s="196"/>
      <c r="C330" s="197"/>
      <c r="D330" s="198" t="s">
        <v>196</v>
      </c>
      <c r="E330" s="197"/>
      <c r="F330" s="200" t="s">
        <v>864</v>
      </c>
      <c r="G330" s="197"/>
      <c r="H330" s="201">
        <v>28.36</v>
      </c>
      <c r="I330" s="202"/>
      <c r="J330" s="197"/>
      <c r="K330" s="197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196</v>
      </c>
      <c r="AU330" s="207" t="s">
        <v>85</v>
      </c>
      <c r="AV330" s="13" t="s">
        <v>85</v>
      </c>
      <c r="AW330" s="13" t="s">
        <v>4</v>
      </c>
      <c r="AX330" s="13" t="s">
        <v>81</v>
      </c>
      <c r="AY330" s="207" t="s">
        <v>185</v>
      </c>
    </row>
    <row r="331" spans="1:65" s="2" customFormat="1" ht="16.5" customHeight="1">
      <c r="A331" s="34"/>
      <c r="B331" s="35"/>
      <c r="C331" s="178" t="s">
        <v>515</v>
      </c>
      <c r="D331" s="178" t="s">
        <v>187</v>
      </c>
      <c r="E331" s="179" t="s">
        <v>528</v>
      </c>
      <c r="F331" s="180" t="s">
        <v>529</v>
      </c>
      <c r="G331" s="181" t="s">
        <v>202</v>
      </c>
      <c r="H331" s="182">
        <v>20</v>
      </c>
      <c r="I331" s="183"/>
      <c r="J331" s="184">
        <f>ROUND(I331*H331,2)</f>
        <v>0</v>
      </c>
      <c r="K331" s="180" t="s">
        <v>191</v>
      </c>
      <c r="L331" s="39"/>
      <c r="M331" s="185" t="s">
        <v>19</v>
      </c>
      <c r="N331" s="186" t="s">
        <v>48</v>
      </c>
      <c r="O331" s="64"/>
      <c r="P331" s="187">
        <f>O331*H331</f>
        <v>0</v>
      </c>
      <c r="Q331" s="187">
        <v>0.00021</v>
      </c>
      <c r="R331" s="187">
        <f>Q331*H331</f>
        <v>0.004200000000000001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285</v>
      </c>
      <c r="AT331" s="189" t="s">
        <v>187</v>
      </c>
      <c r="AU331" s="189" t="s">
        <v>85</v>
      </c>
      <c r="AY331" s="17" t="s">
        <v>185</v>
      </c>
      <c r="BE331" s="190">
        <f>IF(N331="základní",J331,0)</f>
        <v>0</v>
      </c>
      <c r="BF331" s="190">
        <f>IF(N331="snížená",J331,0)</f>
        <v>0</v>
      </c>
      <c r="BG331" s="190">
        <f>IF(N331="zákl. přenesená",J331,0)</f>
        <v>0</v>
      </c>
      <c r="BH331" s="190">
        <f>IF(N331="sníž. přenesená",J331,0)</f>
        <v>0</v>
      </c>
      <c r="BI331" s="190">
        <f>IF(N331="nulová",J331,0)</f>
        <v>0</v>
      </c>
      <c r="BJ331" s="17" t="s">
        <v>81</v>
      </c>
      <c r="BK331" s="190">
        <f>ROUND(I331*H331,2)</f>
        <v>0</v>
      </c>
      <c r="BL331" s="17" t="s">
        <v>285</v>
      </c>
      <c r="BM331" s="189" t="s">
        <v>530</v>
      </c>
    </row>
    <row r="332" spans="1:47" s="2" customFormat="1" ht="12">
      <c r="A332" s="34"/>
      <c r="B332" s="35"/>
      <c r="C332" s="36"/>
      <c r="D332" s="191" t="s">
        <v>194</v>
      </c>
      <c r="E332" s="36"/>
      <c r="F332" s="192" t="s">
        <v>531</v>
      </c>
      <c r="G332" s="36"/>
      <c r="H332" s="36"/>
      <c r="I332" s="193"/>
      <c r="J332" s="36"/>
      <c r="K332" s="36"/>
      <c r="L332" s="39"/>
      <c r="M332" s="194"/>
      <c r="N332" s="195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194</v>
      </c>
      <c r="AU332" s="17" t="s">
        <v>85</v>
      </c>
    </row>
    <row r="333" spans="2:51" s="13" customFormat="1" ht="12">
      <c r="B333" s="196"/>
      <c r="C333" s="197"/>
      <c r="D333" s="198" t="s">
        <v>196</v>
      </c>
      <c r="E333" s="199" t="s">
        <v>19</v>
      </c>
      <c r="F333" s="200" t="s">
        <v>532</v>
      </c>
      <c r="G333" s="197"/>
      <c r="H333" s="201">
        <v>5</v>
      </c>
      <c r="I333" s="202"/>
      <c r="J333" s="197"/>
      <c r="K333" s="197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196</v>
      </c>
      <c r="AU333" s="207" t="s">
        <v>85</v>
      </c>
      <c r="AV333" s="13" t="s">
        <v>85</v>
      </c>
      <c r="AW333" s="13" t="s">
        <v>37</v>
      </c>
      <c r="AX333" s="13" t="s">
        <v>77</v>
      </c>
      <c r="AY333" s="207" t="s">
        <v>185</v>
      </c>
    </row>
    <row r="334" spans="2:51" s="14" customFormat="1" ht="12">
      <c r="B334" s="208"/>
      <c r="C334" s="209"/>
      <c r="D334" s="198" t="s">
        <v>196</v>
      </c>
      <c r="E334" s="210" t="s">
        <v>19</v>
      </c>
      <c r="F334" s="211" t="s">
        <v>199</v>
      </c>
      <c r="G334" s="209"/>
      <c r="H334" s="212">
        <v>5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196</v>
      </c>
      <c r="AU334" s="218" t="s">
        <v>85</v>
      </c>
      <c r="AV334" s="14" t="s">
        <v>192</v>
      </c>
      <c r="AW334" s="14" t="s">
        <v>37</v>
      </c>
      <c r="AX334" s="14" t="s">
        <v>81</v>
      </c>
      <c r="AY334" s="218" t="s">
        <v>185</v>
      </c>
    </row>
    <row r="335" spans="2:51" s="13" customFormat="1" ht="12">
      <c r="B335" s="196"/>
      <c r="C335" s="197"/>
      <c r="D335" s="198" t="s">
        <v>196</v>
      </c>
      <c r="E335" s="197"/>
      <c r="F335" s="200" t="s">
        <v>865</v>
      </c>
      <c r="G335" s="197"/>
      <c r="H335" s="201">
        <v>20</v>
      </c>
      <c r="I335" s="202"/>
      <c r="J335" s="197"/>
      <c r="K335" s="197"/>
      <c r="L335" s="203"/>
      <c r="M335" s="204"/>
      <c r="N335" s="205"/>
      <c r="O335" s="205"/>
      <c r="P335" s="205"/>
      <c r="Q335" s="205"/>
      <c r="R335" s="205"/>
      <c r="S335" s="205"/>
      <c r="T335" s="206"/>
      <c r="AT335" s="207" t="s">
        <v>196</v>
      </c>
      <c r="AU335" s="207" t="s">
        <v>85</v>
      </c>
      <c r="AV335" s="13" t="s">
        <v>85</v>
      </c>
      <c r="AW335" s="13" t="s">
        <v>4</v>
      </c>
      <c r="AX335" s="13" t="s">
        <v>81</v>
      </c>
      <c r="AY335" s="207" t="s">
        <v>185</v>
      </c>
    </row>
    <row r="336" spans="1:65" s="2" customFormat="1" ht="16.5" customHeight="1">
      <c r="A336" s="34"/>
      <c r="B336" s="35"/>
      <c r="C336" s="178" t="s">
        <v>520</v>
      </c>
      <c r="D336" s="178" t="s">
        <v>187</v>
      </c>
      <c r="E336" s="179" t="s">
        <v>535</v>
      </c>
      <c r="F336" s="180" t="s">
        <v>536</v>
      </c>
      <c r="G336" s="181" t="s">
        <v>202</v>
      </c>
      <c r="H336" s="182">
        <v>4</v>
      </c>
      <c r="I336" s="183"/>
      <c r="J336" s="184">
        <f>ROUND(I336*H336,2)</f>
        <v>0</v>
      </c>
      <c r="K336" s="180" t="s">
        <v>191</v>
      </c>
      <c r="L336" s="39"/>
      <c r="M336" s="185" t="s">
        <v>19</v>
      </c>
      <c r="N336" s="186" t="s">
        <v>48</v>
      </c>
      <c r="O336" s="64"/>
      <c r="P336" s="187">
        <f>O336*H336</f>
        <v>0</v>
      </c>
      <c r="Q336" s="187">
        <v>0.0002</v>
      </c>
      <c r="R336" s="187">
        <f>Q336*H336</f>
        <v>0.0008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285</v>
      </c>
      <c r="AT336" s="189" t="s">
        <v>187</v>
      </c>
      <c r="AU336" s="189" t="s">
        <v>85</v>
      </c>
      <c r="AY336" s="17" t="s">
        <v>185</v>
      </c>
      <c r="BE336" s="190">
        <f>IF(N336="základní",J336,0)</f>
        <v>0</v>
      </c>
      <c r="BF336" s="190">
        <f>IF(N336="snížená",J336,0)</f>
        <v>0</v>
      </c>
      <c r="BG336" s="190">
        <f>IF(N336="zákl. přenesená",J336,0)</f>
        <v>0</v>
      </c>
      <c r="BH336" s="190">
        <f>IF(N336="sníž. přenesená",J336,0)</f>
        <v>0</v>
      </c>
      <c r="BI336" s="190">
        <f>IF(N336="nulová",J336,0)</f>
        <v>0</v>
      </c>
      <c r="BJ336" s="17" t="s">
        <v>81</v>
      </c>
      <c r="BK336" s="190">
        <f>ROUND(I336*H336,2)</f>
        <v>0</v>
      </c>
      <c r="BL336" s="17" t="s">
        <v>285</v>
      </c>
      <c r="BM336" s="189" t="s">
        <v>537</v>
      </c>
    </row>
    <row r="337" spans="1:47" s="2" customFormat="1" ht="12">
      <c r="A337" s="34"/>
      <c r="B337" s="35"/>
      <c r="C337" s="36"/>
      <c r="D337" s="191" t="s">
        <v>194</v>
      </c>
      <c r="E337" s="36"/>
      <c r="F337" s="192" t="s">
        <v>538</v>
      </c>
      <c r="G337" s="36"/>
      <c r="H337" s="36"/>
      <c r="I337" s="193"/>
      <c r="J337" s="36"/>
      <c r="K337" s="36"/>
      <c r="L337" s="39"/>
      <c r="M337" s="194"/>
      <c r="N337" s="195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194</v>
      </c>
      <c r="AU337" s="17" t="s">
        <v>85</v>
      </c>
    </row>
    <row r="338" spans="2:51" s="13" customFormat="1" ht="12">
      <c r="B338" s="196"/>
      <c r="C338" s="197"/>
      <c r="D338" s="198" t="s">
        <v>196</v>
      </c>
      <c r="E338" s="199" t="s">
        <v>19</v>
      </c>
      <c r="F338" s="200" t="s">
        <v>446</v>
      </c>
      <c r="G338" s="197"/>
      <c r="H338" s="201">
        <v>1</v>
      </c>
      <c r="I338" s="202"/>
      <c r="J338" s="197"/>
      <c r="K338" s="197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196</v>
      </c>
      <c r="AU338" s="207" t="s">
        <v>85</v>
      </c>
      <c r="AV338" s="13" t="s">
        <v>85</v>
      </c>
      <c r="AW338" s="13" t="s">
        <v>37</v>
      </c>
      <c r="AX338" s="13" t="s">
        <v>77</v>
      </c>
      <c r="AY338" s="207" t="s">
        <v>185</v>
      </c>
    </row>
    <row r="339" spans="2:51" s="14" customFormat="1" ht="12">
      <c r="B339" s="208"/>
      <c r="C339" s="209"/>
      <c r="D339" s="198" t="s">
        <v>196</v>
      </c>
      <c r="E339" s="210" t="s">
        <v>19</v>
      </c>
      <c r="F339" s="211" t="s">
        <v>199</v>
      </c>
      <c r="G339" s="209"/>
      <c r="H339" s="212">
        <v>1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196</v>
      </c>
      <c r="AU339" s="218" t="s">
        <v>85</v>
      </c>
      <c r="AV339" s="14" t="s">
        <v>192</v>
      </c>
      <c r="AW339" s="14" t="s">
        <v>37</v>
      </c>
      <c r="AX339" s="14" t="s">
        <v>81</v>
      </c>
      <c r="AY339" s="218" t="s">
        <v>185</v>
      </c>
    </row>
    <row r="340" spans="2:51" s="13" customFormat="1" ht="12">
      <c r="B340" s="196"/>
      <c r="C340" s="197"/>
      <c r="D340" s="198" t="s">
        <v>196</v>
      </c>
      <c r="E340" s="197"/>
      <c r="F340" s="200" t="s">
        <v>816</v>
      </c>
      <c r="G340" s="197"/>
      <c r="H340" s="201">
        <v>4</v>
      </c>
      <c r="I340" s="202"/>
      <c r="J340" s="197"/>
      <c r="K340" s="197"/>
      <c r="L340" s="203"/>
      <c r="M340" s="204"/>
      <c r="N340" s="205"/>
      <c r="O340" s="205"/>
      <c r="P340" s="205"/>
      <c r="Q340" s="205"/>
      <c r="R340" s="205"/>
      <c r="S340" s="205"/>
      <c r="T340" s="206"/>
      <c r="AT340" s="207" t="s">
        <v>196</v>
      </c>
      <c r="AU340" s="207" t="s">
        <v>85</v>
      </c>
      <c r="AV340" s="13" t="s">
        <v>85</v>
      </c>
      <c r="AW340" s="13" t="s">
        <v>4</v>
      </c>
      <c r="AX340" s="13" t="s">
        <v>81</v>
      </c>
      <c r="AY340" s="207" t="s">
        <v>185</v>
      </c>
    </row>
    <row r="341" spans="1:65" s="2" customFormat="1" ht="24.15" customHeight="1">
      <c r="A341" s="34"/>
      <c r="B341" s="35"/>
      <c r="C341" s="178" t="s">
        <v>527</v>
      </c>
      <c r="D341" s="178" t="s">
        <v>187</v>
      </c>
      <c r="E341" s="179" t="s">
        <v>540</v>
      </c>
      <c r="F341" s="180" t="s">
        <v>541</v>
      </c>
      <c r="G341" s="181" t="s">
        <v>190</v>
      </c>
      <c r="H341" s="182">
        <v>31.48</v>
      </c>
      <c r="I341" s="183"/>
      <c r="J341" s="184">
        <f>ROUND(I341*H341,2)</f>
        <v>0</v>
      </c>
      <c r="K341" s="180" t="s">
        <v>191</v>
      </c>
      <c r="L341" s="39"/>
      <c r="M341" s="185" t="s">
        <v>19</v>
      </c>
      <c r="N341" s="186" t="s">
        <v>48</v>
      </c>
      <c r="O341" s="64"/>
      <c r="P341" s="187">
        <f>O341*H341</f>
        <v>0</v>
      </c>
      <c r="Q341" s="187">
        <v>0.0063</v>
      </c>
      <c r="R341" s="187">
        <f>Q341*H341</f>
        <v>0.198324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285</v>
      </c>
      <c r="AT341" s="189" t="s">
        <v>187</v>
      </c>
      <c r="AU341" s="189" t="s">
        <v>85</v>
      </c>
      <c r="AY341" s="17" t="s">
        <v>185</v>
      </c>
      <c r="BE341" s="190">
        <f>IF(N341="základní",J341,0)</f>
        <v>0</v>
      </c>
      <c r="BF341" s="190">
        <f>IF(N341="snížená",J341,0)</f>
        <v>0</v>
      </c>
      <c r="BG341" s="190">
        <f>IF(N341="zákl. přenesená",J341,0)</f>
        <v>0</v>
      </c>
      <c r="BH341" s="190">
        <f>IF(N341="sníž. přenesená",J341,0)</f>
        <v>0</v>
      </c>
      <c r="BI341" s="190">
        <f>IF(N341="nulová",J341,0)</f>
        <v>0</v>
      </c>
      <c r="BJ341" s="17" t="s">
        <v>81</v>
      </c>
      <c r="BK341" s="190">
        <f>ROUND(I341*H341,2)</f>
        <v>0</v>
      </c>
      <c r="BL341" s="17" t="s">
        <v>285</v>
      </c>
      <c r="BM341" s="189" t="s">
        <v>542</v>
      </c>
    </row>
    <row r="342" spans="1:47" s="2" customFormat="1" ht="12">
      <c r="A342" s="34"/>
      <c r="B342" s="35"/>
      <c r="C342" s="36"/>
      <c r="D342" s="191" t="s">
        <v>194</v>
      </c>
      <c r="E342" s="36"/>
      <c r="F342" s="192" t="s">
        <v>543</v>
      </c>
      <c r="G342" s="36"/>
      <c r="H342" s="36"/>
      <c r="I342" s="193"/>
      <c r="J342" s="36"/>
      <c r="K342" s="36"/>
      <c r="L342" s="39"/>
      <c r="M342" s="194"/>
      <c r="N342" s="195"/>
      <c r="O342" s="64"/>
      <c r="P342" s="64"/>
      <c r="Q342" s="64"/>
      <c r="R342" s="64"/>
      <c r="S342" s="64"/>
      <c r="T342" s="65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194</v>
      </c>
      <c r="AU342" s="17" t="s">
        <v>85</v>
      </c>
    </row>
    <row r="343" spans="2:51" s="13" customFormat="1" ht="12">
      <c r="B343" s="196"/>
      <c r="C343" s="197"/>
      <c r="D343" s="198" t="s">
        <v>196</v>
      </c>
      <c r="E343" s="197"/>
      <c r="F343" s="200" t="s">
        <v>862</v>
      </c>
      <c r="G343" s="197"/>
      <c r="H343" s="201">
        <v>31.48</v>
      </c>
      <c r="I343" s="202"/>
      <c r="J343" s="197"/>
      <c r="K343" s="197"/>
      <c r="L343" s="203"/>
      <c r="M343" s="204"/>
      <c r="N343" s="205"/>
      <c r="O343" s="205"/>
      <c r="P343" s="205"/>
      <c r="Q343" s="205"/>
      <c r="R343" s="205"/>
      <c r="S343" s="205"/>
      <c r="T343" s="206"/>
      <c r="AT343" s="207" t="s">
        <v>196</v>
      </c>
      <c r="AU343" s="207" t="s">
        <v>85</v>
      </c>
      <c r="AV343" s="13" t="s">
        <v>85</v>
      </c>
      <c r="AW343" s="13" t="s">
        <v>4</v>
      </c>
      <c r="AX343" s="13" t="s">
        <v>81</v>
      </c>
      <c r="AY343" s="207" t="s">
        <v>185</v>
      </c>
    </row>
    <row r="344" spans="1:65" s="2" customFormat="1" ht="16.5" customHeight="1">
      <c r="A344" s="34"/>
      <c r="B344" s="35"/>
      <c r="C344" s="219" t="s">
        <v>534</v>
      </c>
      <c r="D344" s="219" t="s">
        <v>404</v>
      </c>
      <c r="E344" s="220" t="s">
        <v>545</v>
      </c>
      <c r="F344" s="221" t="s">
        <v>546</v>
      </c>
      <c r="G344" s="222" t="s">
        <v>190</v>
      </c>
      <c r="H344" s="223">
        <v>36.204</v>
      </c>
      <c r="I344" s="224"/>
      <c r="J344" s="225">
        <f>ROUND(I344*H344,2)</f>
        <v>0</v>
      </c>
      <c r="K344" s="221" t="s">
        <v>191</v>
      </c>
      <c r="L344" s="226"/>
      <c r="M344" s="227" t="s">
        <v>19</v>
      </c>
      <c r="N344" s="228" t="s">
        <v>48</v>
      </c>
      <c r="O344" s="64"/>
      <c r="P344" s="187">
        <f>O344*H344</f>
        <v>0</v>
      </c>
      <c r="Q344" s="187">
        <v>0.0177</v>
      </c>
      <c r="R344" s="187">
        <f>Q344*H344</f>
        <v>0.6408108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392</v>
      </c>
      <c r="AT344" s="189" t="s">
        <v>404</v>
      </c>
      <c r="AU344" s="189" t="s">
        <v>85</v>
      </c>
      <c r="AY344" s="17" t="s">
        <v>185</v>
      </c>
      <c r="BE344" s="190">
        <f>IF(N344="základní",J344,0)</f>
        <v>0</v>
      </c>
      <c r="BF344" s="190">
        <f>IF(N344="snížená",J344,0)</f>
        <v>0</v>
      </c>
      <c r="BG344" s="190">
        <f>IF(N344="zákl. přenesená",J344,0)</f>
        <v>0</v>
      </c>
      <c r="BH344" s="190">
        <f>IF(N344="sníž. přenesená",J344,0)</f>
        <v>0</v>
      </c>
      <c r="BI344" s="190">
        <f>IF(N344="nulová",J344,0)</f>
        <v>0</v>
      </c>
      <c r="BJ344" s="17" t="s">
        <v>81</v>
      </c>
      <c r="BK344" s="190">
        <f>ROUND(I344*H344,2)</f>
        <v>0</v>
      </c>
      <c r="BL344" s="17" t="s">
        <v>285</v>
      </c>
      <c r="BM344" s="189" t="s">
        <v>547</v>
      </c>
    </row>
    <row r="345" spans="2:51" s="13" customFormat="1" ht="12">
      <c r="B345" s="196"/>
      <c r="C345" s="197"/>
      <c r="D345" s="198" t="s">
        <v>196</v>
      </c>
      <c r="E345" s="199" t="s">
        <v>19</v>
      </c>
      <c r="F345" s="200" t="s">
        <v>866</v>
      </c>
      <c r="G345" s="197"/>
      <c r="H345" s="201">
        <v>9.051</v>
      </c>
      <c r="I345" s="202"/>
      <c r="J345" s="197"/>
      <c r="K345" s="197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196</v>
      </c>
      <c r="AU345" s="207" t="s">
        <v>85</v>
      </c>
      <c r="AV345" s="13" t="s">
        <v>85</v>
      </c>
      <c r="AW345" s="13" t="s">
        <v>37</v>
      </c>
      <c r="AX345" s="13" t="s">
        <v>77</v>
      </c>
      <c r="AY345" s="207" t="s">
        <v>185</v>
      </c>
    </row>
    <row r="346" spans="2:51" s="14" customFormat="1" ht="12">
      <c r="B346" s="208"/>
      <c r="C346" s="209"/>
      <c r="D346" s="198" t="s">
        <v>196</v>
      </c>
      <c r="E346" s="210" t="s">
        <v>19</v>
      </c>
      <c r="F346" s="211" t="s">
        <v>199</v>
      </c>
      <c r="G346" s="209"/>
      <c r="H346" s="212">
        <v>9.051</v>
      </c>
      <c r="I346" s="213"/>
      <c r="J346" s="209"/>
      <c r="K346" s="209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196</v>
      </c>
      <c r="AU346" s="218" t="s">
        <v>85</v>
      </c>
      <c r="AV346" s="14" t="s">
        <v>192</v>
      </c>
      <c r="AW346" s="14" t="s">
        <v>37</v>
      </c>
      <c r="AX346" s="14" t="s">
        <v>81</v>
      </c>
      <c r="AY346" s="218" t="s">
        <v>185</v>
      </c>
    </row>
    <row r="347" spans="2:51" s="13" customFormat="1" ht="12">
      <c r="B347" s="196"/>
      <c r="C347" s="197"/>
      <c r="D347" s="198" t="s">
        <v>196</v>
      </c>
      <c r="E347" s="197"/>
      <c r="F347" s="200" t="s">
        <v>867</v>
      </c>
      <c r="G347" s="197"/>
      <c r="H347" s="201">
        <v>36.204</v>
      </c>
      <c r="I347" s="202"/>
      <c r="J347" s="197"/>
      <c r="K347" s="197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196</v>
      </c>
      <c r="AU347" s="207" t="s">
        <v>85</v>
      </c>
      <c r="AV347" s="13" t="s">
        <v>85</v>
      </c>
      <c r="AW347" s="13" t="s">
        <v>4</v>
      </c>
      <c r="AX347" s="13" t="s">
        <v>81</v>
      </c>
      <c r="AY347" s="207" t="s">
        <v>185</v>
      </c>
    </row>
    <row r="348" spans="1:65" s="2" customFormat="1" ht="24.15" customHeight="1">
      <c r="A348" s="34"/>
      <c r="B348" s="35"/>
      <c r="C348" s="178" t="s">
        <v>539</v>
      </c>
      <c r="D348" s="178" t="s">
        <v>187</v>
      </c>
      <c r="E348" s="179" t="s">
        <v>549</v>
      </c>
      <c r="F348" s="180" t="s">
        <v>550</v>
      </c>
      <c r="G348" s="181" t="s">
        <v>190</v>
      </c>
      <c r="H348" s="182">
        <v>31.48</v>
      </c>
      <c r="I348" s="183"/>
      <c r="J348" s="184">
        <f>ROUND(I348*H348,2)</f>
        <v>0</v>
      </c>
      <c r="K348" s="180" t="s">
        <v>191</v>
      </c>
      <c r="L348" s="39"/>
      <c r="M348" s="185" t="s">
        <v>19</v>
      </c>
      <c r="N348" s="186" t="s">
        <v>48</v>
      </c>
      <c r="O348" s="64"/>
      <c r="P348" s="187">
        <f>O348*H348</f>
        <v>0</v>
      </c>
      <c r="Q348" s="187">
        <v>0</v>
      </c>
      <c r="R348" s="187">
        <f>Q348*H348</f>
        <v>0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285</v>
      </c>
      <c r="AT348" s="189" t="s">
        <v>187</v>
      </c>
      <c r="AU348" s="189" t="s">
        <v>85</v>
      </c>
      <c r="AY348" s="17" t="s">
        <v>185</v>
      </c>
      <c r="BE348" s="190">
        <f>IF(N348="základní",J348,0)</f>
        <v>0</v>
      </c>
      <c r="BF348" s="190">
        <f>IF(N348="snížená",J348,0)</f>
        <v>0</v>
      </c>
      <c r="BG348" s="190">
        <f>IF(N348="zákl. přenesená",J348,0)</f>
        <v>0</v>
      </c>
      <c r="BH348" s="190">
        <f>IF(N348="sníž. přenesená",J348,0)</f>
        <v>0</v>
      </c>
      <c r="BI348" s="190">
        <f>IF(N348="nulová",J348,0)</f>
        <v>0</v>
      </c>
      <c r="BJ348" s="17" t="s">
        <v>81</v>
      </c>
      <c r="BK348" s="190">
        <f>ROUND(I348*H348,2)</f>
        <v>0</v>
      </c>
      <c r="BL348" s="17" t="s">
        <v>285</v>
      </c>
      <c r="BM348" s="189" t="s">
        <v>551</v>
      </c>
    </row>
    <row r="349" spans="1:47" s="2" customFormat="1" ht="12">
      <c r="A349" s="34"/>
      <c r="B349" s="35"/>
      <c r="C349" s="36"/>
      <c r="D349" s="191" t="s">
        <v>194</v>
      </c>
      <c r="E349" s="36"/>
      <c r="F349" s="192" t="s">
        <v>552</v>
      </c>
      <c r="G349" s="36"/>
      <c r="H349" s="36"/>
      <c r="I349" s="193"/>
      <c r="J349" s="36"/>
      <c r="K349" s="36"/>
      <c r="L349" s="39"/>
      <c r="M349" s="194"/>
      <c r="N349" s="195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194</v>
      </c>
      <c r="AU349" s="17" t="s">
        <v>85</v>
      </c>
    </row>
    <row r="350" spans="2:51" s="13" customFormat="1" ht="12">
      <c r="B350" s="196"/>
      <c r="C350" s="197"/>
      <c r="D350" s="198" t="s">
        <v>196</v>
      </c>
      <c r="E350" s="199" t="s">
        <v>19</v>
      </c>
      <c r="F350" s="200" t="s">
        <v>847</v>
      </c>
      <c r="G350" s="197"/>
      <c r="H350" s="201">
        <v>3.04</v>
      </c>
      <c r="I350" s="202"/>
      <c r="J350" s="197"/>
      <c r="K350" s="197"/>
      <c r="L350" s="203"/>
      <c r="M350" s="204"/>
      <c r="N350" s="205"/>
      <c r="O350" s="205"/>
      <c r="P350" s="205"/>
      <c r="Q350" s="205"/>
      <c r="R350" s="205"/>
      <c r="S350" s="205"/>
      <c r="T350" s="206"/>
      <c r="AT350" s="207" t="s">
        <v>196</v>
      </c>
      <c r="AU350" s="207" t="s">
        <v>85</v>
      </c>
      <c r="AV350" s="13" t="s">
        <v>85</v>
      </c>
      <c r="AW350" s="13" t="s">
        <v>37</v>
      </c>
      <c r="AX350" s="13" t="s">
        <v>77</v>
      </c>
      <c r="AY350" s="207" t="s">
        <v>185</v>
      </c>
    </row>
    <row r="351" spans="2:51" s="13" customFormat="1" ht="12">
      <c r="B351" s="196"/>
      <c r="C351" s="197"/>
      <c r="D351" s="198" t="s">
        <v>196</v>
      </c>
      <c r="E351" s="199" t="s">
        <v>19</v>
      </c>
      <c r="F351" s="200" t="s">
        <v>824</v>
      </c>
      <c r="G351" s="197"/>
      <c r="H351" s="201">
        <v>4.83</v>
      </c>
      <c r="I351" s="202"/>
      <c r="J351" s="197"/>
      <c r="K351" s="197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196</v>
      </c>
      <c r="AU351" s="207" t="s">
        <v>85</v>
      </c>
      <c r="AV351" s="13" t="s">
        <v>85</v>
      </c>
      <c r="AW351" s="13" t="s">
        <v>37</v>
      </c>
      <c r="AX351" s="13" t="s">
        <v>77</v>
      </c>
      <c r="AY351" s="207" t="s">
        <v>185</v>
      </c>
    </row>
    <row r="352" spans="2:51" s="14" customFormat="1" ht="12">
      <c r="B352" s="208"/>
      <c r="C352" s="209"/>
      <c r="D352" s="198" t="s">
        <v>196</v>
      </c>
      <c r="E352" s="210" t="s">
        <v>19</v>
      </c>
      <c r="F352" s="211" t="s">
        <v>199</v>
      </c>
      <c r="G352" s="209"/>
      <c r="H352" s="212">
        <v>7.87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196</v>
      </c>
      <c r="AU352" s="218" t="s">
        <v>85</v>
      </c>
      <c r="AV352" s="14" t="s">
        <v>192</v>
      </c>
      <c r="AW352" s="14" t="s">
        <v>37</v>
      </c>
      <c r="AX352" s="14" t="s">
        <v>81</v>
      </c>
      <c r="AY352" s="218" t="s">
        <v>185</v>
      </c>
    </row>
    <row r="353" spans="2:51" s="13" customFormat="1" ht="12">
      <c r="B353" s="196"/>
      <c r="C353" s="197"/>
      <c r="D353" s="198" t="s">
        <v>196</v>
      </c>
      <c r="E353" s="197"/>
      <c r="F353" s="200" t="s">
        <v>862</v>
      </c>
      <c r="G353" s="197"/>
      <c r="H353" s="201">
        <v>31.48</v>
      </c>
      <c r="I353" s="202"/>
      <c r="J353" s="197"/>
      <c r="K353" s="197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196</v>
      </c>
      <c r="AU353" s="207" t="s">
        <v>85</v>
      </c>
      <c r="AV353" s="13" t="s">
        <v>85</v>
      </c>
      <c r="AW353" s="13" t="s">
        <v>4</v>
      </c>
      <c r="AX353" s="13" t="s">
        <v>81</v>
      </c>
      <c r="AY353" s="207" t="s">
        <v>185</v>
      </c>
    </row>
    <row r="354" spans="1:65" s="2" customFormat="1" ht="21.75" customHeight="1">
      <c r="A354" s="34"/>
      <c r="B354" s="35"/>
      <c r="C354" s="178" t="s">
        <v>544</v>
      </c>
      <c r="D354" s="178" t="s">
        <v>187</v>
      </c>
      <c r="E354" s="179" t="s">
        <v>554</v>
      </c>
      <c r="F354" s="180" t="s">
        <v>555</v>
      </c>
      <c r="G354" s="181" t="s">
        <v>407</v>
      </c>
      <c r="H354" s="182">
        <v>30.64</v>
      </c>
      <c r="I354" s="183"/>
      <c r="J354" s="184">
        <f>ROUND(I354*H354,2)</f>
        <v>0</v>
      </c>
      <c r="K354" s="180" t="s">
        <v>191</v>
      </c>
      <c r="L354" s="39"/>
      <c r="M354" s="185" t="s">
        <v>19</v>
      </c>
      <c r="N354" s="186" t="s">
        <v>48</v>
      </c>
      <c r="O354" s="64"/>
      <c r="P354" s="187">
        <f>O354*H354</f>
        <v>0</v>
      </c>
      <c r="Q354" s="187">
        <v>0.00043</v>
      </c>
      <c r="R354" s="187">
        <f>Q354*H354</f>
        <v>0.0131752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285</v>
      </c>
      <c r="AT354" s="189" t="s">
        <v>187</v>
      </c>
      <c r="AU354" s="189" t="s">
        <v>85</v>
      </c>
      <c r="AY354" s="17" t="s">
        <v>185</v>
      </c>
      <c r="BE354" s="190">
        <f>IF(N354="základní",J354,0)</f>
        <v>0</v>
      </c>
      <c r="BF354" s="190">
        <f>IF(N354="snížená",J354,0)</f>
        <v>0</v>
      </c>
      <c r="BG354" s="190">
        <f>IF(N354="zákl. přenesená",J354,0)</f>
        <v>0</v>
      </c>
      <c r="BH354" s="190">
        <f>IF(N354="sníž. přenesená",J354,0)</f>
        <v>0</v>
      </c>
      <c r="BI354" s="190">
        <f>IF(N354="nulová",J354,0)</f>
        <v>0</v>
      </c>
      <c r="BJ354" s="17" t="s">
        <v>81</v>
      </c>
      <c r="BK354" s="190">
        <f>ROUND(I354*H354,2)</f>
        <v>0</v>
      </c>
      <c r="BL354" s="17" t="s">
        <v>285</v>
      </c>
      <c r="BM354" s="189" t="s">
        <v>556</v>
      </c>
    </row>
    <row r="355" spans="1:47" s="2" customFormat="1" ht="12">
      <c r="A355" s="34"/>
      <c r="B355" s="35"/>
      <c r="C355" s="36"/>
      <c r="D355" s="191" t="s">
        <v>194</v>
      </c>
      <c r="E355" s="36"/>
      <c r="F355" s="192" t="s">
        <v>557</v>
      </c>
      <c r="G355" s="36"/>
      <c r="H355" s="36"/>
      <c r="I355" s="193"/>
      <c r="J355" s="36"/>
      <c r="K355" s="36"/>
      <c r="L355" s="39"/>
      <c r="M355" s="194"/>
      <c r="N355" s="195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194</v>
      </c>
      <c r="AU355" s="17" t="s">
        <v>85</v>
      </c>
    </row>
    <row r="356" spans="2:51" s="13" customFormat="1" ht="12">
      <c r="B356" s="196"/>
      <c r="C356" s="197"/>
      <c r="D356" s="198" t="s">
        <v>196</v>
      </c>
      <c r="E356" s="199" t="s">
        <v>19</v>
      </c>
      <c r="F356" s="200" t="s">
        <v>868</v>
      </c>
      <c r="G356" s="197"/>
      <c r="H356" s="201">
        <v>7.66</v>
      </c>
      <c r="I356" s="202"/>
      <c r="J356" s="197"/>
      <c r="K356" s="197"/>
      <c r="L356" s="203"/>
      <c r="M356" s="204"/>
      <c r="N356" s="205"/>
      <c r="O356" s="205"/>
      <c r="P356" s="205"/>
      <c r="Q356" s="205"/>
      <c r="R356" s="205"/>
      <c r="S356" s="205"/>
      <c r="T356" s="206"/>
      <c r="AT356" s="207" t="s">
        <v>196</v>
      </c>
      <c r="AU356" s="207" t="s">
        <v>85</v>
      </c>
      <c r="AV356" s="13" t="s">
        <v>85</v>
      </c>
      <c r="AW356" s="13" t="s">
        <v>37</v>
      </c>
      <c r="AX356" s="13" t="s">
        <v>77</v>
      </c>
      <c r="AY356" s="207" t="s">
        <v>185</v>
      </c>
    </row>
    <row r="357" spans="2:51" s="14" customFormat="1" ht="12">
      <c r="B357" s="208"/>
      <c r="C357" s="209"/>
      <c r="D357" s="198" t="s">
        <v>196</v>
      </c>
      <c r="E357" s="210" t="s">
        <v>19</v>
      </c>
      <c r="F357" s="211" t="s">
        <v>199</v>
      </c>
      <c r="G357" s="209"/>
      <c r="H357" s="212">
        <v>7.66</v>
      </c>
      <c r="I357" s="213"/>
      <c r="J357" s="209"/>
      <c r="K357" s="209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196</v>
      </c>
      <c r="AU357" s="218" t="s">
        <v>85</v>
      </c>
      <c r="AV357" s="14" t="s">
        <v>192</v>
      </c>
      <c r="AW357" s="14" t="s">
        <v>37</v>
      </c>
      <c r="AX357" s="14" t="s">
        <v>81</v>
      </c>
      <c r="AY357" s="218" t="s">
        <v>185</v>
      </c>
    </row>
    <row r="358" spans="2:51" s="13" customFormat="1" ht="12">
      <c r="B358" s="196"/>
      <c r="C358" s="197"/>
      <c r="D358" s="198" t="s">
        <v>196</v>
      </c>
      <c r="E358" s="197"/>
      <c r="F358" s="200" t="s">
        <v>869</v>
      </c>
      <c r="G358" s="197"/>
      <c r="H358" s="201">
        <v>30.64</v>
      </c>
      <c r="I358" s="202"/>
      <c r="J358" s="197"/>
      <c r="K358" s="197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196</v>
      </c>
      <c r="AU358" s="207" t="s">
        <v>85</v>
      </c>
      <c r="AV358" s="13" t="s">
        <v>85</v>
      </c>
      <c r="AW358" s="13" t="s">
        <v>4</v>
      </c>
      <c r="AX358" s="13" t="s">
        <v>81</v>
      </c>
      <c r="AY358" s="207" t="s">
        <v>185</v>
      </c>
    </row>
    <row r="359" spans="1:65" s="2" customFormat="1" ht="16.5" customHeight="1">
      <c r="A359" s="34"/>
      <c r="B359" s="35"/>
      <c r="C359" s="219" t="s">
        <v>211</v>
      </c>
      <c r="D359" s="219" t="s">
        <v>404</v>
      </c>
      <c r="E359" s="220" t="s">
        <v>560</v>
      </c>
      <c r="F359" s="221" t="s">
        <v>561</v>
      </c>
      <c r="G359" s="222" t="s">
        <v>202</v>
      </c>
      <c r="H359" s="223">
        <v>117.452</v>
      </c>
      <c r="I359" s="224"/>
      <c r="J359" s="225">
        <f>ROUND(I359*H359,2)</f>
        <v>0</v>
      </c>
      <c r="K359" s="221" t="s">
        <v>191</v>
      </c>
      <c r="L359" s="226"/>
      <c r="M359" s="227" t="s">
        <v>19</v>
      </c>
      <c r="N359" s="228" t="s">
        <v>48</v>
      </c>
      <c r="O359" s="64"/>
      <c r="P359" s="187">
        <f>O359*H359</f>
        <v>0</v>
      </c>
      <c r="Q359" s="187">
        <v>0.00045</v>
      </c>
      <c r="R359" s="187">
        <f>Q359*H359</f>
        <v>0.052853399999999995</v>
      </c>
      <c r="S359" s="187">
        <v>0</v>
      </c>
      <c r="T359" s="18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89" t="s">
        <v>392</v>
      </c>
      <c r="AT359" s="189" t="s">
        <v>404</v>
      </c>
      <c r="AU359" s="189" t="s">
        <v>85</v>
      </c>
      <c r="AY359" s="17" t="s">
        <v>185</v>
      </c>
      <c r="BE359" s="190">
        <f>IF(N359="základní",J359,0)</f>
        <v>0</v>
      </c>
      <c r="BF359" s="190">
        <f>IF(N359="snížená",J359,0)</f>
        <v>0</v>
      </c>
      <c r="BG359" s="190">
        <f>IF(N359="zákl. přenesená",J359,0)</f>
        <v>0</v>
      </c>
      <c r="BH359" s="190">
        <f>IF(N359="sníž. přenesená",J359,0)</f>
        <v>0</v>
      </c>
      <c r="BI359" s="190">
        <f>IF(N359="nulová",J359,0)</f>
        <v>0</v>
      </c>
      <c r="BJ359" s="17" t="s">
        <v>81</v>
      </c>
      <c r="BK359" s="190">
        <f>ROUND(I359*H359,2)</f>
        <v>0</v>
      </c>
      <c r="BL359" s="17" t="s">
        <v>285</v>
      </c>
      <c r="BM359" s="189" t="s">
        <v>562</v>
      </c>
    </row>
    <row r="360" spans="2:51" s="13" customFormat="1" ht="12">
      <c r="B360" s="196"/>
      <c r="C360" s="197"/>
      <c r="D360" s="198" t="s">
        <v>196</v>
      </c>
      <c r="E360" s="199" t="s">
        <v>19</v>
      </c>
      <c r="F360" s="200" t="s">
        <v>870</v>
      </c>
      <c r="G360" s="197"/>
      <c r="H360" s="201">
        <v>29.363</v>
      </c>
      <c r="I360" s="202"/>
      <c r="J360" s="197"/>
      <c r="K360" s="197"/>
      <c r="L360" s="203"/>
      <c r="M360" s="204"/>
      <c r="N360" s="205"/>
      <c r="O360" s="205"/>
      <c r="P360" s="205"/>
      <c r="Q360" s="205"/>
      <c r="R360" s="205"/>
      <c r="S360" s="205"/>
      <c r="T360" s="206"/>
      <c r="AT360" s="207" t="s">
        <v>196</v>
      </c>
      <c r="AU360" s="207" t="s">
        <v>85</v>
      </c>
      <c r="AV360" s="13" t="s">
        <v>85</v>
      </c>
      <c r="AW360" s="13" t="s">
        <v>37</v>
      </c>
      <c r="AX360" s="13" t="s">
        <v>77</v>
      </c>
      <c r="AY360" s="207" t="s">
        <v>185</v>
      </c>
    </row>
    <row r="361" spans="2:51" s="14" customFormat="1" ht="12">
      <c r="B361" s="208"/>
      <c r="C361" s="209"/>
      <c r="D361" s="198" t="s">
        <v>196</v>
      </c>
      <c r="E361" s="210" t="s">
        <v>19</v>
      </c>
      <c r="F361" s="211" t="s">
        <v>199</v>
      </c>
      <c r="G361" s="209"/>
      <c r="H361" s="212">
        <v>29.363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196</v>
      </c>
      <c r="AU361" s="218" t="s">
        <v>85</v>
      </c>
      <c r="AV361" s="14" t="s">
        <v>192</v>
      </c>
      <c r="AW361" s="14" t="s">
        <v>37</v>
      </c>
      <c r="AX361" s="14" t="s">
        <v>81</v>
      </c>
      <c r="AY361" s="218" t="s">
        <v>185</v>
      </c>
    </row>
    <row r="362" spans="2:51" s="13" customFormat="1" ht="12">
      <c r="B362" s="196"/>
      <c r="C362" s="197"/>
      <c r="D362" s="198" t="s">
        <v>196</v>
      </c>
      <c r="E362" s="197"/>
      <c r="F362" s="200" t="s">
        <v>871</v>
      </c>
      <c r="G362" s="197"/>
      <c r="H362" s="201">
        <v>117.452</v>
      </c>
      <c r="I362" s="202"/>
      <c r="J362" s="197"/>
      <c r="K362" s="197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196</v>
      </c>
      <c r="AU362" s="207" t="s">
        <v>85</v>
      </c>
      <c r="AV362" s="13" t="s">
        <v>85</v>
      </c>
      <c r="AW362" s="13" t="s">
        <v>4</v>
      </c>
      <c r="AX362" s="13" t="s">
        <v>81</v>
      </c>
      <c r="AY362" s="207" t="s">
        <v>185</v>
      </c>
    </row>
    <row r="363" spans="1:65" s="2" customFormat="1" ht="16.5" customHeight="1">
      <c r="A363" s="34"/>
      <c r="B363" s="35"/>
      <c r="C363" s="178" t="s">
        <v>553</v>
      </c>
      <c r="D363" s="178" t="s">
        <v>187</v>
      </c>
      <c r="E363" s="179" t="s">
        <v>565</v>
      </c>
      <c r="F363" s="180" t="s">
        <v>566</v>
      </c>
      <c r="G363" s="181" t="s">
        <v>407</v>
      </c>
      <c r="H363" s="182">
        <v>59</v>
      </c>
      <c r="I363" s="183"/>
      <c r="J363" s="184">
        <f>ROUND(I363*H363,2)</f>
        <v>0</v>
      </c>
      <c r="K363" s="180" t="s">
        <v>191</v>
      </c>
      <c r="L363" s="39"/>
      <c r="M363" s="185" t="s">
        <v>19</v>
      </c>
      <c r="N363" s="186" t="s">
        <v>48</v>
      </c>
      <c r="O363" s="64"/>
      <c r="P363" s="187">
        <f>O363*H363</f>
        <v>0</v>
      </c>
      <c r="Q363" s="187">
        <v>3E-05</v>
      </c>
      <c r="R363" s="187">
        <f>Q363*H363</f>
        <v>0.00177</v>
      </c>
      <c r="S363" s="187">
        <v>0</v>
      </c>
      <c r="T363" s="18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9" t="s">
        <v>285</v>
      </c>
      <c r="AT363" s="189" t="s">
        <v>187</v>
      </c>
      <c r="AU363" s="189" t="s">
        <v>85</v>
      </c>
      <c r="AY363" s="17" t="s">
        <v>185</v>
      </c>
      <c r="BE363" s="190">
        <f>IF(N363="základní",J363,0)</f>
        <v>0</v>
      </c>
      <c r="BF363" s="190">
        <f>IF(N363="snížená",J363,0)</f>
        <v>0</v>
      </c>
      <c r="BG363" s="190">
        <f>IF(N363="zákl. přenesená",J363,0)</f>
        <v>0</v>
      </c>
      <c r="BH363" s="190">
        <f>IF(N363="sníž. přenesená",J363,0)</f>
        <v>0</v>
      </c>
      <c r="BI363" s="190">
        <f>IF(N363="nulová",J363,0)</f>
        <v>0</v>
      </c>
      <c r="BJ363" s="17" t="s">
        <v>81</v>
      </c>
      <c r="BK363" s="190">
        <f>ROUND(I363*H363,2)</f>
        <v>0</v>
      </c>
      <c r="BL363" s="17" t="s">
        <v>285</v>
      </c>
      <c r="BM363" s="189" t="s">
        <v>567</v>
      </c>
    </row>
    <row r="364" spans="1:47" s="2" customFormat="1" ht="12">
      <c r="A364" s="34"/>
      <c r="B364" s="35"/>
      <c r="C364" s="36"/>
      <c r="D364" s="191" t="s">
        <v>194</v>
      </c>
      <c r="E364" s="36"/>
      <c r="F364" s="192" t="s">
        <v>568</v>
      </c>
      <c r="G364" s="36"/>
      <c r="H364" s="36"/>
      <c r="I364" s="193"/>
      <c r="J364" s="36"/>
      <c r="K364" s="36"/>
      <c r="L364" s="39"/>
      <c r="M364" s="194"/>
      <c r="N364" s="195"/>
      <c r="O364" s="64"/>
      <c r="P364" s="64"/>
      <c r="Q364" s="64"/>
      <c r="R364" s="64"/>
      <c r="S364" s="64"/>
      <c r="T364" s="65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194</v>
      </c>
      <c r="AU364" s="17" t="s">
        <v>85</v>
      </c>
    </row>
    <row r="365" spans="2:51" s="13" customFormat="1" ht="12">
      <c r="B365" s="196"/>
      <c r="C365" s="197"/>
      <c r="D365" s="198" t="s">
        <v>196</v>
      </c>
      <c r="E365" s="199" t="s">
        <v>19</v>
      </c>
      <c r="F365" s="200" t="s">
        <v>863</v>
      </c>
      <c r="G365" s="197"/>
      <c r="H365" s="201">
        <v>7.09</v>
      </c>
      <c r="I365" s="202"/>
      <c r="J365" s="197"/>
      <c r="K365" s="197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196</v>
      </c>
      <c r="AU365" s="207" t="s">
        <v>85</v>
      </c>
      <c r="AV365" s="13" t="s">
        <v>85</v>
      </c>
      <c r="AW365" s="13" t="s">
        <v>37</v>
      </c>
      <c r="AX365" s="13" t="s">
        <v>77</v>
      </c>
      <c r="AY365" s="207" t="s">
        <v>185</v>
      </c>
    </row>
    <row r="366" spans="2:51" s="13" customFormat="1" ht="12">
      <c r="B366" s="196"/>
      <c r="C366" s="197"/>
      <c r="D366" s="198" t="s">
        <v>196</v>
      </c>
      <c r="E366" s="199" t="s">
        <v>19</v>
      </c>
      <c r="F366" s="200" t="s">
        <v>868</v>
      </c>
      <c r="G366" s="197"/>
      <c r="H366" s="201">
        <v>7.66</v>
      </c>
      <c r="I366" s="202"/>
      <c r="J366" s="197"/>
      <c r="K366" s="197"/>
      <c r="L366" s="203"/>
      <c r="M366" s="204"/>
      <c r="N366" s="205"/>
      <c r="O366" s="205"/>
      <c r="P366" s="205"/>
      <c r="Q366" s="205"/>
      <c r="R366" s="205"/>
      <c r="S366" s="205"/>
      <c r="T366" s="206"/>
      <c r="AT366" s="207" t="s">
        <v>196</v>
      </c>
      <c r="AU366" s="207" t="s">
        <v>85</v>
      </c>
      <c r="AV366" s="13" t="s">
        <v>85</v>
      </c>
      <c r="AW366" s="13" t="s">
        <v>37</v>
      </c>
      <c r="AX366" s="13" t="s">
        <v>77</v>
      </c>
      <c r="AY366" s="207" t="s">
        <v>185</v>
      </c>
    </row>
    <row r="367" spans="2:51" s="14" customFormat="1" ht="12">
      <c r="B367" s="208"/>
      <c r="C367" s="209"/>
      <c r="D367" s="198" t="s">
        <v>196</v>
      </c>
      <c r="E367" s="210" t="s">
        <v>19</v>
      </c>
      <c r="F367" s="211" t="s">
        <v>199</v>
      </c>
      <c r="G367" s="209"/>
      <c r="H367" s="212">
        <v>14.75</v>
      </c>
      <c r="I367" s="213"/>
      <c r="J367" s="209"/>
      <c r="K367" s="209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196</v>
      </c>
      <c r="AU367" s="218" t="s">
        <v>85</v>
      </c>
      <c r="AV367" s="14" t="s">
        <v>192</v>
      </c>
      <c r="AW367" s="14" t="s">
        <v>37</v>
      </c>
      <c r="AX367" s="14" t="s">
        <v>81</v>
      </c>
      <c r="AY367" s="218" t="s">
        <v>185</v>
      </c>
    </row>
    <row r="368" spans="2:51" s="13" customFormat="1" ht="12">
      <c r="B368" s="196"/>
      <c r="C368" s="197"/>
      <c r="D368" s="198" t="s">
        <v>196</v>
      </c>
      <c r="E368" s="197"/>
      <c r="F368" s="200" t="s">
        <v>872</v>
      </c>
      <c r="G368" s="197"/>
      <c r="H368" s="201">
        <v>59</v>
      </c>
      <c r="I368" s="202"/>
      <c r="J368" s="197"/>
      <c r="K368" s="197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196</v>
      </c>
      <c r="AU368" s="207" t="s">
        <v>85</v>
      </c>
      <c r="AV368" s="13" t="s">
        <v>85</v>
      </c>
      <c r="AW368" s="13" t="s">
        <v>4</v>
      </c>
      <c r="AX368" s="13" t="s">
        <v>81</v>
      </c>
      <c r="AY368" s="207" t="s">
        <v>185</v>
      </c>
    </row>
    <row r="369" spans="1:65" s="2" customFormat="1" ht="16.5" customHeight="1">
      <c r="A369" s="34"/>
      <c r="B369" s="35"/>
      <c r="C369" s="178" t="s">
        <v>559</v>
      </c>
      <c r="D369" s="178" t="s">
        <v>187</v>
      </c>
      <c r="E369" s="179" t="s">
        <v>570</v>
      </c>
      <c r="F369" s="180" t="s">
        <v>571</v>
      </c>
      <c r="G369" s="181" t="s">
        <v>190</v>
      </c>
      <c r="H369" s="182">
        <v>33.932</v>
      </c>
      <c r="I369" s="183"/>
      <c r="J369" s="184">
        <f>ROUND(I369*H369,2)</f>
        <v>0</v>
      </c>
      <c r="K369" s="180" t="s">
        <v>191</v>
      </c>
      <c r="L369" s="39"/>
      <c r="M369" s="185" t="s">
        <v>19</v>
      </c>
      <c r="N369" s="186" t="s">
        <v>48</v>
      </c>
      <c r="O369" s="64"/>
      <c r="P369" s="187">
        <f>O369*H369</f>
        <v>0</v>
      </c>
      <c r="Q369" s="187">
        <v>5E-05</v>
      </c>
      <c r="R369" s="187">
        <f>Q369*H369</f>
        <v>0.0016966000000000001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285</v>
      </c>
      <c r="AT369" s="189" t="s">
        <v>187</v>
      </c>
      <c r="AU369" s="189" t="s">
        <v>85</v>
      </c>
      <c r="AY369" s="17" t="s">
        <v>185</v>
      </c>
      <c r="BE369" s="190">
        <f>IF(N369="základní",J369,0)</f>
        <v>0</v>
      </c>
      <c r="BF369" s="190">
        <f>IF(N369="snížená",J369,0)</f>
        <v>0</v>
      </c>
      <c r="BG369" s="190">
        <f>IF(N369="zákl. přenesená",J369,0)</f>
        <v>0</v>
      </c>
      <c r="BH369" s="190">
        <f>IF(N369="sníž. přenesená",J369,0)</f>
        <v>0</v>
      </c>
      <c r="BI369" s="190">
        <f>IF(N369="nulová",J369,0)</f>
        <v>0</v>
      </c>
      <c r="BJ369" s="17" t="s">
        <v>81</v>
      </c>
      <c r="BK369" s="190">
        <f>ROUND(I369*H369,2)</f>
        <v>0</v>
      </c>
      <c r="BL369" s="17" t="s">
        <v>285</v>
      </c>
      <c r="BM369" s="189" t="s">
        <v>572</v>
      </c>
    </row>
    <row r="370" spans="1:47" s="2" customFormat="1" ht="12">
      <c r="A370" s="34"/>
      <c r="B370" s="35"/>
      <c r="C370" s="36"/>
      <c r="D370" s="191" t="s">
        <v>194</v>
      </c>
      <c r="E370" s="36"/>
      <c r="F370" s="192" t="s">
        <v>573</v>
      </c>
      <c r="G370" s="36"/>
      <c r="H370" s="36"/>
      <c r="I370" s="193"/>
      <c r="J370" s="36"/>
      <c r="K370" s="36"/>
      <c r="L370" s="39"/>
      <c r="M370" s="194"/>
      <c r="N370" s="195"/>
      <c r="O370" s="64"/>
      <c r="P370" s="64"/>
      <c r="Q370" s="64"/>
      <c r="R370" s="64"/>
      <c r="S370" s="64"/>
      <c r="T370" s="65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194</v>
      </c>
      <c r="AU370" s="17" t="s">
        <v>85</v>
      </c>
    </row>
    <row r="371" spans="2:51" s="13" customFormat="1" ht="12">
      <c r="B371" s="196"/>
      <c r="C371" s="197"/>
      <c r="D371" s="198" t="s">
        <v>196</v>
      </c>
      <c r="E371" s="199" t="s">
        <v>19</v>
      </c>
      <c r="F371" s="200" t="s">
        <v>873</v>
      </c>
      <c r="G371" s="197"/>
      <c r="H371" s="201">
        <v>7.87</v>
      </c>
      <c r="I371" s="202"/>
      <c r="J371" s="197"/>
      <c r="K371" s="197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196</v>
      </c>
      <c r="AU371" s="207" t="s">
        <v>85</v>
      </c>
      <c r="AV371" s="13" t="s">
        <v>85</v>
      </c>
      <c r="AW371" s="13" t="s">
        <v>37</v>
      </c>
      <c r="AX371" s="13" t="s">
        <v>77</v>
      </c>
      <c r="AY371" s="207" t="s">
        <v>185</v>
      </c>
    </row>
    <row r="372" spans="2:51" s="13" customFormat="1" ht="12">
      <c r="B372" s="196"/>
      <c r="C372" s="197"/>
      <c r="D372" s="198" t="s">
        <v>196</v>
      </c>
      <c r="E372" s="199" t="s">
        <v>19</v>
      </c>
      <c r="F372" s="200" t="s">
        <v>874</v>
      </c>
      <c r="G372" s="197"/>
      <c r="H372" s="201">
        <v>0.613</v>
      </c>
      <c r="I372" s="202"/>
      <c r="J372" s="197"/>
      <c r="K372" s="197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196</v>
      </c>
      <c r="AU372" s="207" t="s">
        <v>85</v>
      </c>
      <c r="AV372" s="13" t="s">
        <v>85</v>
      </c>
      <c r="AW372" s="13" t="s">
        <v>37</v>
      </c>
      <c r="AX372" s="13" t="s">
        <v>77</v>
      </c>
      <c r="AY372" s="207" t="s">
        <v>185</v>
      </c>
    </row>
    <row r="373" spans="2:51" s="14" customFormat="1" ht="12">
      <c r="B373" s="208"/>
      <c r="C373" s="209"/>
      <c r="D373" s="198" t="s">
        <v>196</v>
      </c>
      <c r="E373" s="210" t="s">
        <v>19</v>
      </c>
      <c r="F373" s="211" t="s">
        <v>199</v>
      </c>
      <c r="G373" s="209"/>
      <c r="H373" s="212">
        <v>8.483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196</v>
      </c>
      <c r="AU373" s="218" t="s">
        <v>85</v>
      </c>
      <c r="AV373" s="14" t="s">
        <v>192</v>
      </c>
      <c r="AW373" s="14" t="s">
        <v>37</v>
      </c>
      <c r="AX373" s="14" t="s">
        <v>81</v>
      </c>
      <c r="AY373" s="218" t="s">
        <v>185</v>
      </c>
    </row>
    <row r="374" spans="2:51" s="13" customFormat="1" ht="12">
      <c r="B374" s="196"/>
      <c r="C374" s="197"/>
      <c r="D374" s="198" t="s">
        <v>196</v>
      </c>
      <c r="E374" s="197"/>
      <c r="F374" s="200" t="s">
        <v>875</v>
      </c>
      <c r="G374" s="197"/>
      <c r="H374" s="201">
        <v>33.932</v>
      </c>
      <c r="I374" s="202"/>
      <c r="J374" s="197"/>
      <c r="K374" s="197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196</v>
      </c>
      <c r="AU374" s="207" t="s">
        <v>85</v>
      </c>
      <c r="AV374" s="13" t="s">
        <v>85</v>
      </c>
      <c r="AW374" s="13" t="s">
        <v>4</v>
      </c>
      <c r="AX374" s="13" t="s">
        <v>81</v>
      </c>
      <c r="AY374" s="207" t="s">
        <v>185</v>
      </c>
    </row>
    <row r="375" spans="1:65" s="2" customFormat="1" ht="24.15" customHeight="1">
      <c r="A375" s="34"/>
      <c r="B375" s="35"/>
      <c r="C375" s="178" t="s">
        <v>564</v>
      </c>
      <c r="D375" s="178" t="s">
        <v>187</v>
      </c>
      <c r="E375" s="179" t="s">
        <v>577</v>
      </c>
      <c r="F375" s="180" t="s">
        <v>578</v>
      </c>
      <c r="G375" s="181" t="s">
        <v>322</v>
      </c>
      <c r="H375" s="182">
        <v>1.189</v>
      </c>
      <c r="I375" s="183"/>
      <c r="J375" s="184">
        <f>ROUND(I375*H375,2)</f>
        <v>0</v>
      </c>
      <c r="K375" s="180" t="s">
        <v>191</v>
      </c>
      <c r="L375" s="39"/>
      <c r="M375" s="185" t="s">
        <v>19</v>
      </c>
      <c r="N375" s="186" t="s">
        <v>48</v>
      </c>
      <c r="O375" s="64"/>
      <c r="P375" s="187">
        <f>O375*H375</f>
        <v>0</v>
      </c>
      <c r="Q375" s="187">
        <v>0</v>
      </c>
      <c r="R375" s="187">
        <f>Q375*H375</f>
        <v>0</v>
      </c>
      <c r="S375" s="187">
        <v>0</v>
      </c>
      <c r="T375" s="18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9" t="s">
        <v>285</v>
      </c>
      <c r="AT375" s="189" t="s">
        <v>187</v>
      </c>
      <c r="AU375" s="189" t="s">
        <v>85</v>
      </c>
      <c r="AY375" s="17" t="s">
        <v>185</v>
      </c>
      <c r="BE375" s="190">
        <f>IF(N375="základní",J375,0)</f>
        <v>0</v>
      </c>
      <c r="BF375" s="190">
        <f>IF(N375="snížená",J375,0)</f>
        <v>0</v>
      </c>
      <c r="BG375" s="190">
        <f>IF(N375="zákl. přenesená",J375,0)</f>
        <v>0</v>
      </c>
      <c r="BH375" s="190">
        <f>IF(N375="sníž. přenesená",J375,0)</f>
        <v>0</v>
      </c>
      <c r="BI375" s="190">
        <f>IF(N375="nulová",J375,0)</f>
        <v>0</v>
      </c>
      <c r="BJ375" s="17" t="s">
        <v>81</v>
      </c>
      <c r="BK375" s="190">
        <f>ROUND(I375*H375,2)</f>
        <v>0</v>
      </c>
      <c r="BL375" s="17" t="s">
        <v>285</v>
      </c>
      <c r="BM375" s="189" t="s">
        <v>579</v>
      </c>
    </row>
    <row r="376" spans="1:47" s="2" customFormat="1" ht="12">
      <c r="A376" s="34"/>
      <c r="B376" s="35"/>
      <c r="C376" s="36"/>
      <c r="D376" s="191" t="s">
        <v>194</v>
      </c>
      <c r="E376" s="36"/>
      <c r="F376" s="192" t="s">
        <v>580</v>
      </c>
      <c r="G376" s="36"/>
      <c r="H376" s="36"/>
      <c r="I376" s="193"/>
      <c r="J376" s="36"/>
      <c r="K376" s="36"/>
      <c r="L376" s="39"/>
      <c r="M376" s="194"/>
      <c r="N376" s="195"/>
      <c r="O376" s="64"/>
      <c r="P376" s="64"/>
      <c r="Q376" s="64"/>
      <c r="R376" s="64"/>
      <c r="S376" s="64"/>
      <c r="T376" s="65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194</v>
      </c>
      <c r="AU376" s="17" t="s">
        <v>85</v>
      </c>
    </row>
    <row r="377" spans="1:65" s="2" customFormat="1" ht="24.15" customHeight="1">
      <c r="A377" s="34"/>
      <c r="B377" s="35"/>
      <c r="C377" s="178" t="s">
        <v>569</v>
      </c>
      <c r="D377" s="178" t="s">
        <v>187</v>
      </c>
      <c r="E377" s="179" t="s">
        <v>582</v>
      </c>
      <c r="F377" s="180" t="s">
        <v>583</v>
      </c>
      <c r="G377" s="181" t="s">
        <v>322</v>
      </c>
      <c r="H377" s="182">
        <v>1.189</v>
      </c>
      <c r="I377" s="183"/>
      <c r="J377" s="184">
        <f>ROUND(I377*H377,2)</f>
        <v>0</v>
      </c>
      <c r="K377" s="180" t="s">
        <v>19</v>
      </c>
      <c r="L377" s="39"/>
      <c r="M377" s="185" t="s">
        <v>19</v>
      </c>
      <c r="N377" s="186" t="s">
        <v>48</v>
      </c>
      <c r="O377" s="64"/>
      <c r="P377" s="187">
        <f>O377*H377</f>
        <v>0</v>
      </c>
      <c r="Q377" s="187">
        <v>0</v>
      </c>
      <c r="R377" s="187">
        <f>Q377*H377</f>
        <v>0</v>
      </c>
      <c r="S377" s="187">
        <v>0</v>
      </c>
      <c r="T377" s="18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89" t="s">
        <v>285</v>
      </c>
      <c r="AT377" s="189" t="s">
        <v>187</v>
      </c>
      <c r="AU377" s="189" t="s">
        <v>85</v>
      </c>
      <c r="AY377" s="17" t="s">
        <v>185</v>
      </c>
      <c r="BE377" s="190">
        <f>IF(N377="základní",J377,0)</f>
        <v>0</v>
      </c>
      <c r="BF377" s="190">
        <f>IF(N377="snížená",J377,0)</f>
        <v>0</v>
      </c>
      <c r="BG377" s="190">
        <f>IF(N377="zákl. přenesená",J377,0)</f>
        <v>0</v>
      </c>
      <c r="BH377" s="190">
        <f>IF(N377="sníž. přenesená",J377,0)</f>
        <v>0</v>
      </c>
      <c r="BI377" s="190">
        <f>IF(N377="nulová",J377,0)</f>
        <v>0</v>
      </c>
      <c r="BJ377" s="17" t="s">
        <v>81</v>
      </c>
      <c r="BK377" s="190">
        <f>ROUND(I377*H377,2)</f>
        <v>0</v>
      </c>
      <c r="BL377" s="17" t="s">
        <v>285</v>
      </c>
      <c r="BM377" s="189" t="s">
        <v>584</v>
      </c>
    </row>
    <row r="378" spans="2:63" s="12" customFormat="1" ht="22.85" customHeight="1">
      <c r="B378" s="162"/>
      <c r="C378" s="163"/>
      <c r="D378" s="164" t="s">
        <v>76</v>
      </c>
      <c r="E378" s="176" t="s">
        <v>585</v>
      </c>
      <c r="F378" s="176" t="s">
        <v>586</v>
      </c>
      <c r="G378" s="163"/>
      <c r="H378" s="163"/>
      <c r="I378" s="166"/>
      <c r="J378" s="177">
        <f>BK378</f>
        <v>0</v>
      </c>
      <c r="K378" s="163"/>
      <c r="L378" s="168"/>
      <c r="M378" s="169"/>
      <c r="N378" s="170"/>
      <c r="O378" s="170"/>
      <c r="P378" s="171">
        <f>SUM(P379:P418)</f>
        <v>0</v>
      </c>
      <c r="Q378" s="170"/>
      <c r="R378" s="171">
        <f>SUM(R379:R418)</f>
        <v>0.90058</v>
      </c>
      <c r="S378" s="170"/>
      <c r="T378" s="172">
        <f>SUM(T379:T418)</f>
        <v>0</v>
      </c>
      <c r="AR378" s="173" t="s">
        <v>85</v>
      </c>
      <c r="AT378" s="174" t="s">
        <v>76</v>
      </c>
      <c r="AU378" s="174" t="s">
        <v>81</v>
      </c>
      <c r="AY378" s="173" t="s">
        <v>185</v>
      </c>
      <c r="BK378" s="175">
        <f>SUM(BK379:BK418)</f>
        <v>0</v>
      </c>
    </row>
    <row r="379" spans="1:65" s="2" customFormat="1" ht="16.5" customHeight="1">
      <c r="A379" s="34"/>
      <c r="B379" s="35"/>
      <c r="C379" s="178" t="s">
        <v>576</v>
      </c>
      <c r="D379" s="178" t="s">
        <v>187</v>
      </c>
      <c r="E379" s="179" t="s">
        <v>588</v>
      </c>
      <c r="F379" s="180" t="s">
        <v>589</v>
      </c>
      <c r="G379" s="181" t="s">
        <v>190</v>
      </c>
      <c r="H379" s="182">
        <v>55.04</v>
      </c>
      <c r="I379" s="183"/>
      <c r="J379" s="184">
        <f>ROUND(I379*H379,2)</f>
        <v>0</v>
      </c>
      <c r="K379" s="180" t="s">
        <v>191</v>
      </c>
      <c r="L379" s="39"/>
      <c r="M379" s="185" t="s">
        <v>19</v>
      </c>
      <c r="N379" s="186" t="s">
        <v>48</v>
      </c>
      <c r="O379" s="64"/>
      <c r="P379" s="187">
        <f>O379*H379</f>
        <v>0</v>
      </c>
      <c r="Q379" s="187">
        <v>0</v>
      </c>
      <c r="R379" s="187">
        <f>Q379*H379</f>
        <v>0</v>
      </c>
      <c r="S379" s="187">
        <v>0</v>
      </c>
      <c r="T379" s="18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9" t="s">
        <v>285</v>
      </c>
      <c r="AT379" s="189" t="s">
        <v>187</v>
      </c>
      <c r="AU379" s="189" t="s">
        <v>85</v>
      </c>
      <c r="AY379" s="17" t="s">
        <v>185</v>
      </c>
      <c r="BE379" s="190">
        <f>IF(N379="základní",J379,0)</f>
        <v>0</v>
      </c>
      <c r="BF379" s="190">
        <f>IF(N379="snížená",J379,0)</f>
        <v>0</v>
      </c>
      <c r="BG379" s="190">
        <f>IF(N379="zákl. přenesená",J379,0)</f>
        <v>0</v>
      </c>
      <c r="BH379" s="190">
        <f>IF(N379="sníž. přenesená",J379,0)</f>
        <v>0</v>
      </c>
      <c r="BI379" s="190">
        <f>IF(N379="nulová",J379,0)</f>
        <v>0</v>
      </c>
      <c r="BJ379" s="17" t="s">
        <v>81</v>
      </c>
      <c r="BK379" s="190">
        <f>ROUND(I379*H379,2)</f>
        <v>0</v>
      </c>
      <c r="BL379" s="17" t="s">
        <v>285</v>
      </c>
      <c r="BM379" s="189" t="s">
        <v>590</v>
      </c>
    </row>
    <row r="380" spans="1:47" s="2" customFormat="1" ht="12">
      <c r="A380" s="34"/>
      <c r="B380" s="35"/>
      <c r="C380" s="36"/>
      <c r="D380" s="191" t="s">
        <v>194</v>
      </c>
      <c r="E380" s="36"/>
      <c r="F380" s="192" t="s">
        <v>591</v>
      </c>
      <c r="G380" s="36"/>
      <c r="H380" s="36"/>
      <c r="I380" s="193"/>
      <c r="J380" s="36"/>
      <c r="K380" s="36"/>
      <c r="L380" s="39"/>
      <c r="M380" s="194"/>
      <c r="N380" s="195"/>
      <c r="O380" s="64"/>
      <c r="P380" s="64"/>
      <c r="Q380" s="64"/>
      <c r="R380" s="64"/>
      <c r="S380" s="64"/>
      <c r="T380" s="65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194</v>
      </c>
      <c r="AU380" s="17" t="s">
        <v>85</v>
      </c>
    </row>
    <row r="381" spans="2:51" s="13" customFormat="1" ht="12">
      <c r="B381" s="196"/>
      <c r="C381" s="197"/>
      <c r="D381" s="198" t="s">
        <v>196</v>
      </c>
      <c r="E381" s="199" t="s">
        <v>19</v>
      </c>
      <c r="F381" s="200" t="s">
        <v>825</v>
      </c>
      <c r="G381" s="197"/>
      <c r="H381" s="201">
        <v>13.76</v>
      </c>
      <c r="I381" s="202"/>
      <c r="J381" s="197"/>
      <c r="K381" s="197"/>
      <c r="L381" s="203"/>
      <c r="M381" s="204"/>
      <c r="N381" s="205"/>
      <c r="O381" s="205"/>
      <c r="P381" s="205"/>
      <c r="Q381" s="205"/>
      <c r="R381" s="205"/>
      <c r="S381" s="205"/>
      <c r="T381" s="206"/>
      <c r="AT381" s="207" t="s">
        <v>196</v>
      </c>
      <c r="AU381" s="207" t="s">
        <v>85</v>
      </c>
      <c r="AV381" s="13" t="s">
        <v>85</v>
      </c>
      <c r="AW381" s="13" t="s">
        <v>37</v>
      </c>
      <c r="AX381" s="13" t="s">
        <v>77</v>
      </c>
      <c r="AY381" s="207" t="s">
        <v>185</v>
      </c>
    </row>
    <row r="382" spans="2:51" s="14" customFormat="1" ht="12">
      <c r="B382" s="208"/>
      <c r="C382" s="209"/>
      <c r="D382" s="198" t="s">
        <v>196</v>
      </c>
      <c r="E382" s="210" t="s">
        <v>19</v>
      </c>
      <c r="F382" s="211" t="s">
        <v>199</v>
      </c>
      <c r="G382" s="209"/>
      <c r="H382" s="212">
        <v>13.76</v>
      </c>
      <c r="I382" s="213"/>
      <c r="J382" s="209"/>
      <c r="K382" s="209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196</v>
      </c>
      <c r="AU382" s="218" t="s">
        <v>85</v>
      </c>
      <c r="AV382" s="14" t="s">
        <v>192</v>
      </c>
      <c r="AW382" s="14" t="s">
        <v>37</v>
      </c>
      <c r="AX382" s="14" t="s">
        <v>81</v>
      </c>
      <c r="AY382" s="218" t="s">
        <v>185</v>
      </c>
    </row>
    <row r="383" spans="2:51" s="13" customFormat="1" ht="12">
      <c r="B383" s="196"/>
      <c r="C383" s="197"/>
      <c r="D383" s="198" t="s">
        <v>196</v>
      </c>
      <c r="E383" s="197"/>
      <c r="F383" s="200" t="s">
        <v>876</v>
      </c>
      <c r="G383" s="197"/>
      <c r="H383" s="201">
        <v>55.04</v>
      </c>
      <c r="I383" s="202"/>
      <c r="J383" s="197"/>
      <c r="K383" s="197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196</v>
      </c>
      <c r="AU383" s="207" t="s">
        <v>85</v>
      </c>
      <c r="AV383" s="13" t="s">
        <v>85</v>
      </c>
      <c r="AW383" s="13" t="s">
        <v>4</v>
      </c>
      <c r="AX383" s="13" t="s">
        <v>81</v>
      </c>
      <c r="AY383" s="207" t="s">
        <v>185</v>
      </c>
    </row>
    <row r="384" spans="1:65" s="2" customFormat="1" ht="16.5" customHeight="1">
      <c r="A384" s="34"/>
      <c r="B384" s="35"/>
      <c r="C384" s="178" t="s">
        <v>581</v>
      </c>
      <c r="D384" s="178" t="s">
        <v>187</v>
      </c>
      <c r="E384" s="179" t="s">
        <v>593</v>
      </c>
      <c r="F384" s="180" t="s">
        <v>594</v>
      </c>
      <c r="G384" s="181" t="s">
        <v>190</v>
      </c>
      <c r="H384" s="182">
        <v>55.04</v>
      </c>
      <c r="I384" s="183"/>
      <c r="J384" s="184">
        <f>ROUND(I384*H384,2)</f>
        <v>0</v>
      </c>
      <c r="K384" s="180" t="s">
        <v>191</v>
      </c>
      <c r="L384" s="39"/>
      <c r="M384" s="185" t="s">
        <v>19</v>
      </c>
      <c r="N384" s="186" t="s">
        <v>48</v>
      </c>
      <c r="O384" s="64"/>
      <c r="P384" s="187">
        <f>O384*H384</f>
        <v>0</v>
      </c>
      <c r="Q384" s="187">
        <v>0</v>
      </c>
      <c r="R384" s="187">
        <f>Q384*H384</f>
        <v>0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285</v>
      </c>
      <c r="AT384" s="189" t="s">
        <v>187</v>
      </c>
      <c r="AU384" s="189" t="s">
        <v>85</v>
      </c>
      <c r="AY384" s="17" t="s">
        <v>185</v>
      </c>
      <c r="BE384" s="190">
        <f>IF(N384="základní",J384,0)</f>
        <v>0</v>
      </c>
      <c r="BF384" s="190">
        <f>IF(N384="snížená",J384,0)</f>
        <v>0</v>
      </c>
      <c r="BG384" s="190">
        <f>IF(N384="zákl. přenesená",J384,0)</f>
        <v>0</v>
      </c>
      <c r="BH384" s="190">
        <f>IF(N384="sníž. přenesená",J384,0)</f>
        <v>0</v>
      </c>
      <c r="BI384" s="190">
        <f>IF(N384="nulová",J384,0)</f>
        <v>0</v>
      </c>
      <c r="BJ384" s="17" t="s">
        <v>81</v>
      </c>
      <c r="BK384" s="190">
        <f>ROUND(I384*H384,2)</f>
        <v>0</v>
      </c>
      <c r="BL384" s="17" t="s">
        <v>285</v>
      </c>
      <c r="BM384" s="189" t="s">
        <v>595</v>
      </c>
    </row>
    <row r="385" spans="1:47" s="2" customFormat="1" ht="12">
      <c r="A385" s="34"/>
      <c r="B385" s="35"/>
      <c r="C385" s="36"/>
      <c r="D385" s="191" t="s">
        <v>194</v>
      </c>
      <c r="E385" s="36"/>
      <c r="F385" s="192" t="s">
        <v>596</v>
      </c>
      <c r="G385" s="36"/>
      <c r="H385" s="36"/>
      <c r="I385" s="193"/>
      <c r="J385" s="36"/>
      <c r="K385" s="36"/>
      <c r="L385" s="39"/>
      <c r="M385" s="194"/>
      <c r="N385" s="195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194</v>
      </c>
      <c r="AU385" s="17" t="s">
        <v>85</v>
      </c>
    </row>
    <row r="386" spans="2:51" s="13" customFormat="1" ht="12">
      <c r="B386" s="196"/>
      <c r="C386" s="197"/>
      <c r="D386" s="198" t="s">
        <v>196</v>
      </c>
      <c r="E386" s="197"/>
      <c r="F386" s="200" t="s">
        <v>876</v>
      </c>
      <c r="G386" s="197"/>
      <c r="H386" s="201">
        <v>55.04</v>
      </c>
      <c r="I386" s="202"/>
      <c r="J386" s="197"/>
      <c r="K386" s="197"/>
      <c r="L386" s="203"/>
      <c r="M386" s="204"/>
      <c r="N386" s="205"/>
      <c r="O386" s="205"/>
      <c r="P386" s="205"/>
      <c r="Q386" s="205"/>
      <c r="R386" s="205"/>
      <c r="S386" s="205"/>
      <c r="T386" s="206"/>
      <c r="AT386" s="207" t="s">
        <v>196</v>
      </c>
      <c r="AU386" s="207" t="s">
        <v>85</v>
      </c>
      <c r="AV386" s="13" t="s">
        <v>85</v>
      </c>
      <c r="AW386" s="13" t="s">
        <v>4</v>
      </c>
      <c r="AX386" s="13" t="s">
        <v>81</v>
      </c>
      <c r="AY386" s="207" t="s">
        <v>185</v>
      </c>
    </row>
    <row r="387" spans="1:65" s="2" customFormat="1" ht="24.15" customHeight="1">
      <c r="A387" s="34"/>
      <c r="B387" s="35"/>
      <c r="C387" s="178" t="s">
        <v>587</v>
      </c>
      <c r="D387" s="178" t="s">
        <v>187</v>
      </c>
      <c r="E387" s="179" t="s">
        <v>598</v>
      </c>
      <c r="F387" s="180" t="s">
        <v>599</v>
      </c>
      <c r="G387" s="181" t="s">
        <v>190</v>
      </c>
      <c r="H387" s="182">
        <v>55.04</v>
      </c>
      <c r="I387" s="183"/>
      <c r="J387" s="184">
        <f>ROUND(I387*H387,2)</f>
        <v>0</v>
      </c>
      <c r="K387" s="180" t="s">
        <v>191</v>
      </c>
      <c r="L387" s="39"/>
      <c r="M387" s="185" t="s">
        <v>19</v>
      </c>
      <c r="N387" s="186" t="s">
        <v>48</v>
      </c>
      <c r="O387" s="64"/>
      <c r="P387" s="187">
        <f>O387*H387</f>
        <v>0</v>
      </c>
      <c r="Q387" s="187">
        <v>0.00758</v>
      </c>
      <c r="R387" s="187">
        <f>Q387*H387</f>
        <v>0.4172032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285</v>
      </c>
      <c r="AT387" s="189" t="s">
        <v>187</v>
      </c>
      <c r="AU387" s="189" t="s">
        <v>85</v>
      </c>
      <c r="AY387" s="17" t="s">
        <v>185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17" t="s">
        <v>81</v>
      </c>
      <c r="BK387" s="190">
        <f>ROUND(I387*H387,2)</f>
        <v>0</v>
      </c>
      <c r="BL387" s="17" t="s">
        <v>285</v>
      </c>
      <c r="BM387" s="189" t="s">
        <v>600</v>
      </c>
    </row>
    <row r="388" spans="1:47" s="2" customFormat="1" ht="12">
      <c r="A388" s="34"/>
      <c r="B388" s="35"/>
      <c r="C388" s="36"/>
      <c r="D388" s="191" t="s">
        <v>194</v>
      </c>
      <c r="E388" s="36"/>
      <c r="F388" s="192" t="s">
        <v>601</v>
      </c>
      <c r="G388" s="36"/>
      <c r="H388" s="36"/>
      <c r="I388" s="193"/>
      <c r="J388" s="36"/>
      <c r="K388" s="36"/>
      <c r="L388" s="39"/>
      <c r="M388" s="194"/>
      <c r="N388" s="195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194</v>
      </c>
      <c r="AU388" s="17" t="s">
        <v>85</v>
      </c>
    </row>
    <row r="389" spans="2:51" s="13" customFormat="1" ht="12">
      <c r="B389" s="196"/>
      <c r="C389" s="197"/>
      <c r="D389" s="198" t="s">
        <v>196</v>
      </c>
      <c r="E389" s="197"/>
      <c r="F389" s="200" t="s">
        <v>876</v>
      </c>
      <c r="G389" s="197"/>
      <c r="H389" s="201">
        <v>55.04</v>
      </c>
      <c r="I389" s="202"/>
      <c r="J389" s="197"/>
      <c r="K389" s="197"/>
      <c r="L389" s="203"/>
      <c r="M389" s="204"/>
      <c r="N389" s="205"/>
      <c r="O389" s="205"/>
      <c r="P389" s="205"/>
      <c r="Q389" s="205"/>
      <c r="R389" s="205"/>
      <c r="S389" s="205"/>
      <c r="T389" s="206"/>
      <c r="AT389" s="207" t="s">
        <v>196</v>
      </c>
      <c r="AU389" s="207" t="s">
        <v>85</v>
      </c>
      <c r="AV389" s="13" t="s">
        <v>85</v>
      </c>
      <c r="AW389" s="13" t="s">
        <v>4</v>
      </c>
      <c r="AX389" s="13" t="s">
        <v>81</v>
      </c>
      <c r="AY389" s="207" t="s">
        <v>185</v>
      </c>
    </row>
    <row r="390" spans="1:65" s="2" customFormat="1" ht="16.5" customHeight="1">
      <c r="A390" s="34"/>
      <c r="B390" s="35"/>
      <c r="C390" s="178" t="s">
        <v>592</v>
      </c>
      <c r="D390" s="178" t="s">
        <v>187</v>
      </c>
      <c r="E390" s="179" t="s">
        <v>603</v>
      </c>
      <c r="F390" s="180" t="s">
        <v>604</v>
      </c>
      <c r="G390" s="181" t="s">
        <v>190</v>
      </c>
      <c r="H390" s="182">
        <v>55.04</v>
      </c>
      <c r="I390" s="183"/>
      <c r="J390" s="184">
        <f>ROUND(I390*H390,2)</f>
        <v>0</v>
      </c>
      <c r="K390" s="180" t="s">
        <v>191</v>
      </c>
      <c r="L390" s="39"/>
      <c r="M390" s="185" t="s">
        <v>19</v>
      </c>
      <c r="N390" s="186" t="s">
        <v>48</v>
      </c>
      <c r="O390" s="64"/>
      <c r="P390" s="187">
        <f>O390*H390</f>
        <v>0</v>
      </c>
      <c r="Q390" s="187">
        <v>0.0002</v>
      </c>
      <c r="R390" s="187">
        <f>Q390*H390</f>
        <v>0.011008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285</v>
      </c>
      <c r="AT390" s="189" t="s">
        <v>187</v>
      </c>
      <c r="AU390" s="189" t="s">
        <v>85</v>
      </c>
      <c r="AY390" s="17" t="s">
        <v>185</v>
      </c>
      <c r="BE390" s="190">
        <f>IF(N390="základní",J390,0)</f>
        <v>0</v>
      </c>
      <c r="BF390" s="190">
        <f>IF(N390="snížená",J390,0)</f>
        <v>0</v>
      </c>
      <c r="BG390" s="190">
        <f>IF(N390="zákl. přenesená",J390,0)</f>
        <v>0</v>
      </c>
      <c r="BH390" s="190">
        <f>IF(N390="sníž. přenesená",J390,0)</f>
        <v>0</v>
      </c>
      <c r="BI390" s="190">
        <f>IF(N390="nulová",J390,0)</f>
        <v>0</v>
      </c>
      <c r="BJ390" s="17" t="s">
        <v>81</v>
      </c>
      <c r="BK390" s="190">
        <f>ROUND(I390*H390,2)</f>
        <v>0</v>
      </c>
      <c r="BL390" s="17" t="s">
        <v>285</v>
      </c>
      <c r="BM390" s="189" t="s">
        <v>605</v>
      </c>
    </row>
    <row r="391" spans="1:47" s="2" customFormat="1" ht="12">
      <c r="A391" s="34"/>
      <c r="B391" s="35"/>
      <c r="C391" s="36"/>
      <c r="D391" s="191" t="s">
        <v>194</v>
      </c>
      <c r="E391" s="36"/>
      <c r="F391" s="192" t="s">
        <v>606</v>
      </c>
      <c r="G391" s="36"/>
      <c r="H391" s="36"/>
      <c r="I391" s="193"/>
      <c r="J391" s="36"/>
      <c r="K391" s="36"/>
      <c r="L391" s="39"/>
      <c r="M391" s="194"/>
      <c r="N391" s="195"/>
      <c r="O391" s="64"/>
      <c r="P391" s="64"/>
      <c r="Q391" s="64"/>
      <c r="R391" s="64"/>
      <c r="S391" s="64"/>
      <c r="T391" s="6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194</v>
      </c>
      <c r="AU391" s="17" t="s">
        <v>85</v>
      </c>
    </row>
    <row r="392" spans="2:51" s="13" customFormat="1" ht="12">
      <c r="B392" s="196"/>
      <c r="C392" s="197"/>
      <c r="D392" s="198" t="s">
        <v>196</v>
      </c>
      <c r="E392" s="197"/>
      <c r="F392" s="200" t="s">
        <v>876</v>
      </c>
      <c r="G392" s="197"/>
      <c r="H392" s="201">
        <v>55.04</v>
      </c>
      <c r="I392" s="202"/>
      <c r="J392" s="197"/>
      <c r="K392" s="197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196</v>
      </c>
      <c r="AU392" s="207" t="s">
        <v>85</v>
      </c>
      <c r="AV392" s="13" t="s">
        <v>85</v>
      </c>
      <c r="AW392" s="13" t="s">
        <v>4</v>
      </c>
      <c r="AX392" s="13" t="s">
        <v>81</v>
      </c>
      <c r="AY392" s="207" t="s">
        <v>185</v>
      </c>
    </row>
    <row r="393" spans="1:65" s="2" customFormat="1" ht="16.5" customHeight="1">
      <c r="A393" s="34"/>
      <c r="B393" s="35"/>
      <c r="C393" s="178" t="s">
        <v>597</v>
      </c>
      <c r="D393" s="178" t="s">
        <v>187</v>
      </c>
      <c r="E393" s="179" t="s">
        <v>608</v>
      </c>
      <c r="F393" s="180" t="s">
        <v>609</v>
      </c>
      <c r="G393" s="181" t="s">
        <v>190</v>
      </c>
      <c r="H393" s="182">
        <v>55.04</v>
      </c>
      <c r="I393" s="183"/>
      <c r="J393" s="184">
        <f>ROUND(I393*H393,2)</f>
        <v>0</v>
      </c>
      <c r="K393" s="180" t="s">
        <v>191</v>
      </c>
      <c r="L393" s="39"/>
      <c r="M393" s="185" t="s">
        <v>19</v>
      </c>
      <c r="N393" s="186" t="s">
        <v>48</v>
      </c>
      <c r="O393" s="64"/>
      <c r="P393" s="187">
        <f>O393*H393</f>
        <v>0</v>
      </c>
      <c r="Q393" s="187">
        <v>0</v>
      </c>
      <c r="R393" s="187">
        <f>Q393*H393</f>
        <v>0</v>
      </c>
      <c r="S393" s="187">
        <v>0</v>
      </c>
      <c r="T393" s="18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89" t="s">
        <v>285</v>
      </c>
      <c r="AT393" s="189" t="s">
        <v>187</v>
      </c>
      <c r="AU393" s="189" t="s">
        <v>85</v>
      </c>
      <c r="AY393" s="17" t="s">
        <v>185</v>
      </c>
      <c r="BE393" s="190">
        <f>IF(N393="základní",J393,0)</f>
        <v>0</v>
      </c>
      <c r="BF393" s="190">
        <f>IF(N393="snížená",J393,0)</f>
        <v>0</v>
      </c>
      <c r="BG393" s="190">
        <f>IF(N393="zákl. přenesená",J393,0)</f>
        <v>0</v>
      </c>
      <c r="BH393" s="190">
        <f>IF(N393="sníž. přenesená",J393,0)</f>
        <v>0</v>
      </c>
      <c r="BI393" s="190">
        <f>IF(N393="nulová",J393,0)</f>
        <v>0</v>
      </c>
      <c r="BJ393" s="17" t="s">
        <v>81</v>
      </c>
      <c r="BK393" s="190">
        <f>ROUND(I393*H393,2)</f>
        <v>0</v>
      </c>
      <c r="BL393" s="17" t="s">
        <v>285</v>
      </c>
      <c r="BM393" s="189" t="s">
        <v>610</v>
      </c>
    </row>
    <row r="394" spans="1:47" s="2" customFormat="1" ht="12">
      <c r="A394" s="34"/>
      <c r="B394" s="35"/>
      <c r="C394" s="36"/>
      <c r="D394" s="191" t="s">
        <v>194</v>
      </c>
      <c r="E394" s="36"/>
      <c r="F394" s="192" t="s">
        <v>611</v>
      </c>
      <c r="G394" s="36"/>
      <c r="H394" s="36"/>
      <c r="I394" s="193"/>
      <c r="J394" s="36"/>
      <c r="K394" s="36"/>
      <c r="L394" s="39"/>
      <c r="M394" s="194"/>
      <c r="N394" s="195"/>
      <c r="O394" s="64"/>
      <c r="P394" s="64"/>
      <c r="Q394" s="64"/>
      <c r="R394" s="64"/>
      <c r="S394" s="64"/>
      <c r="T394" s="65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194</v>
      </c>
      <c r="AU394" s="17" t="s">
        <v>85</v>
      </c>
    </row>
    <row r="395" spans="2:51" s="13" customFormat="1" ht="12">
      <c r="B395" s="196"/>
      <c r="C395" s="197"/>
      <c r="D395" s="198" t="s">
        <v>196</v>
      </c>
      <c r="E395" s="197"/>
      <c r="F395" s="200" t="s">
        <v>876</v>
      </c>
      <c r="G395" s="197"/>
      <c r="H395" s="201">
        <v>55.04</v>
      </c>
      <c r="I395" s="202"/>
      <c r="J395" s="197"/>
      <c r="K395" s="197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196</v>
      </c>
      <c r="AU395" s="207" t="s">
        <v>85</v>
      </c>
      <c r="AV395" s="13" t="s">
        <v>85</v>
      </c>
      <c r="AW395" s="13" t="s">
        <v>4</v>
      </c>
      <c r="AX395" s="13" t="s">
        <v>81</v>
      </c>
      <c r="AY395" s="207" t="s">
        <v>185</v>
      </c>
    </row>
    <row r="396" spans="1:65" s="2" customFormat="1" ht="16.5" customHeight="1">
      <c r="A396" s="34"/>
      <c r="B396" s="35"/>
      <c r="C396" s="219" t="s">
        <v>602</v>
      </c>
      <c r="D396" s="219" t="s">
        <v>404</v>
      </c>
      <c r="E396" s="220" t="s">
        <v>613</v>
      </c>
      <c r="F396" s="221" t="s">
        <v>614</v>
      </c>
      <c r="G396" s="222" t="s">
        <v>190</v>
      </c>
      <c r="H396" s="223">
        <v>60.544</v>
      </c>
      <c r="I396" s="224"/>
      <c r="J396" s="225">
        <f>ROUND(I396*H396,2)</f>
        <v>0</v>
      </c>
      <c r="K396" s="221" t="s">
        <v>19</v>
      </c>
      <c r="L396" s="226"/>
      <c r="M396" s="227" t="s">
        <v>19</v>
      </c>
      <c r="N396" s="228" t="s">
        <v>48</v>
      </c>
      <c r="O396" s="64"/>
      <c r="P396" s="187">
        <f>O396*H396</f>
        <v>0</v>
      </c>
      <c r="Q396" s="187">
        <v>0.0004</v>
      </c>
      <c r="R396" s="187">
        <f>Q396*H396</f>
        <v>0.0242176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392</v>
      </c>
      <c r="AT396" s="189" t="s">
        <v>404</v>
      </c>
      <c r="AU396" s="189" t="s">
        <v>85</v>
      </c>
      <c r="AY396" s="17" t="s">
        <v>185</v>
      </c>
      <c r="BE396" s="190">
        <f>IF(N396="základní",J396,0)</f>
        <v>0</v>
      </c>
      <c r="BF396" s="190">
        <f>IF(N396="snížená",J396,0)</f>
        <v>0</v>
      </c>
      <c r="BG396" s="190">
        <f>IF(N396="zákl. přenesená",J396,0)</f>
        <v>0</v>
      </c>
      <c r="BH396" s="190">
        <f>IF(N396="sníž. přenesená",J396,0)</f>
        <v>0</v>
      </c>
      <c r="BI396" s="190">
        <f>IF(N396="nulová",J396,0)</f>
        <v>0</v>
      </c>
      <c r="BJ396" s="17" t="s">
        <v>81</v>
      </c>
      <c r="BK396" s="190">
        <f>ROUND(I396*H396,2)</f>
        <v>0</v>
      </c>
      <c r="BL396" s="17" t="s">
        <v>285</v>
      </c>
      <c r="BM396" s="189" t="s">
        <v>615</v>
      </c>
    </row>
    <row r="397" spans="2:51" s="13" customFormat="1" ht="12">
      <c r="B397" s="196"/>
      <c r="C397" s="197"/>
      <c r="D397" s="198" t="s">
        <v>196</v>
      </c>
      <c r="E397" s="199" t="s">
        <v>19</v>
      </c>
      <c r="F397" s="200" t="s">
        <v>877</v>
      </c>
      <c r="G397" s="197"/>
      <c r="H397" s="201">
        <v>15.136</v>
      </c>
      <c r="I397" s="202"/>
      <c r="J397" s="197"/>
      <c r="K397" s="197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196</v>
      </c>
      <c r="AU397" s="207" t="s">
        <v>85</v>
      </c>
      <c r="AV397" s="13" t="s">
        <v>85</v>
      </c>
      <c r="AW397" s="13" t="s">
        <v>37</v>
      </c>
      <c r="AX397" s="13" t="s">
        <v>77</v>
      </c>
      <c r="AY397" s="207" t="s">
        <v>185</v>
      </c>
    </row>
    <row r="398" spans="2:51" s="14" customFormat="1" ht="12">
      <c r="B398" s="208"/>
      <c r="C398" s="209"/>
      <c r="D398" s="198" t="s">
        <v>196</v>
      </c>
      <c r="E398" s="210" t="s">
        <v>19</v>
      </c>
      <c r="F398" s="211" t="s">
        <v>199</v>
      </c>
      <c r="G398" s="209"/>
      <c r="H398" s="212">
        <v>15.136</v>
      </c>
      <c r="I398" s="213"/>
      <c r="J398" s="209"/>
      <c r="K398" s="209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196</v>
      </c>
      <c r="AU398" s="218" t="s">
        <v>85</v>
      </c>
      <c r="AV398" s="14" t="s">
        <v>192</v>
      </c>
      <c r="AW398" s="14" t="s">
        <v>37</v>
      </c>
      <c r="AX398" s="14" t="s">
        <v>81</v>
      </c>
      <c r="AY398" s="218" t="s">
        <v>185</v>
      </c>
    </row>
    <row r="399" spans="2:51" s="13" customFormat="1" ht="12">
      <c r="B399" s="196"/>
      <c r="C399" s="197"/>
      <c r="D399" s="198" t="s">
        <v>196</v>
      </c>
      <c r="E399" s="197"/>
      <c r="F399" s="200" t="s">
        <v>878</v>
      </c>
      <c r="G399" s="197"/>
      <c r="H399" s="201">
        <v>60.544</v>
      </c>
      <c r="I399" s="202"/>
      <c r="J399" s="197"/>
      <c r="K399" s="197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196</v>
      </c>
      <c r="AU399" s="207" t="s">
        <v>85</v>
      </c>
      <c r="AV399" s="13" t="s">
        <v>85</v>
      </c>
      <c r="AW399" s="13" t="s">
        <v>4</v>
      </c>
      <c r="AX399" s="13" t="s">
        <v>81</v>
      </c>
      <c r="AY399" s="207" t="s">
        <v>185</v>
      </c>
    </row>
    <row r="400" spans="1:65" s="2" customFormat="1" ht="24.15" customHeight="1">
      <c r="A400" s="34"/>
      <c r="B400" s="35"/>
      <c r="C400" s="178" t="s">
        <v>607</v>
      </c>
      <c r="D400" s="178" t="s">
        <v>187</v>
      </c>
      <c r="E400" s="179" t="s">
        <v>618</v>
      </c>
      <c r="F400" s="180" t="s">
        <v>619</v>
      </c>
      <c r="G400" s="181" t="s">
        <v>190</v>
      </c>
      <c r="H400" s="182">
        <v>55.04</v>
      </c>
      <c r="I400" s="183"/>
      <c r="J400" s="184">
        <f>ROUND(I400*H400,2)</f>
        <v>0</v>
      </c>
      <c r="K400" s="180" t="s">
        <v>191</v>
      </c>
      <c r="L400" s="39"/>
      <c r="M400" s="185" t="s">
        <v>19</v>
      </c>
      <c r="N400" s="186" t="s">
        <v>48</v>
      </c>
      <c r="O400" s="64"/>
      <c r="P400" s="187">
        <f>O400*H400</f>
        <v>0</v>
      </c>
      <c r="Q400" s="187">
        <v>0</v>
      </c>
      <c r="R400" s="187">
        <f>Q400*H400</f>
        <v>0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285</v>
      </c>
      <c r="AT400" s="189" t="s">
        <v>187</v>
      </c>
      <c r="AU400" s="189" t="s">
        <v>85</v>
      </c>
      <c r="AY400" s="17" t="s">
        <v>185</v>
      </c>
      <c r="BE400" s="190">
        <f>IF(N400="základní",J400,0)</f>
        <v>0</v>
      </c>
      <c r="BF400" s="190">
        <f>IF(N400="snížená",J400,0)</f>
        <v>0</v>
      </c>
      <c r="BG400" s="190">
        <f>IF(N400="zákl. přenesená",J400,0)</f>
        <v>0</v>
      </c>
      <c r="BH400" s="190">
        <f>IF(N400="sníž. přenesená",J400,0)</f>
        <v>0</v>
      </c>
      <c r="BI400" s="190">
        <f>IF(N400="nulová",J400,0)</f>
        <v>0</v>
      </c>
      <c r="BJ400" s="17" t="s">
        <v>81</v>
      </c>
      <c r="BK400" s="190">
        <f>ROUND(I400*H400,2)</f>
        <v>0</v>
      </c>
      <c r="BL400" s="17" t="s">
        <v>285</v>
      </c>
      <c r="BM400" s="189" t="s">
        <v>620</v>
      </c>
    </row>
    <row r="401" spans="1:47" s="2" customFormat="1" ht="12">
      <c r="A401" s="34"/>
      <c r="B401" s="35"/>
      <c r="C401" s="36"/>
      <c r="D401" s="191" t="s">
        <v>194</v>
      </c>
      <c r="E401" s="36"/>
      <c r="F401" s="192" t="s">
        <v>621</v>
      </c>
      <c r="G401" s="36"/>
      <c r="H401" s="36"/>
      <c r="I401" s="193"/>
      <c r="J401" s="36"/>
      <c r="K401" s="36"/>
      <c r="L401" s="39"/>
      <c r="M401" s="194"/>
      <c r="N401" s="195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194</v>
      </c>
      <c r="AU401" s="17" t="s">
        <v>85</v>
      </c>
    </row>
    <row r="402" spans="2:51" s="13" customFormat="1" ht="12">
      <c r="B402" s="196"/>
      <c r="C402" s="197"/>
      <c r="D402" s="198" t="s">
        <v>196</v>
      </c>
      <c r="E402" s="197"/>
      <c r="F402" s="200" t="s">
        <v>876</v>
      </c>
      <c r="G402" s="197"/>
      <c r="H402" s="201">
        <v>55.04</v>
      </c>
      <c r="I402" s="202"/>
      <c r="J402" s="197"/>
      <c r="K402" s="197"/>
      <c r="L402" s="203"/>
      <c r="M402" s="204"/>
      <c r="N402" s="205"/>
      <c r="O402" s="205"/>
      <c r="P402" s="205"/>
      <c r="Q402" s="205"/>
      <c r="R402" s="205"/>
      <c r="S402" s="205"/>
      <c r="T402" s="206"/>
      <c r="AT402" s="207" t="s">
        <v>196</v>
      </c>
      <c r="AU402" s="207" t="s">
        <v>85</v>
      </c>
      <c r="AV402" s="13" t="s">
        <v>85</v>
      </c>
      <c r="AW402" s="13" t="s">
        <v>4</v>
      </c>
      <c r="AX402" s="13" t="s">
        <v>81</v>
      </c>
      <c r="AY402" s="207" t="s">
        <v>185</v>
      </c>
    </row>
    <row r="403" spans="1:65" s="2" customFormat="1" ht="24.15" customHeight="1">
      <c r="A403" s="34"/>
      <c r="B403" s="35"/>
      <c r="C403" s="219" t="s">
        <v>612</v>
      </c>
      <c r="D403" s="219" t="s">
        <v>404</v>
      </c>
      <c r="E403" s="220" t="s">
        <v>623</v>
      </c>
      <c r="F403" s="221" t="s">
        <v>624</v>
      </c>
      <c r="G403" s="222" t="s">
        <v>190</v>
      </c>
      <c r="H403" s="223">
        <v>60.544</v>
      </c>
      <c r="I403" s="224"/>
      <c r="J403" s="225">
        <f>ROUND(I403*H403,2)</f>
        <v>0</v>
      </c>
      <c r="K403" s="221" t="s">
        <v>191</v>
      </c>
      <c r="L403" s="226"/>
      <c r="M403" s="227" t="s">
        <v>19</v>
      </c>
      <c r="N403" s="228" t="s">
        <v>48</v>
      </c>
      <c r="O403" s="64"/>
      <c r="P403" s="187">
        <f>O403*H403</f>
        <v>0</v>
      </c>
      <c r="Q403" s="187">
        <v>0.007</v>
      </c>
      <c r="R403" s="187">
        <f>Q403*H403</f>
        <v>0.42380799999999996</v>
      </c>
      <c r="S403" s="187">
        <v>0</v>
      </c>
      <c r="T403" s="18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89" t="s">
        <v>392</v>
      </c>
      <c r="AT403" s="189" t="s">
        <v>404</v>
      </c>
      <c r="AU403" s="189" t="s">
        <v>85</v>
      </c>
      <c r="AY403" s="17" t="s">
        <v>185</v>
      </c>
      <c r="BE403" s="190">
        <f>IF(N403="základní",J403,0)</f>
        <v>0</v>
      </c>
      <c r="BF403" s="190">
        <f>IF(N403="snížená",J403,0)</f>
        <v>0</v>
      </c>
      <c r="BG403" s="190">
        <f>IF(N403="zákl. přenesená",J403,0)</f>
        <v>0</v>
      </c>
      <c r="BH403" s="190">
        <f>IF(N403="sníž. přenesená",J403,0)</f>
        <v>0</v>
      </c>
      <c r="BI403" s="190">
        <f>IF(N403="nulová",J403,0)</f>
        <v>0</v>
      </c>
      <c r="BJ403" s="17" t="s">
        <v>81</v>
      </c>
      <c r="BK403" s="190">
        <f>ROUND(I403*H403,2)</f>
        <v>0</v>
      </c>
      <c r="BL403" s="17" t="s">
        <v>285</v>
      </c>
      <c r="BM403" s="189" t="s">
        <v>625</v>
      </c>
    </row>
    <row r="404" spans="2:51" s="13" customFormat="1" ht="12">
      <c r="B404" s="196"/>
      <c r="C404" s="197"/>
      <c r="D404" s="198" t="s">
        <v>196</v>
      </c>
      <c r="E404" s="199" t="s">
        <v>19</v>
      </c>
      <c r="F404" s="200" t="s">
        <v>877</v>
      </c>
      <c r="G404" s="197"/>
      <c r="H404" s="201">
        <v>15.136</v>
      </c>
      <c r="I404" s="202"/>
      <c r="J404" s="197"/>
      <c r="K404" s="197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196</v>
      </c>
      <c r="AU404" s="207" t="s">
        <v>85</v>
      </c>
      <c r="AV404" s="13" t="s">
        <v>85</v>
      </c>
      <c r="AW404" s="13" t="s">
        <v>37</v>
      </c>
      <c r="AX404" s="13" t="s">
        <v>77</v>
      </c>
      <c r="AY404" s="207" t="s">
        <v>185</v>
      </c>
    </row>
    <row r="405" spans="2:51" s="14" customFormat="1" ht="12">
      <c r="B405" s="208"/>
      <c r="C405" s="209"/>
      <c r="D405" s="198" t="s">
        <v>196</v>
      </c>
      <c r="E405" s="210" t="s">
        <v>19</v>
      </c>
      <c r="F405" s="211" t="s">
        <v>199</v>
      </c>
      <c r="G405" s="209"/>
      <c r="H405" s="212">
        <v>15.136</v>
      </c>
      <c r="I405" s="213"/>
      <c r="J405" s="209"/>
      <c r="K405" s="209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196</v>
      </c>
      <c r="AU405" s="218" t="s">
        <v>85</v>
      </c>
      <c r="AV405" s="14" t="s">
        <v>192</v>
      </c>
      <c r="AW405" s="14" t="s">
        <v>37</v>
      </c>
      <c r="AX405" s="14" t="s">
        <v>81</v>
      </c>
      <c r="AY405" s="218" t="s">
        <v>185</v>
      </c>
    </row>
    <row r="406" spans="2:51" s="13" customFormat="1" ht="12">
      <c r="B406" s="196"/>
      <c r="C406" s="197"/>
      <c r="D406" s="198" t="s">
        <v>196</v>
      </c>
      <c r="E406" s="197"/>
      <c r="F406" s="200" t="s">
        <v>878</v>
      </c>
      <c r="G406" s="197"/>
      <c r="H406" s="201">
        <v>60.544</v>
      </c>
      <c r="I406" s="202"/>
      <c r="J406" s="197"/>
      <c r="K406" s="197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196</v>
      </c>
      <c r="AU406" s="207" t="s">
        <v>85</v>
      </c>
      <c r="AV406" s="13" t="s">
        <v>85</v>
      </c>
      <c r="AW406" s="13" t="s">
        <v>4</v>
      </c>
      <c r="AX406" s="13" t="s">
        <v>81</v>
      </c>
      <c r="AY406" s="207" t="s">
        <v>185</v>
      </c>
    </row>
    <row r="407" spans="1:65" s="2" customFormat="1" ht="16.5" customHeight="1">
      <c r="A407" s="34"/>
      <c r="B407" s="35"/>
      <c r="C407" s="178" t="s">
        <v>617</v>
      </c>
      <c r="D407" s="178" t="s">
        <v>187</v>
      </c>
      <c r="E407" s="179" t="s">
        <v>627</v>
      </c>
      <c r="F407" s="180" t="s">
        <v>628</v>
      </c>
      <c r="G407" s="181" t="s">
        <v>407</v>
      </c>
      <c r="H407" s="182">
        <v>60.48</v>
      </c>
      <c r="I407" s="183"/>
      <c r="J407" s="184">
        <f>ROUND(I407*H407,2)</f>
        <v>0</v>
      </c>
      <c r="K407" s="180" t="s">
        <v>191</v>
      </c>
      <c r="L407" s="39"/>
      <c r="M407" s="185" t="s">
        <v>19</v>
      </c>
      <c r="N407" s="186" t="s">
        <v>48</v>
      </c>
      <c r="O407" s="64"/>
      <c r="P407" s="187">
        <f>O407*H407</f>
        <v>0</v>
      </c>
      <c r="Q407" s="187">
        <v>0</v>
      </c>
      <c r="R407" s="187">
        <f>Q407*H407</f>
        <v>0</v>
      </c>
      <c r="S407" s="187">
        <v>0</v>
      </c>
      <c r="T407" s="18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89" t="s">
        <v>285</v>
      </c>
      <c r="AT407" s="189" t="s">
        <v>187</v>
      </c>
      <c r="AU407" s="189" t="s">
        <v>85</v>
      </c>
      <c r="AY407" s="17" t="s">
        <v>185</v>
      </c>
      <c r="BE407" s="190">
        <f>IF(N407="základní",J407,0)</f>
        <v>0</v>
      </c>
      <c r="BF407" s="190">
        <f>IF(N407="snížená",J407,0)</f>
        <v>0</v>
      </c>
      <c r="BG407" s="190">
        <f>IF(N407="zákl. přenesená",J407,0)</f>
        <v>0</v>
      </c>
      <c r="BH407" s="190">
        <f>IF(N407="sníž. přenesená",J407,0)</f>
        <v>0</v>
      </c>
      <c r="BI407" s="190">
        <f>IF(N407="nulová",J407,0)</f>
        <v>0</v>
      </c>
      <c r="BJ407" s="17" t="s">
        <v>81</v>
      </c>
      <c r="BK407" s="190">
        <f>ROUND(I407*H407,2)</f>
        <v>0</v>
      </c>
      <c r="BL407" s="17" t="s">
        <v>285</v>
      </c>
      <c r="BM407" s="189" t="s">
        <v>629</v>
      </c>
    </row>
    <row r="408" spans="1:47" s="2" customFormat="1" ht="12">
      <c r="A408" s="34"/>
      <c r="B408" s="35"/>
      <c r="C408" s="36"/>
      <c r="D408" s="191" t="s">
        <v>194</v>
      </c>
      <c r="E408" s="36"/>
      <c r="F408" s="192" t="s">
        <v>630</v>
      </c>
      <c r="G408" s="36"/>
      <c r="H408" s="36"/>
      <c r="I408" s="193"/>
      <c r="J408" s="36"/>
      <c r="K408" s="36"/>
      <c r="L408" s="39"/>
      <c r="M408" s="194"/>
      <c r="N408" s="195"/>
      <c r="O408" s="64"/>
      <c r="P408" s="64"/>
      <c r="Q408" s="64"/>
      <c r="R408" s="64"/>
      <c r="S408" s="64"/>
      <c r="T408" s="65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194</v>
      </c>
      <c r="AU408" s="17" t="s">
        <v>85</v>
      </c>
    </row>
    <row r="409" spans="2:51" s="13" customFormat="1" ht="12">
      <c r="B409" s="196"/>
      <c r="C409" s="197"/>
      <c r="D409" s="198" t="s">
        <v>196</v>
      </c>
      <c r="E409" s="199" t="s">
        <v>19</v>
      </c>
      <c r="F409" s="200" t="s">
        <v>879</v>
      </c>
      <c r="G409" s="197"/>
      <c r="H409" s="201">
        <v>15.12</v>
      </c>
      <c r="I409" s="202"/>
      <c r="J409" s="197"/>
      <c r="K409" s="197"/>
      <c r="L409" s="203"/>
      <c r="M409" s="204"/>
      <c r="N409" s="205"/>
      <c r="O409" s="205"/>
      <c r="P409" s="205"/>
      <c r="Q409" s="205"/>
      <c r="R409" s="205"/>
      <c r="S409" s="205"/>
      <c r="T409" s="206"/>
      <c r="AT409" s="207" t="s">
        <v>196</v>
      </c>
      <c r="AU409" s="207" t="s">
        <v>85</v>
      </c>
      <c r="AV409" s="13" t="s">
        <v>85</v>
      </c>
      <c r="AW409" s="13" t="s">
        <v>37</v>
      </c>
      <c r="AX409" s="13" t="s">
        <v>77</v>
      </c>
      <c r="AY409" s="207" t="s">
        <v>185</v>
      </c>
    </row>
    <row r="410" spans="2:51" s="14" customFormat="1" ht="12">
      <c r="B410" s="208"/>
      <c r="C410" s="209"/>
      <c r="D410" s="198" t="s">
        <v>196</v>
      </c>
      <c r="E410" s="210" t="s">
        <v>19</v>
      </c>
      <c r="F410" s="211" t="s">
        <v>199</v>
      </c>
      <c r="G410" s="209"/>
      <c r="H410" s="212">
        <v>15.12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196</v>
      </c>
      <c r="AU410" s="218" t="s">
        <v>85</v>
      </c>
      <c r="AV410" s="14" t="s">
        <v>192</v>
      </c>
      <c r="AW410" s="14" t="s">
        <v>37</v>
      </c>
      <c r="AX410" s="14" t="s">
        <v>81</v>
      </c>
      <c r="AY410" s="218" t="s">
        <v>185</v>
      </c>
    </row>
    <row r="411" spans="2:51" s="13" customFormat="1" ht="12">
      <c r="B411" s="196"/>
      <c r="C411" s="197"/>
      <c r="D411" s="198" t="s">
        <v>196</v>
      </c>
      <c r="E411" s="197"/>
      <c r="F411" s="200" t="s">
        <v>880</v>
      </c>
      <c r="G411" s="197"/>
      <c r="H411" s="201">
        <v>60.48</v>
      </c>
      <c r="I411" s="202"/>
      <c r="J411" s="197"/>
      <c r="K411" s="197"/>
      <c r="L411" s="203"/>
      <c r="M411" s="204"/>
      <c r="N411" s="205"/>
      <c r="O411" s="205"/>
      <c r="P411" s="205"/>
      <c r="Q411" s="205"/>
      <c r="R411" s="205"/>
      <c r="S411" s="205"/>
      <c r="T411" s="206"/>
      <c r="AT411" s="207" t="s">
        <v>196</v>
      </c>
      <c r="AU411" s="207" t="s">
        <v>85</v>
      </c>
      <c r="AV411" s="13" t="s">
        <v>85</v>
      </c>
      <c r="AW411" s="13" t="s">
        <v>4</v>
      </c>
      <c r="AX411" s="13" t="s">
        <v>81</v>
      </c>
      <c r="AY411" s="207" t="s">
        <v>185</v>
      </c>
    </row>
    <row r="412" spans="1:65" s="2" customFormat="1" ht="16.5" customHeight="1">
      <c r="A412" s="34"/>
      <c r="B412" s="35"/>
      <c r="C412" s="219" t="s">
        <v>622</v>
      </c>
      <c r="D412" s="219" t="s">
        <v>404</v>
      </c>
      <c r="E412" s="220" t="s">
        <v>633</v>
      </c>
      <c r="F412" s="221" t="s">
        <v>634</v>
      </c>
      <c r="G412" s="222" t="s">
        <v>407</v>
      </c>
      <c r="H412" s="223">
        <v>69.552</v>
      </c>
      <c r="I412" s="224"/>
      <c r="J412" s="225">
        <f>ROUND(I412*H412,2)</f>
        <v>0</v>
      </c>
      <c r="K412" s="221" t="s">
        <v>191</v>
      </c>
      <c r="L412" s="226"/>
      <c r="M412" s="227" t="s">
        <v>19</v>
      </c>
      <c r="N412" s="228" t="s">
        <v>48</v>
      </c>
      <c r="O412" s="64"/>
      <c r="P412" s="187">
        <f>O412*H412</f>
        <v>0</v>
      </c>
      <c r="Q412" s="187">
        <v>0.00035</v>
      </c>
      <c r="R412" s="187">
        <f>Q412*H412</f>
        <v>0.024343200000000002</v>
      </c>
      <c r="S412" s="187">
        <v>0</v>
      </c>
      <c r="T412" s="18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9" t="s">
        <v>392</v>
      </c>
      <c r="AT412" s="189" t="s">
        <v>404</v>
      </c>
      <c r="AU412" s="189" t="s">
        <v>85</v>
      </c>
      <c r="AY412" s="17" t="s">
        <v>185</v>
      </c>
      <c r="BE412" s="190">
        <f>IF(N412="základní",J412,0)</f>
        <v>0</v>
      </c>
      <c r="BF412" s="190">
        <f>IF(N412="snížená",J412,0)</f>
        <v>0</v>
      </c>
      <c r="BG412" s="190">
        <f>IF(N412="zákl. přenesená",J412,0)</f>
        <v>0</v>
      </c>
      <c r="BH412" s="190">
        <f>IF(N412="sníž. přenesená",J412,0)</f>
        <v>0</v>
      </c>
      <c r="BI412" s="190">
        <f>IF(N412="nulová",J412,0)</f>
        <v>0</v>
      </c>
      <c r="BJ412" s="17" t="s">
        <v>81</v>
      </c>
      <c r="BK412" s="190">
        <f>ROUND(I412*H412,2)</f>
        <v>0</v>
      </c>
      <c r="BL412" s="17" t="s">
        <v>285</v>
      </c>
      <c r="BM412" s="189" t="s">
        <v>635</v>
      </c>
    </row>
    <row r="413" spans="2:51" s="13" customFormat="1" ht="12">
      <c r="B413" s="196"/>
      <c r="C413" s="197"/>
      <c r="D413" s="198" t="s">
        <v>196</v>
      </c>
      <c r="E413" s="199" t="s">
        <v>19</v>
      </c>
      <c r="F413" s="200" t="s">
        <v>881</v>
      </c>
      <c r="G413" s="197"/>
      <c r="H413" s="201">
        <v>17.388</v>
      </c>
      <c r="I413" s="202"/>
      <c r="J413" s="197"/>
      <c r="K413" s="197"/>
      <c r="L413" s="203"/>
      <c r="M413" s="204"/>
      <c r="N413" s="205"/>
      <c r="O413" s="205"/>
      <c r="P413" s="205"/>
      <c r="Q413" s="205"/>
      <c r="R413" s="205"/>
      <c r="S413" s="205"/>
      <c r="T413" s="206"/>
      <c r="AT413" s="207" t="s">
        <v>196</v>
      </c>
      <c r="AU413" s="207" t="s">
        <v>85</v>
      </c>
      <c r="AV413" s="13" t="s">
        <v>85</v>
      </c>
      <c r="AW413" s="13" t="s">
        <v>37</v>
      </c>
      <c r="AX413" s="13" t="s">
        <v>77</v>
      </c>
      <c r="AY413" s="207" t="s">
        <v>185</v>
      </c>
    </row>
    <row r="414" spans="2:51" s="14" customFormat="1" ht="12">
      <c r="B414" s="208"/>
      <c r="C414" s="209"/>
      <c r="D414" s="198" t="s">
        <v>196</v>
      </c>
      <c r="E414" s="210" t="s">
        <v>19</v>
      </c>
      <c r="F414" s="211" t="s">
        <v>199</v>
      </c>
      <c r="G414" s="209"/>
      <c r="H414" s="212">
        <v>17.388</v>
      </c>
      <c r="I414" s="213"/>
      <c r="J414" s="209"/>
      <c r="K414" s="209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196</v>
      </c>
      <c r="AU414" s="218" t="s">
        <v>85</v>
      </c>
      <c r="AV414" s="14" t="s">
        <v>192</v>
      </c>
      <c r="AW414" s="14" t="s">
        <v>37</v>
      </c>
      <c r="AX414" s="14" t="s">
        <v>81</v>
      </c>
      <c r="AY414" s="218" t="s">
        <v>185</v>
      </c>
    </row>
    <row r="415" spans="2:51" s="13" customFormat="1" ht="12">
      <c r="B415" s="196"/>
      <c r="C415" s="197"/>
      <c r="D415" s="198" t="s">
        <v>196</v>
      </c>
      <c r="E415" s="197"/>
      <c r="F415" s="200" t="s">
        <v>882</v>
      </c>
      <c r="G415" s="197"/>
      <c r="H415" s="201">
        <v>69.552</v>
      </c>
      <c r="I415" s="202"/>
      <c r="J415" s="197"/>
      <c r="K415" s="197"/>
      <c r="L415" s="203"/>
      <c r="M415" s="204"/>
      <c r="N415" s="205"/>
      <c r="O415" s="205"/>
      <c r="P415" s="205"/>
      <c r="Q415" s="205"/>
      <c r="R415" s="205"/>
      <c r="S415" s="205"/>
      <c r="T415" s="206"/>
      <c r="AT415" s="207" t="s">
        <v>196</v>
      </c>
      <c r="AU415" s="207" t="s">
        <v>85</v>
      </c>
      <c r="AV415" s="13" t="s">
        <v>85</v>
      </c>
      <c r="AW415" s="13" t="s">
        <v>4</v>
      </c>
      <c r="AX415" s="13" t="s">
        <v>81</v>
      </c>
      <c r="AY415" s="207" t="s">
        <v>185</v>
      </c>
    </row>
    <row r="416" spans="1:65" s="2" customFormat="1" ht="24.15" customHeight="1">
      <c r="A416" s="34"/>
      <c r="B416" s="35"/>
      <c r="C416" s="178" t="s">
        <v>626</v>
      </c>
      <c r="D416" s="178" t="s">
        <v>187</v>
      </c>
      <c r="E416" s="179" t="s">
        <v>638</v>
      </c>
      <c r="F416" s="180" t="s">
        <v>639</v>
      </c>
      <c r="G416" s="181" t="s">
        <v>322</v>
      </c>
      <c r="H416" s="182">
        <v>0.901</v>
      </c>
      <c r="I416" s="183"/>
      <c r="J416" s="184">
        <f>ROUND(I416*H416,2)</f>
        <v>0</v>
      </c>
      <c r="K416" s="180" t="s">
        <v>191</v>
      </c>
      <c r="L416" s="39"/>
      <c r="M416" s="185" t="s">
        <v>19</v>
      </c>
      <c r="N416" s="186" t="s">
        <v>48</v>
      </c>
      <c r="O416" s="64"/>
      <c r="P416" s="187">
        <f>O416*H416</f>
        <v>0</v>
      </c>
      <c r="Q416" s="187">
        <v>0</v>
      </c>
      <c r="R416" s="187">
        <f>Q416*H416</f>
        <v>0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285</v>
      </c>
      <c r="AT416" s="189" t="s">
        <v>187</v>
      </c>
      <c r="AU416" s="189" t="s">
        <v>85</v>
      </c>
      <c r="AY416" s="17" t="s">
        <v>185</v>
      </c>
      <c r="BE416" s="190">
        <f>IF(N416="základní",J416,0)</f>
        <v>0</v>
      </c>
      <c r="BF416" s="190">
        <f>IF(N416="snížená",J416,0)</f>
        <v>0</v>
      </c>
      <c r="BG416" s="190">
        <f>IF(N416="zákl. přenesená",J416,0)</f>
        <v>0</v>
      </c>
      <c r="BH416" s="190">
        <f>IF(N416="sníž. přenesená",J416,0)</f>
        <v>0</v>
      </c>
      <c r="BI416" s="190">
        <f>IF(N416="nulová",J416,0)</f>
        <v>0</v>
      </c>
      <c r="BJ416" s="17" t="s">
        <v>81</v>
      </c>
      <c r="BK416" s="190">
        <f>ROUND(I416*H416,2)</f>
        <v>0</v>
      </c>
      <c r="BL416" s="17" t="s">
        <v>285</v>
      </c>
      <c r="BM416" s="189" t="s">
        <v>640</v>
      </c>
    </row>
    <row r="417" spans="1:47" s="2" customFormat="1" ht="12">
      <c r="A417" s="34"/>
      <c r="B417" s="35"/>
      <c r="C417" s="36"/>
      <c r="D417" s="191" t="s">
        <v>194</v>
      </c>
      <c r="E417" s="36"/>
      <c r="F417" s="192" t="s">
        <v>641</v>
      </c>
      <c r="G417" s="36"/>
      <c r="H417" s="36"/>
      <c r="I417" s="193"/>
      <c r="J417" s="36"/>
      <c r="K417" s="36"/>
      <c r="L417" s="39"/>
      <c r="M417" s="194"/>
      <c r="N417" s="195"/>
      <c r="O417" s="64"/>
      <c r="P417" s="64"/>
      <c r="Q417" s="64"/>
      <c r="R417" s="64"/>
      <c r="S417" s="64"/>
      <c r="T417" s="6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194</v>
      </c>
      <c r="AU417" s="17" t="s">
        <v>85</v>
      </c>
    </row>
    <row r="418" spans="1:65" s="2" customFormat="1" ht="24.15" customHeight="1">
      <c r="A418" s="34"/>
      <c r="B418" s="35"/>
      <c r="C418" s="178" t="s">
        <v>632</v>
      </c>
      <c r="D418" s="178" t="s">
        <v>187</v>
      </c>
      <c r="E418" s="179" t="s">
        <v>643</v>
      </c>
      <c r="F418" s="180" t="s">
        <v>644</v>
      </c>
      <c r="G418" s="181" t="s">
        <v>322</v>
      </c>
      <c r="H418" s="182">
        <v>0.901</v>
      </c>
      <c r="I418" s="183"/>
      <c r="J418" s="184">
        <f>ROUND(I418*H418,2)</f>
        <v>0</v>
      </c>
      <c r="K418" s="180" t="s">
        <v>19</v>
      </c>
      <c r="L418" s="39"/>
      <c r="M418" s="185" t="s">
        <v>19</v>
      </c>
      <c r="N418" s="186" t="s">
        <v>48</v>
      </c>
      <c r="O418" s="64"/>
      <c r="P418" s="187">
        <f>O418*H418</f>
        <v>0</v>
      </c>
      <c r="Q418" s="187">
        <v>0</v>
      </c>
      <c r="R418" s="187">
        <f>Q418*H418</f>
        <v>0</v>
      </c>
      <c r="S418" s="187">
        <v>0</v>
      </c>
      <c r="T418" s="18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9" t="s">
        <v>285</v>
      </c>
      <c r="AT418" s="189" t="s">
        <v>187</v>
      </c>
      <c r="AU418" s="189" t="s">
        <v>85</v>
      </c>
      <c r="AY418" s="17" t="s">
        <v>185</v>
      </c>
      <c r="BE418" s="190">
        <f>IF(N418="základní",J418,0)</f>
        <v>0</v>
      </c>
      <c r="BF418" s="190">
        <f>IF(N418="snížená",J418,0)</f>
        <v>0</v>
      </c>
      <c r="BG418" s="190">
        <f>IF(N418="zákl. přenesená",J418,0)</f>
        <v>0</v>
      </c>
      <c r="BH418" s="190">
        <f>IF(N418="sníž. přenesená",J418,0)</f>
        <v>0</v>
      </c>
      <c r="BI418" s="190">
        <f>IF(N418="nulová",J418,0)</f>
        <v>0</v>
      </c>
      <c r="BJ418" s="17" t="s">
        <v>81</v>
      </c>
      <c r="BK418" s="190">
        <f>ROUND(I418*H418,2)</f>
        <v>0</v>
      </c>
      <c r="BL418" s="17" t="s">
        <v>285</v>
      </c>
      <c r="BM418" s="189" t="s">
        <v>645</v>
      </c>
    </row>
    <row r="419" spans="2:63" s="12" customFormat="1" ht="22.85" customHeight="1">
      <c r="B419" s="162"/>
      <c r="C419" s="163"/>
      <c r="D419" s="164" t="s">
        <v>76</v>
      </c>
      <c r="E419" s="176" t="s">
        <v>646</v>
      </c>
      <c r="F419" s="176" t="s">
        <v>647</v>
      </c>
      <c r="G419" s="163"/>
      <c r="H419" s="163"/>
      <c r="I419" s="166"/>
      <c r="J419" s="177">
        <f>BK419</f>
        <v>0</v>
      </c>
      <c r="K419" s="163"/>
      <c r="L419" s="168"/>
      <c r="M419" s="169"/>
      <c r="N419" s="170"/>
      <c r="O419" s="170"/>
      <c r="P419" s="171">
        <f>SUM(P420:P426)</f>
        <v>0</v>
      </c>
      <c r="Q419" s="170"/>
      <c r="R419" s="171">
        <f>SUM(R420:R426)</f>
        <v>0</v>
      </c>
      <c r="S419" s="170"/>
      <c r="T419" s="172">
        <f>SUM(T420:T426)</f>
        <v>0.08676</v>
      </c>
      <c r="AR419" s="173" t="s">
        <v>85</v>
      </c>
      <c r="AT419" s="174" t="s">
        <v>76</v>
      </c>
      <c r="AU419" s="174" t="s">
        <v>81</v>
      </c>
      <c r="AY419" s="173" t="s">
        <v>185</v>
      </c>
      <c r="BK419" s="175">
        <f>SUM(BK420:BK426)</f>
        <v>0</v>
      </c>
    </row>
    <row r="420" spans="1:65" s="2" customFormat="1" ht="16.5" customHeight="1">
      <c r="A420" s="34"/>
      <c r="B420" s="35"/>
      <c r="C420" s="178" t="s">
        <v>637</v>
      </c>
      <c r="D420" s="178" t="s">
        <v>187</v>
      </c>
      <c r="E420" s="179" t="s">
        <v>649</v>
      </c>
      <c r="F420" s="180" t="s">
        <v>650</v>
      </c>
      <c r="G420" s="181" t="s">
        <v>190</v>
      </c>
      <c r="H420" s="182">
        <v>28.92</v>
      </c>
      <c r="I420" s="183"/>
      <c r="J420" s="184">
        <f>ROUND(I420*H420,2)</f>
        <v>0</v>
      </c>
      <c r="K420" s="180" t="s">
        <v>191</v>
      </c>
      <c r="L420" s="39"/>
      <c r="M420" s="185" t="s">
        <v>19</v>
      </c>
      <c r="N420" s="186" t="s">
        <v>48</v>
      </c>
      <c r="O420" s="64"/>
      <c r="P420" s="187">
        <f>O420*H420</f>
        <v>0</v>
      </c>
      <c r="Q420" s="187">
        <v>0</v>
      </c>
      <c r="R420" s="187">
        <f>Q420*H420</f>
        <v>0</v>
      </c>
      <c r="S420" s="187">
        <v>0.003</v>
      </c>
      <c r="T420" s="188">
        <f>S420*H420</f>
        <v>0.08676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9" t="s">
        <v>285</v>
      </c>
      <c r="AT420" s="189" t="s">
        <v>187</v>
      </c>
      <c r="AU420" s="189" t="s">
        <v>85</v>
      </c>
      <c r="AY420" s="17" t="s">
        <v>185</v>
      </c>
      <c r="BE420" s="190">
        <f>IF(N420="základní",J420,0)</f>
        <v>0</v>
      </c>
      <c r="BF420" s="190">
        <f>IF(N420="snížená",J420,0)</f>
        <v>0</v>
      </c>
      <c r="BG420" s="190">
        <f>IF(N420="zákl. přenesená",J420,0)</f>
        <v>0</v>
      </c>
      <c r="BH420" s="190">
        <f>IF(N420="sníž. přenesená",J420,0)</f>
        <v>0</v>
      </c>
      <c r="BI420" s="190">
        <f>IF(N420="nulová",J420,0)</f>
        <v>0</v>
      </c>
      <c r="BJ420" s="17" t="s">
        <v>81</v>
      </c>
      <c r="BK420" s="190">
        <f>ROUND(I420*H420,2)</f>
        <v>0</v>
      </c>
      <c r="BL420" s="17" t="s">
        <v>285</v>
      </c>
      <c r="BM420" s="189" t="s">
        <v>651</v>
      </c>
    </row>
    <row r="421" spans="1:47" s="2" customFormat="1" ht="12">
      <c r="A421" s="34"/>
      <c r="B421" s="35"/>
      <c r="C421" s="36"/>
      <c r="D421" s="191" t="s">
        <v>194</v>
      </c>
      <c r="E421" s="36"/>
      <c r="F421" s="192" t="s">
        <v>652</v>
      </c>
      <c r="G421" s="36"/>
      <c r="H421" s="36"/>
      <c r="I421" s="193"/>
      <c r="J421" s="36"/>
      <c r="K421" s="36"/>
      <c r="L421" s="39"/>
      <c r="M421" s="194"/>
      <c r="N421" s="195"/>
      <c r="O421" s="64"/>
      <c r="P421" s="64"/>
      <c r="Q421" s="64"/>
      <c r="R421" s="64"/>
      <c r="S421" s="64"/>
      <c r="T421" s="65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194</v>
      </c>
      <c r="AU421" s="17" t="s">
        <v>85</v>
      </c>
    </row>
    <row r="422" spans="2:51" s="13" customFormat="1" ht="12">
      <c r="B422" s="196"/>
      <c r="C422" s="197"/>
      <c r="D422" s="198" t="s">
        <v>196</v>
      </c>
      <c r="E422" s="199" t="s">
        <v>19</v>
      </c>
      <c r="F422" s="200" t="s">
        <v>883</v>
      </c>
      <c r="G422" s="197"/>
      <c r="H422" s="201">
        <v>2.55</v>
      </c>
      <c r="I422" s="202"/>
      <c r="J422" s="197"/>
      <c r="K422" s="197"/>
      <c r="L422" s="203"/>
      <c r="M422" s="204"/>
      <c r="N422" s="205"/>
      <c r="O422" s="205"/>
      <c r="P422" s="205"/>
      <c r="Q422" s="205"/>
      <c r="R422" s="205"/>
      <c r="S422" s="205"/>
      <c r="T422" s="206"/>
      <c r="AT422" s="207" t="s">
        <v>196</v>
      </c>
      <c r="AU422" s="207" t="s">
        <v>85</v>
      </c>
      <c r="AV422" s="13" t="s">
        <v>85</v>
      </c>
      <c r="AW422" s="13" t="s">
        <v>37</v>
      </c>
      <c r="AX422" s="13" t="s">
        <v>77</v>
      </c>
      <c r="AY422" s="207" t="s">
        <v>185</v>
      </c>
    </row>
    <row r="423" spans="2:51" s="13" customFormat="1" ht="12">
      <c r="B423" s="196"/>
      <c r="C423" s="197"/>
      <c r="D423" s="198" t="s">
        <v>196</v>
      </c>
      <c r="E423" s="199" t="s">
        <v>19</v>
      </c>
      <c r="F423" s="200" t="s">
        <v>884</v>
      </c>
      <c r="G423" s="197"/>
      <c r="H423" s="201">
        <v>3.83</v>
      </c>
      <c r="I423" s="202"/>
      <c r="J423" s="197"/>
      <c r="K423" s="197"/>
      <c r="L423" s="203"/>
      <c r="M423" s="204"/>
      <c r="N423" s="205"/>
      <c r="O423" s="205"/>
      <c r="P423" s="205"/>
      <c r="Q423" s="205"/>
      <c r="R423" s="205"/>
      <c r="S423" s="205"/>
      <c r="T423" s="206"/>
      <c r="AT423" s="207" t="s">
        <v>196</v>
      </c>
      <c r="AU423" s="207" t="s">
        <v>85</v>
      </c>
      <c r="AV423" s="13" t="s">
        <v>85</v>
      </c>
      <c r="AW423" s="13" t="s">
        <v>37</v>
      </c>
      <c r="AX423" s="13" t="s">
        <v>77</v>
      </c>
      <c r="AY423" s="207" t="s">
        <v>185</v>
      </c>
    </row>
    <row r="424" spans="2:51" s="13" customFormat="1" ht="12">
      <c r="B424" s="196"/>
      <c r="C424" s="197"/>
      <c r="D424" s="198" t="s">
        <v>196</v>
      </c>
      <c r="E424" s="199" t="s">
        <v>19</v>
      </c>
      <c r="F424" s="200" t="s">
        <v>885</v>
      </c>
      <c r="G424" s="197"/>
      <c r="H424" s="201">
        <v>0.85</v>
      </c>
      <c r="I424" s="202"/>
      <c r="J424" s="197"/>
      <c r="K424" s="197"/>
      <c r="L424" s="203"/>
      <c r="M424" s="204"/>
      <c r="N424" s="205"/>
      <c r="O424" s="205"/>
      <c r="P424" s="205"/>
      <c r="Q424" s="205"/>
      <c r="R424" s="205"/>
      <c r="S424" s="205"/>
      <c r="T424" s="206"/>
      <c r="AT424" s="207" t="s">
        <v>196</v>
      </c>
      <c r="AU424" s="207" t="s">
        <v>85</v>
      </c>
      <c r="AV424" s="13" t="s">
        <v>85</v>
      </c>
      <c r="AW424" s="13" t="s">
        <v>37</v>
      </c>
      <c r="AX424" s="13" t="s">
        <v>77</v>
      </c>
      <c r="AY424" s="207" t="s">
        <v>185</v>
      </c>
    </row>
    <row r="425" spans="2:51" s="14" customFormat="1" ht="12">
      <c r="B425" s="208"/>
      <c r="C425" s="209"/>
      <c r="D425" s="198" t="s">
        <v>196</v>
      </c>
      <c r="E425" s="210" t="s">
        <v>19</v>
      </c>
      <c r="F425" s="211" t="s">
        <v>199</v>
      </c>
      <c r="G425" s="209"/>
      <c r="H425" s="212">
        <v>7.2299999999999995</v>
      </c>
      <c r="I425" s="213"/>
      <c r="J425" s="209"/>
      <c r="K425" s="209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196</v>
      </c>
      <c r="AU425" s="218" t="s">
        <v>85</v>
      </c>
      <c r="AV425" s="14" t="s">
        <v>192</v>
      </c>
      <c r="AW425" s="14" t="s">
        <v>37</v>
      </c>
      <c r="AX425" s="14" t="s">
        <v>81</v>
      </c>
      <c r="AY425" s="218" t="s">
        <v>185</v>
      </c>
    </row>
    <row r="426" spans="2:51" s="13" customFormat="1" ht="12">
      <c r="B426" s="196"/>
      <c r="C426" s="197"/>
      <c r="D426" s="198" t="s">
        <v>196</v>
      </c>
      <c r="E426" s="197"/>
      <c r="F426" s="200" t="s">
        <v>886</v>
      </c>
      <c r="G426" s="197"/>
      <c r="H426" s="201">
        <v>28.92</v>
      </c>
      <c r="I426" s="202"/>
      <c r="J426" s="197"/>
      <c r="K426" s="197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196</v>
      </c>
      <c r="AU426" s="207" t="s">
        <v>85</v>
      </c>
      <c r="AV426" s="13" t="s">
        <v>85</v>
      </c>
      <c r="AW426" s="13" t="s">
        <v>4</v>
      </c>
      <c r="AX426" s="13" t="s">
        <v>81</v>
      </c>
      <c r="AY426" s="207" t="s">
        <v>185</v>
      </c>
    </row>
    <row r="427" spans="2:63" s="12" customFormat="1" ht="22.85" customHeight="1">
      <c r="B427" s="162"/>
      <c r="C427" s="163"/>
      <c r="D427" s="164" t="s">
        <v>76</v>
      </c>
      <c r="E427" s="176" t="s">
        <v>655</v>
      </c>
      <c r="F427" s="176" t="s">
        <v>656</v>
      </c>
      <c r="G427" s="163"/>
      <c r="H427" s="163"/>
      <c r="I427" s="166"/>
      <c r="J427" s="177">
        <f>BK427</f>
        <v>0</v>
      </c>
      <c r="K427" s="163"/>
      <c r="L427" s="168"/>
      <c r="M427" s="169"/>
      <c r="N427" s="170"/>
      <c r="O427" s="170"/>
      <c r="P427" s="171">
        <f>SUM(P428:P477)</f>
        <v>0</v>
      </c>
      <c r="Q427" s="170"/>
      <c r="R427" s="171">
        <f>SUM(R428:R477)</f>
        <v>1.4276351999999999</v>
      </c>
      <c r="S427" s="170"/>
      <c r="T427" s="172">
        <f>SUM(T428:T477)</f>
        <v>0.8525568</v>
      </c>
      <c r="AR427" s="173" t="s">
        <v>85</v>
      </c>
      <c r="AT427" s="174" t="s">
        <v>76</v>
      </c>
      <c r="AU427" s="174" t="s">
        <v>81</v>
      </c>
      <c r="AY427" s="173" t="s">
        <v>185</v>
      </c>
      <c r="BK427" s="175">
        <f>SUM(BK428:BK477)</f>
        <v>0</v>
      </c>
    </row>
    <row r="428" spans="1:65" s="2" customFormat="1" ht="16.5" customHeight="1">
      <c r="A428" s="34"/>
      <c r="B428" s="35"/>
      <c r="C428" s="178" t="s">
        <v>642</v>
      </c>
      <c r="D428" s="178" t="s">
        <v>187</v>
      </c>
      <c r="E428" s="179" t="s">
        <v>658</v>
      </c>
      <c r="F428" s="180" t="s">
        <v>659</v>
      </c>
      <c r="G428" s="181" t="s">
        <v>190</v>
      </c>
      <c r="H428" s="182">
        <v>31.344</v>
      </c>
      <c r="I428" s="183"/>
      <c r="J428" s="184">
        <f>ROUND(I428*H428,2)</f>
        <v>0</v>
      </c>
      <c r="K428" s="180" t="s">
        <v>191</v>
      </c>
      <c r="L428" s="39"/>
      <c r="M428" s="185" t="s">
        <v>19</v>
      </c>
      <c r="N428" s="186" t="s">
        <v>48</v>
      </c>
      <c r="O428" s="64"/>
      <c r="P428" s="187">
        <f>O428*H428</f>
        <v>0</v>
      </c>
      <c r="Q428" s="187">
        <v>0</v>
      </c>
      <c r="R428" s="187">
        <f>Q428*H428</f>
        <v>0</v>
      </c>
      <c r="S428" s="187">
        <v>0.0272</v>
      </c>
      <c r="T428" s="188">
        <f>S428*H428</f>
        <v>0.8525568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9" t="s">
        <v>285</v>
      </c>
      <c r="AT428" s="189" t="s">
        <v>187</v>
      </c>
      <c r="AU428" s="189" t="s">
        <v>85</v>
      </c>
      <c r="AY428" s="17" t="s">
        <v>185</v>
      </c>
      <c r="BE428" s="190">
        <f>IF(N428="základní",J428,0)</f>
        <v>0</v>
      </c>
      <c r="BF428" s="190">
        <f>IF(N428="snížená",J428,0)</f>
        <v>0</v>
      </c>
      <c r="BG428" s="190">
        <f>IF(N428="zákl. přenesená",J428,0)</f>
        <v>0</v>
      </c>
      <c r="BH428" s="190">
        <f>IF(N428="sníž. přenesená",J428,0)</f>
        <v>0</v>
      </c>
      <c r="BI428" s="190">
        <f>IF(N428="nulová",J428,0)</f>
        <v>0</v>
      </c>
      <c r="BJ428" s="17" t="s">
        <v>81</v>
      </c>
      <c r="BK428" s="190">
        <f>ROUND(I428*H428,2)</f>
        <v>0</v>
      </c>
      <c r="BL428" s="17" t="s">
        <v>285</v>
      </c>
      <c r="BM428" s="189" t="s">
        <v>660</v>
      </c>
    </row>
    <row r="429" spans="1:47" s="2" customFormat="1" ht="12">
      <c r="A429" s="34"/>
      <c r="B429" s="35"/>
      <c r="C429" s="36"/>
      <c r="D429" s="191" t="s">
        <v>194</v>
      </c>
      <c r="E429" s="36"/>
      <c r="F429" s="192" t="s">
        <v>661</v>
      </c>
      <c r="G429" s="36"/>
      <c r="H429" s="36"/>
      <c r="I429" s="193"/>
      <c r="J429" s="36"/>
      <c r="K429" s="36"/>
      <c r="L429" s="39"/>
      <c r="M429" s="194"/>
      <c r="N429" s="195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194</v>
      </c>
      <c r="AU429" s="17" t="s">
        <v>85</v>
      </c>
    </row>
    <row r="430" spans="2:51" s="13" customFormat="1" ht="12">
      <c r="B430" s="196"/>
      <c r="C430" s="197"/>
      <c r="D430" s="198" t="s">
        <v>196</v>
      </c>
      <c r="E430" s="199" t="s">
        <v>19</v>
      </c>
      <c r="F430" s="200" t="s">
        <v>887</v>
      </c>
      <c r="G430" s="197"/>
      <c r="H430" s="201">
        <v>7.836</v>
      </c>
      <c r="I430" s="202"/>
      <c r="J430" s="197"/>
      <c r="K430" s="197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196</v>
      </c>
      <c r="AU430" s="207" t="s">
        <v>85</v>
      </c>
      <c r="AV430" s="13" t="s">
        <v>85</v>
      </c>
      <c r="AW430" s="13" t="s">
        <v>37</v>
      </c>
      <c r="AX430" s="13" t="s">
        <v>77</v>
      </c>
      <c r="AY430" s="207" t="s">
        <v>185</v>
      </c>
    </row>
    <row r="431" spans="2:51" s="14" customFormat="1" ht="12">
      <c r="B431" s="208"/>
      <c r="C431" s="209"/>
      <c r="D431" s="198" t="s">
        <v>196</v>
      </c>
      <c r="E431" s="210" t="s">
        <v>19</v>
      </c>
      <c r="F431" s="211" t="s">
        <v>199</v>
      </c>
      <c r="G431" s="209"/>
      <c r="H431" s="212">
        <v>7.836</v>
      </c>
      <c r="I431" s="213"/>
      <c r="J431" s="209"/>
      <c r="K431" s="209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196</v>
      </c>
      <c r="AU431" s="218" t="s">
        <v>85</v>
      </c>
      <c r="AV431" s="14" t="s">
        <v>192</v>
      </c>
      <c r="AW431" s="14" t="s">
        <v>37</v>
      </c>
      <c r="AX431" s="14" t="s">
        <v>81</v>
      </c>
      <c r="AY431" s="218" t="s">
        <v>185</v>
      </c>
    </row>
    <row r="432" spans="2:51" s="13" customFormat="1" ht="12">
      <c r="B432" s="196"/>
      <c r="C432" s="197"/>
      <c r="D432" s="198" t="s">
        <v>196</v>
      </c>
      <c r="E432" s="197"/>
      <c r="F432" s="200" t="s">
        <v>888</v>
      </c>
      <c r="G432" s="197"/>
      <c r="H432" s="201">
        <v>31.344</v>
      </c>
      <c r="I432" s="202"/>
      <c r="J432" s="197"/>
      <c r="K432" s="197"/>
      <c r="L432" s="203"/>
      <c r="M432" s="204"/>
      <c r="N432" s="205"/>
      <c r="O432" s="205"/>
      <c r="P432" s="205"/>
      <c r="Q432" s="205"/>
      <c r="R432" s="205"/>
      <c r="S432" s="205"/>
      <c r="T432" s="206"/>
      <c r="AT432" s="207" t="s">
        <v>196</v>
      </c>
      <c r="AU432" s="207" t="s">
        <v>85</v>
      </c>
      <c r="AV432" s="13" t="s">
        <v>85</v>
      </c>
      <c r="AW432" s="13" t="s">
        <v>4</v>
      </c>
      <c r="AX432" s="13" t="s">
        <v>81</v>
      </c>
      <c r="AY432" s="207" t="s">
        <v>185</v>
      </c>
    </row>
    <row r="433" spans="1:65" s="2" customFormat="1" ht="16.5" customHeight="1">
      <c r="A433" s="34"/>
      <c r="B433" s="35"/>
      <c r="C433" s="178" t="s">
        <v>648</v>
      </c>
      <c r="D433" s="178" t="s">
        <v>187</v>
      </c>
      <c r="E433" s="179" t="s">
        <v>666</v>
      </c>
      <c r="F433" s="180" t="s">
        <v>667</v>
      </c>
      <c r="G433" s="181" t="s">
        <v>190</v>
      </c>
      <c r="H433" s="182">
        <v>68.548</v>
      </c>
      <c r="I433" s="183"/>
      <c r="J433" s="184">
        <f>ROUND(I433*H433,2)</f>
        <v>0</v>
      </c>
      <c r="K433" s="180" t="s">
        <v>191</v>
      </c>
      <c r="L433" s="39"/>
      <c r="M433" s="185" t="s">
        <v>19</v>
      </c>
      <c r="N433" s="186" t="s">
        <v>48</v>
      </c>
      <c r="O433" s="64"/>
      <c r="P433" s="187">
        <f>O433*H433</f>
        <v>0</v>
      </c>
      <c r="Q433" s="187">
        <v>0</v>
      </c>
      <c r="R433" s="187">
        <f>Q433*H433</f>
        <v>0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285</v>
      </c>
      <c r="AT433" s="189" t="s">
        <v>187</v>
      </c>
      <c r="AU433" s="189" t="s">
        <v>85</v>
      </c>
      <c r="AY433" s="17" t="s">
        <v>185</v>
      </c>
      <c r="BE433" s="190">
        <f>IF(N433="základní",J433,0)</f>
        <v>0</v>
      </c>
      <c r="BF433" s="190">
        <f>IF(N433="snížená",J433,0)</f>
        <v>0</v>
      </c>
      <c r="BG433" s="190">
        <f>IF(N433="zákl. přenesená",J433,0)</f>
        <v>0</v>
      </c>
      <c r="BH433" s="190">
        <f>IF(N433="sníž. přenesená",J433,0)</f>
        <v>0</v>
      </c>
      <c r="BI433" s="190">
        <f>IF(N433="nulová",J433,0)</f>
        <v>0</v>
      </c>
      <c r="BJ433" s="17" t="s">
        <v>81</v>
      </c>
      <c r="BK433" s="190">
        <f>ROUND(I433*H433,2)</f>
        <v>0</v>
      </c>
      <c r="BL433" s="17" t="s">
        <v>285</v>
      </c>
      <c r="BM433" s="189" t="s">
        <v>668</v>
      </c>
    </row>
    <row r="434" spans="1:47" s="2" customFormat="1" ht="12">
      <c r="A434" s="34"/>
      <c r="B434" s="35"/>
      <c r="C434" s="36"/>
      <c r="D434" s="191" t="s">
        <v>194</v>
      </c>
      <c r="E434" s="36"/>
      <c r="F434" s="192" t="s">
        <v>669</v>
      </c>
      <c r="G434" s="36"/>
      <c r="H434" s="36"/>
      <c r="I434" s="193"/>
      <c r="J434" s="36"/>
      <c r="K434" s="36"/>
      <c r="L434" s="39"/>
      <c r="M434" s="194"/>
      <c r="N434" s="195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194</v>
      </c>
      <c r="AU434" s="17" t="s">
        <v>85</v>
      </c>
    </row>
    <row r="435" spans="2:51" s="13" customFormat="1" ht="12">
      <c r="B435" s="196"/>
      <c r="C435" s="197"/>
      <c r="D435" s="198" t="s">
        <v>196</v>
      </c>
      <c r="E435" s="199" t="s">
        <v>19</v>
      </c>
      <c r="F435" s="200" t="s">
        <v>889</v>
      </c>
      <c r="G435" s="197"/>
      <c r="H435" s="201">
        <v>17.137</v>
      </c>
      <c r="I435" s="202"/>
      <c r="J435" s="197"/>
      <c r="K435" s="197"/>
      <c r="L435" s="203"/>
      <c r="M435" s="204"/>
      <c r="N435" s="205"/>
      <c r="O435" s="205"/>
      <c r="P435" s="205"/>
      <c r="Q435" s="205"/>
      <c r="R435" s="205"/>
      <c r="S435" s="205"/>
      <c r="T435" s="206"/>
      <c r="AT435" s="207" t="s">
        <v>196</v>
      </c>
      <c r="AU435" s="207" t="s">
        <v>85</v>
      </c>
      <c r="AV435" s="13" t="s">
        <v>85</v>
      </c>
      <c r="AW435" s="13" t="s">
        <v>37</v>
      </c>
      <c r="AX435" s="13" t="s">
        <v>77</v>
      </c>
      <c r="AY435" s="207" t="s">
        <v>185</v>
      </c>
    </row>
    <row r="436" spans="2:51" s="14" customFormat="1" ht="12">
      <c r="B436" s="208"/>
      <c r="C436" s="209"/>
      <c r="D436" s="198" t="s">
        <v>196</v>
      </c>
      <c r="E436" s="210" t="s">
        <v>19</v>
      </c>
      <c r="F436" s="211" t="s">
        <v>199</v>
      </c>
      <c r="G436" s="209"/>
      <c r="H436" s="212">
        <v>17.137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196</v>
      </c>
      <c r="AU436" s="218" t="s">
        <v>85</v>
      </c>
      <c r="AV436" s="14" t="s">
        <v>192</v>
      </c>
      <c r="AW436" s="14" t="s">
        <v>37</v>
      </c>
      <c r="AX436" s="14" t="s">
        <v>81</v>
      </c>
      <c r="AY436" s="218" t="s">
        <v>185</v>
      </c>
    </row>
    <row r="437" spans="2:51" s="13" customFormat="1" ht="12">
      <c r="B437" s="196"/>
      <c r="C437" s="197"/>
      <c r="D437" s="198" t="s">
        <v>196</v>
      </c>
      <c r="E437" s="197"/>
      <c r="F437" s="200" t="s">
        <v>890</v>
      </c>
      <c r="G437" s="197"/>
      <c r="H437" s="201">
        <v>68.548</v>
      </c>
      <c r="I437" s="202"/>
      <c r="J437" s="197"/>
      <c r="K437" s="197"/>
      <c r="L437" s="203"/>
      <c r="M437" s="204"/>
      <c r="N437" s="205"/>
      <c r="O437" s="205"/>
      <c r="P437" s="205"/>
      <c r="Q437" s="205"/>
      <c r="R437" s="205"/>
      <c r="S437" s="205"/>
      <c r="T437" s="206"/>
      <c r="AT437" s="207" t="s">
        <v>196</v>
      </c>
      <c r="AU437" s="207" t="s">
        <v>85</v>
      </c>
      <c r="AV437" s="13" t="s">
        <v>85</v>
      </c>
      <c r="AW437" s="13" t="s">
        <v>4</v>
      </c>
      <c r="AX437" s="13" t="s">
        <v>81</v>
      </c>
      <c r="AY437" s="207" t="s">
        <v>185</v>
      </c>
    </row>
    <row r="438" spans="1:65" s="2" customFormat="1" ht="16.5" customHeight="1">
      <c r="A438" s="34"/>
      <c r="B438" s="35"/>
      <c r="C438" s="178" t="s">
        <v>657</v>
      </c>
      <c r="D438" s="178" t="s">
        <v>187</v>
      </c>
      <c r="E438" s="179" t="s">
        <v>673</v>
      </c>
      <c r="F438" s="180" t="s">
        <v>674</v>
      </c>
      <c r="G438" s="181" t="s">
        <v>190</v>
      </c>
      <c r="H438" s="182">
        <v>68.548</v>
      </c>
      <c r="I438" s="183"/>
      <c r="J438" s="184">
        <f>ROUND(I438*H438,2)</f>
        <v>0</v>
      </c>
      <c r="K438" s="180" t="s">
        <v>191</v>
      </c>
      <c r="L438" s="39"/>
      <c r="M438" s="185" t="s">
        <v>19</v>
      </c>
      <c r="N438" s="186" t="s">
        <v>48</v>
      </c>
      <c r="O438" s="64"/>
      <c r="P438" s="187">
        <f>O438*H438</f>
        <v>0</v>
      </c>
      <c r="Q438" s="187">
        <v>0.0003</v>
      </c>
      <c r="R438" s="187">
        <f>Q438*H438</f>
        <v>0.0205644</v>
      </c>
      <c r="S438" s="187">
        <v>0</v>
      </c>
      <c r="T438" s="188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89" t="s">
        <v>285</v>
      </c>
      <c r="AT438" s="189" t="s">
        <v>187</v>
      </c>
      <c r="AU438" s="189" t="s">
        <v>85</v>
      </c>
      <c r="AY438" s="17" t="s">
        <v>185</v>
      </c>
      <c r="BE438" s="190">
        <f>IF(N438="základní",J438,0)</f>
        <v>0</v>
      </c>
      <c r="BF438" s="190">
        <f>IF(N438="snížená",J438,0)</f>
        <v>0</v>
      </c>
      <c r="BG438" s="190">
        <f>IF(N438="zákl. přenesená",J438,0)</f>
        <v>0</v>
      </c>
      <c r="BH438" s="190">
        <f>IF(N438="sníž. přenesená",J438,0)</f>
        <v>0</v>
      </c>
      <c r="BI438" s="190">
        <f>IF(N438="nulová",J438,0)</f>
        <v>0</v>
      </c>
      <c r="BJ438" s="17" t="s">
        <v>81</v>
      </c>
      <c r="BK438" s="190">
        <f>ROUND(I438*H438,2)</f>
        <v>0</v>
      </c>
      <c r="BL438" s="17" t="s">
        <v>285</v>
      </c>
      <c r="BM438" s="189" t="s">
        <v>675</v>
      </c>
    </row>
    <row r="439" spans="1:47" s="2" customFormat="1" ht="12">
      <c r="A439" s="34"/>
      <c r="B439" s="35"/>
      <c r="C439" s="36"/>
      <c r="D439" s="191" t="s">
        <v>194</v>
      </c>
      <c r="E439" s="36"/>
      <c r="F439" s="192" t="s">
        <v>676</v>
      </c>
      <c r="G439" s="36"/>
      <c r="H439" s="36"/>
      <c r="I439" s="193"/>
      <c r="J439" s="36"/>
      <c r="K439" s="36"/>
      <c r="L439" s="39"/>
      <c r="M439" s="194"/>
      <c r="N439" s="195"/>
      <c r="O439" s="64"/>
      <c r="P439" s="64"/>
      <c r="Q439" s="64"/>
      <c r="R439" s="64"/>
      <c r="S439" s="64"/>
      <c r="T439" s="65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194</v>
      </c>
      <c r="AU439" s="17" t="s">
        <v>85</v>
      </c>
    </row>
    <row r="440" spans="2:51" s="13" customFormat="1" ht="12">
      <c r="B440" s="196"/>
      <c r="C440" s="197"/>
      <c r="D440" s="198" t="s">
        <v>196</v>
      </c>
      <c r="E440" s="197"/>
      <c r="F440" s="200" t="s">
        <v>890</v>
      </c>
      <c r="G440" s="197"/>
      <c r="H440" s="201">
        <v>68.548</v>
      </c>
      <c r="I440" s="202"/>
      <c r="J440" s="197"/>
      <c r="K440" s="197"/>
      <c r="L440" s="203"/>
      <c r="M440" s="204"/>
      <c r="N440" s="205"/>
      <c r="O440" s="205"/>
      <c r="P440" s="205"/>
      <c r="Q440" s="205"/>
      <c r="R440" s="205"/>
      <c r="S440" s="205"/>
      <c r="T440" s="206"/>
      <c r="AT440" s="207" t="s">
        <v>196</v>
      </c>
      <c r="AU440" s="207" t="s">
        <v>85</v>
      </c>
      <c r="AV440" s="13" t="s">
        <v>85</v>
      </c>
      <c r="AW440" s="13" t="s">
        <v>4</v>
      </c>
      <c r="AX440" s="13" t="s">
        <v>81</v>
      </c>
      <c r="AY440" s="207" t="s">
        <v>185</v>
      </c>
    </row>
    <row r="441" spans="1:65" s="2" customFormat="1" ht="16.5" customHeight="1">
      <c r="A441" s="34"/>
      <c r="B441" s="35"/>
      <c r="C441" s="178" t="s">
        <v>665</v>
      </c>
      <c r="D441" s="178" t="s">
        <v>187</v>
      </c>
      <c r="E441" s="179" t="s">
        <v>678</v>
      </c>
      <c r="F441" s="180" t="s">
        <v>679</v>
      </c>
      <c r="G441" s="181" t="s">
        <v>190</v>
      </c>
      <c r="H441" s="182">
        <v>32.44</v>
      </c>
      <c r="I441" s="183"/>
      <c r="J441" s="184">
        <f>ROUND(I441*H441,2)</f>
        <v>0</v>
      </c>
      <c r="K441" s="180" t="s">
        <v>191</v>
      </c>
      <c r="L441" s="39"/>
      <c r="M441" s="185" t="s">
        <v>19</v>
      </c>
      <c r="N441" s="186" t="s">
        <v>48</v>
      </c>
      <c r="O441" s="64"/>
      <c r="P441" s="187">
        <f>O441*H441</f>
        <v>0</v>
      </c>
      <c r="Q441" s="187">
        <v>0.0015</v>
      </c>
      <c r="R441" s="187">
        <f>Q441*H441</f>
        <v>0.048659999999999995</v>
      </c>
      <c r="S441" s="187">
        <v>0</v>
      </c>
      <c r="T441" s="18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9" t="s">
        <v>285</v>
      </c>
      <c r="AT441" s="189" t="s">
        <v>187</v>
      </c>
      <c r="AU441" s="189" t="s">
        <v>85</v>
      </c>
      <c r="AY441" s="17" t="s">
        <v>185</v>
      </c>
      <c r="BE441" s="190">
        <f>IF(N441="základní",J441,0)</f>
        <v>0</v>
      </c>
      <c r="BF441" s="190">
        <f>IF(N441="snížená",J441,0)</f>
        <v>0</v>
      </c>
      <c r="BG441" s="190">
        <f>IF(N441="zákl. přenesená",J441,0)</f>
        <v>0</v>
      </c>
      <c r="BH441" s="190">
        <f>IF(N441="sníž. přenesená",J441,0)</f>
        <v>0</v>
      </c>
      <c r="BI441" s="190">
        <f>IF(N441="nulová",J441,0)</f>
        <v>0</v>
      </c>
      <c r="BJ441" s="17" t="s">
        <v>81</v>
      </c>
      <c r="BK441" s="190">
        <f>ROUND(I441*H441,2)</f>
        <v>0</v>
      </c>
      <c r="BL441" s="17" t="s">
        <v>285</v>
      </c>
      <c r="BM441" s="189" t="s">
        <v>680</v>
      </c>
    </row>
    <row r="442" spans="1:47" s="2" customFormat="1" ht="12">
      <c r="A442" s="34"/>
      <c r="B442" s="35"/>
      <c r="C442" s="36"/>
      <c r="D442" s="191" t="s">
        <v>194</v>
      </c>
      <c r="E442" s="36"/>
      <c r="F442" s="192" t="s">
        <v>681</v>
      </c>
      <c r="G442" s="36"/>
      <c r="H442" s="36"/>
      <c r="I442" s="193"/>
      <c r="J442" s="36"/>
      <c r="K442" s="36"/>
      <c r="L442" s="39"/>
      <c r="M442" s="194"/>
      <c r="N442" s="195"/>
      <c r="O442" s="64"/>
      <c r="P442" s="64"/>
      <c r="Q442" s="64"/>
      <c r="R442" s="64"/>
      <c r="S442" s="64"/>
      <c r="T442" s="65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7" t="s">
        <v>194</v>
      </c>
      <c r="AU442" s="17" t="s">
        <v>85</v>
      </c>
    </row>
    <row r="443" spans="2:51" s="13" customFormat="1" ht="12">
      <c r="B443" s="196"/>
      <c r="C443" s="197"/>
      <c r="D443" s="198" t="s">
        <v>196</v>
      </c>
      <c r="E443" s="199" t="s">
        <v>19</v>
      </c>
      <c r="F443" s="200" t="s">
        <v>891</v>
      </c>
      <c r="G443" s="197"/>
      <c r="H443" s="201">
        <v>8.11</v>
      </c>
      <c r="I443" s="202"/>
      <c r="J443" s="197"/>
      <c r="K443" s="197"/>
      <c r="L443" s="203"/>
      <c r="M443" s="204"/>
      <c r="N443" s="205"/>
      <c r="O443" s="205"/>
      <c r="P443" s="205"/>
      <c r="Q443" s="205"/>
      <c r="R443" s="205"/>
      <c r="S443" s="205"/>
      <c r="T443" s="206"/>
      <c r="AT443" s="207" t="s">
        <v>196</v>
      </c>
      <c r="AU443" s="207" t="s">
        <v>85</v>
      </c>
      <c r="AV443" s="13" t="s">
        <v>85</v>
      </c>
      <c r="AW443" s="13" t="s">
        <v>37</v>
      </c>
      <c r="AX443" s="13" t="s">
        <v>77</v>
      </c>
      <c r="AY443" s="207" t="s">
        <v>185</v>
      </c>
    </row>
    <row r="444" spans="2:51" s="14" customFormat="1" ht="12">
      <c r="B444" s="208"/>
      <c r="C444" s="209"/>
      <c r="D444" s="198" t="s">
        <v>196</v>
      </c>
      <c r="E444" s="210" t="s">
        <v>19</v>
      </c>
      <c r="F444" s="211" t="s">
        <v>199</v>
      </c>
      <c r="G444" s="209"/>
      <c r="H444" s="212">
        <v>8.11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196</v>
      </c>
      <c r="AU444" s="218" t="s">
        <v>85</v>
      </c>
      <c r="AV444" s="14" t="s">
        <v>192</v>
      </c>
      <c r="AW444" s="14" t="s">
        <v>37</v>
      </c>
      <c r="AX444" s="14" t="s">
        <v>81</v>
      </c>
      <c r="AY444" s="218" t="s">
        <v>185</v>
      </c>
    </row>
    <row r="445" spans="2:51" s="13" customFormat="1" ht="12">
      <c r="B445" s="196"/>
      <c r="C445" s="197"/>
      <c r="D445" s="198" t="s">
        <v>196</v>
      </c>
      <c r="E445" s="197"/>
      <c r="F445" s="200" t="s">
        <v>892</v>
      </c>
      <c r="G445" s="197"/>
      <c r="H445" s="201">
        <v>32.44</v>
      </c>
      <c r="I445" s="202"/>
      <c r="J445" s="197"/>
      <c r="K445" s="197"/>
      <c r="L445" s="203"/>
      <c r="M445" s="204"/>
      <c r="N445" s="205"/>
      <c r="O445" s="205"/>
      <c r="P445" s="205"/>
      <c r="Q445" s="205"/>
      <c r="R445" s="205"/>
      <c r="S445" s="205"/>
      <c r="T445" s="206"/>
      <c r="AT445" s="207" t="s">
        <v>196</v>
      </c>
      <c r="AU445" s="207" t="s">
        <v>85</v>
      </c>
      <c r="AV445" s="13" t="s">
        <v>85</v>
      </c>
      <c r="AW445" s="13" t="s">
        <v>4</v>
      </c>
      <c r="AX445" s="13" t="s">
        <v>81</v>
      </c>
      <c r="AY445" s="207" t="s">
        <v>185</v>
      </c>
    </row>
    <row r="446" spans="1:65" s="2" customFormat="1" ht="16.5" customHeight="1">
      <c r="A446" s="34"/>
      <c r="B446" s="35"/>
      <c r="C446" s="178" t="s">
        <v>672</v>
      </c>
      <c r="D446" s="178" t="s">
        <v>187</v>
      </c>
      <c r="E446" s="179" t="s">
        <v>685</v>
      </c>
      <c r="F446" s="180" t="s">
        <v>686</v>
      </c>
      <c r="G446" s="181" t="s">
        <v>407</v>
      </c>
      <c r="H446" s="182">
        <v>30.8</v>
      </c>
      <c r="I446" s="183"/>
      <c r="J446" s="184">
        <f>ROUND(I446*H446,2)</f>
        <v>0</v>
      </c>
      <c r="K446" s="180" t="s">
        <v>191</v>
      </c>
      <c r="L446" s="39"/>
      <c r="M446" s="185" t="s">
        <v>19</v>
      </c>
      <c r="N446" s="186" t="s">
        <v>48</v>
      </c>
      <c r="O446" s="64"/>
      <c r="P446" s="187">
        <f>O446*H446</f>
        <v>0</v>
      </c>
      <c r="Q446" s="187">
        <v>0.00028</v>
      </c>
      <c r="R446" s="187">
        <f>Q446*H446</f>
        <v>0.008624</v>
      </c>
      <c r="S446" s="187">
        <v>0</v>
      </c>
      <c r="T446" s="18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89" t="s">
        <v>285</v>
      </c>
      <c r="AT446" s="189" t="s">
        <v>187</v>
      </c>
      <c r="AU446" s="189" t="s">
        <v>85</v>
      </c>
      <c r="AY446" s="17" t="s">
        <v>185</v>
      </c>
      <c r="BE446" s="190">
        <f>IF(N446="základní",J446,0)</f>
        <v>0</v>
      </c>
      <c r="BF446" s="190">
        <f>IF(N446="snížená",J446,0)</f>
        <v>0</v>
      </c>
      <c r="BG446" s="190">
        <f>IF(N446="zákl. přenesená",J446,0)</f>
        <v>0</v>
      </c>
      <c r="BH446" s="190">
        <f>IF(N446="sníž. přenesená",J446,0)</f>
        <v>0</v>
      </c>
      <c r="BI446" s="190">
        <f>IF(N446="nulová",J446,0)</f>
        <v>0</v>
      </c>
      <c r="BJ446" s="17" t="s">
        <v>81</v>
      </c>
      <c r="BK446" s="190">
        <f>ROUND(I446*H446,2)</f>
        <v>0</v>
      </c>
      <c r="BL446" s="17" t="s">
        <v>285</v>
      </c>
      <c r="BM446" s="189" t="s">
        <v>687</v>
      </c>
    </row>
    <row r="447" spans="1:47" s="2" customFormat="1" ht="12">
      <c r="A447" s="34"/>
      <c r="B447" s="35"/>
      <c r="C447" s="36"/>
      <c r="D447" s="191" t="s">
        <v>194</v>
      </c>
      <c r="E447" s="36"/>
      <c r="F447" s="192" t="s">
        <v>688</v>
      </c>
      <c r="G447" s="36"/>
      <c r="H447" s="36"/>
      <c r="I447" s="193"/>
      <c r="J447" s="36"/>
      <c r="K447" s="36"/>
      <c r="L447" s="39"/>
      <c r="M447" s="194"/>
      <c r="N447" s="195"/>
      <c r="O447" s="64"/>
      <c r="P447" s="64"/>
      <c r="Q447" s="64"/>
      <c r="R447" s="64"/>
      <c r="S447" s="64"/>
      <c r="T447" s="65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194</v>
      </c>
      <c r="AU447" s="17" t="s">
        <v>85</v>
      </c>
    </row>
    <row r="448" spans="2:51" s="13" customFormat="1" ht="12">
      <c r="B448" s="196"/>
      <c r="C448" s="197"/>
      <c r="D448" s="198" t="s">
        <v>196</v>
      </c>
      <c r="E448" s="199" t="s">
        <v>19</v>
      </c>
      <c r="F448" s="200" t="s">
        <v>800</v>
      </c>
      <c r="G448" s="197"/>
      <c r="H448" s="201">
        <v>7.7</v>
      </c>
      <c r="I448" s="202"/>
      <c r="J448" s="197"/>
      <c r="K448" s="197"/>
      <c r="L448" s="203"/>
      <c r="M448" s="204"/>
      <c r="N448" s="205"/>
      <c r="O448" s="205"/>
      <c r="P448" s="205"/>
      <c r="Q448" s="205"/>
      <c r="R448" s="205"/>
      <c r="S448" s="205"/>
      <c r="T448" s="206"/>
      <c r="AT448" s="207" t="s">
        <v>196</v>
      </c>
      <c r="AU448" s="207" t="s">
        <v>85</v>
      </c>
      <c r="AV448" s="13" t="s">
        <v>85</v>
      </c>
      <c r="AW448" s="13" t="s">
        <v>37</v>
      </c>
      <c r="AX448" s="13" t="s">
        <v>77</v>
      </c>
      <c r="AY448" s="207" t="s">
        <v>185</v>
      </c>
    </row>
    <row r="449" spans="2:51" s="14" customFormat="1" ht="12">
      <c r="B449" s="208"/>
      <c r="C449" s="209"/>
      <c r="D449" s="198" t="s">
        <v>196</v>
      </c>
      <c r="E449" s="210" t="s">
        <v>19</v>
      </c>
      <c r="F449" s="211" t="s">
        <v>199</v>
      </c>
      <c r="G449" s="209"/>
      <c r="H449" s="212">
        <v>7.7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196</v>
      </c>
      <c r="AU449" s="218" t="s">
        <v>85</v>
      </c>
      <c r="AV449" s="14" t="s">
        <v>192</v>
      </c>
      <c r="AW449" s="14" t="s">
        <v>37</v>
      </c>
      <c r="AX449" s="14" t="s">
        <v>81</v>
      </c>
      <c r="AY449" s="218" t="s">
        <v>185</v>
      </c>
    </row>
    <row r="450" spans="2:51" s="13" customFormat="1" ht="12">
      <c r="B450" s="196"/>
      <c r="C450" s="197"/>
      <c r="D450" s="198" t="s">
        <v>196</v>
      </c>
      <c r="E450" s="197"/>
      <c r="F450" s="200" t="s">
        <v>893</v>
      </c>
      <c r="G450" s="197"/>
      <c r="H450" s="201">
        <v>30.8</v>
      </c>
      <c r="I450" s="202"/>
      <c r="J450" s="197"/>
      <c r="K450" s="197"/>
      <c r="L450" s="203"/>
      <c r="M450" s="204"/>
      <c r="N450" s="205"/>
      <c r="O450" s="205"/>
      <c r="P450" s="205"/>
      <c r="Q450" s="205"/>
      <c r="R450" s="205"/>
      <c r="S450" s="205"/>
      <c r="T450" s="206"/>
      <c r="AT450" s="207" t="s">
        <v>196</v>
      </c>
      <c r="AU450" s="207" t="s">
        <v>85</v>
      </c>
      <c r="AV450" s="13" t="s">
        <v>85</v>
      </c>
      <c r="AW450" s="13" t="s">
        <v>4</v>
      </c>
      <c r="AX450" s="13" t="s">
        <v>81</v>
      </c>
      <c r="AY450" s="207" t="s">
        <v>185</v>
      </c>
    </row>
    <row r="451" spans="1:65" s="2" customFormat="1" ht="21.75" customHeight="1">
      <c r="A451" s="34"/>
      <c r="B451" s="35"/>
      <c r="C451" s="178" t="s">
        <v>677</v>
      </c>
      <c r="D451" s="178" t="s">
        <v>187</v>
      </c>
      <c r="E451" s="179" t="s">
        <v>692</v>
      </c>
      <c r="F451" s="180" t="s">
        <v>693</v>
      </c>
      <c r="G451" s="181" t="s">
        <v>407</v>
      </c>
      <c r="H451" s="182">
        <v>8.94</v>
      </c>
      <c r="I451" s="183"/>
      <c r="J451" s="184">
        <f>ROUND(I451*H451,2)</f>
        <v>0</v>
      </c>
      <c r="K451" s="180" t="s">
        <v>191</v>
      </c>
      <c r="L451" s="39"/>
      <c r="M451" s="185" t="s">
        <v>19</v>
      </c>
      <c r="N451" s="186" t="s">
        <v>48</v>
      </c>
      <c r="O451" s="64"/>
      <c r="P451" s="187">
        <f>O451*H451</f>
        <v>0</v>
      </c>
      <c r="Q451" s="187">
        <v>0.0002</v>
      </c>
      <c r="R451" s="187">
        <f>Q451*H451</f>
        <v>0.001788</v>
      </c>
      <c r="S451" s="187">
        <v>0</v>
      </c>
      <c r="T451" s="18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89" t="s">
        <v>285</v>
      </c>
      <c r="AT451" s="189" t="s">
        <v>187</v>
      </c>
      <c r="AU451" s="189" t="s">
        <v>85</v>
      </c>
      <c r="AY451" s="17" t="s">
        <v>185</v>
      </c>
      <c r="BE451" s="190">
        <f>IF(N451="základní",J451,0)</f>
        <v>0</v>
      </c>
      <c r="BF451" s="190">
        <f>IF(N451="snížená",J451,0)</f>
        <v>0</v>
      </c>
      <c r="BG451" s="190">
        <f>IF(N451="zákl. přenesená",J451,0)</f>
        <v>0</v>
      </c>
      <c r="BH451" s="190">
        <f>IF(N451="sníž. přenesená",J451,0)</f>
        <v>0</v>
      </c>
      <c r="BI451" s="190">
        <f>IF(N451="nulová",J451,0)</f>
        <v>0</v>
      </c>
      <c r="BJ451" s="17" t="s">
        <v>81</v>
      </c>
      <c r="BK451" s="190">
        <f>ROUND(I451*H451,2)</f>
        <v>0</v>
      </c>
      <c r="BL451" s="17" t="s">
        <v>285</v>
      </c>
      <c r="BM451" s="189" t="s">
        <v>694</v>
      </c>
    </row>
    <row r="452" spans="1:47" s="2" customFormat="1" ht="12">
      <c r="A452" s="34"/>
      <c r="B452" s="35"/>
      <c r="C452" s="36"/>
      <c r="D452" s="191" t="s">
        <v>194</v>
      </c>
      <c r="E452" s="36"/>
      <c r="F452" s="192" t="s">
        <v>695</v>
      </c>
      <c r="G452" s="36"/>
      <c r="H452" s="36"/>
      <c r="I452" s="193"/>
      <c r="J452" s="36"/>
      <c r="K452" s="36"/>
      <c r="L452" s="39"/>
      <c r="M452" s="194"/>
      <c r="N452" s="195"/>
      <c r="O452" s="64"/>
      <c r="P452" s="64"/>
      <c r="Q452" s="64"/>
      <c r="R452" s="64"/>
      <c r="S452" s="64"/>
      <c r="T452" s="65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194</v>
      </c>
      <c r="AU452" s="17" t="s">
        <v>85</v>
      </c>
    </row>
    <row r="453" spans="2:51" s="13" customFormat="1" ht="12">
      <c r="B453" s="196"/>
      <c r="C453" s="197"/>
      <c r="D453" s="198" t="s">
        <v>196</v>
      </c>
      <c r="E453" s="199" t="s">
        <v>19</v>
      </c>
      <c r="F453" s="200" t="s">
        <v>894</v>
      </c>
      <c r="G453" s="197"/>
      <c r="H453" s="201">
        <v>2.235</v>
      </c>
      <c r="I453" s="202"/>
      <c r="J453" s="197"/>
      <c r="K453" s="197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196</v>
      </c>
      <c r="AU453" s="207" t="s">
        <v>85</v>
      </c>
      <c r="AV453" s="13" t="s">
        <v>85</v>
      </c>
      <c r="AW453" s="13" t="s">
        <v>37</v>
      </c>
      <c r="AX453" s="13" t="s">
        <v>77</v>
      </c>
      <c r="AY453" s="207" t="s">
        <v>185</v>
      </c>
    </row>
    <row r="454" spans="2:51" s="14" customFormat="1" ht="12">
      <c r="B454" s="208"/>
      <c r="C454" s="209"/>
      <c r="D454" s="198" t="s">
        <v>196</v>
      </c>
      <c r="E454" s="210" t="s">
        <v>19</v>
      </c>
      <c r="F454" s="211" t="s">
        <v>199</v>
      </c>
      <c r="G454" s="209"/>
      <c r="H454" s="212">
        <v>2.235</v>
      </c>
      <c r="I454" s="213"/>
      <c r="J454" s="209"/>
      <c r="K454" s="209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196</v>
      </c>
      <c r="AU454" s="218" t="s">
        <v>85</v>
      </c>
      <c r="AV454" s="14" t="s">
        <v>192</v>
      </c>
      <c r="AW454" s="14" t="s">
        <v>37</v>
      </c>
      <c r="AX454" s="14" t="s">
        <v>81</v>
      </c>
      <c r="AY454" s="218" t="s">
        <v>185</v>
      </c>
    </row>
    <row r="455" spans="2:51" s="13" customFormat="1" ht="12">
      <c r="B455" s="196"/>
      <c r="C455" s="197"/>
      <c r="D455" s="198" t="s">
        <v>196</v>
      </c>
      <c r="E455" s="197"/>
      <c r="F455" s="200" t="s">
        <v>895</v>
      </c>
      <c r="G455" s="197"/>
      <c r="H455" s="201">
        <v>8.94</v>
      </c>
      <c r="I455" s="202"/>
      <c r="J455" s="197"/>
      <c r="K455" s="197"/>
      <c r="L455" s="203"/>
      <c r="M455" s="204"/>
      <c r="N455" s="205"/>
      <c r="O455" s="205"/>
      <c r="P455" s="205"/>
      <c r="Q455" s="205"/>
      <c r="R455" s="205"/>
      <c r="S455" s="205"/>
      <c r="T455" s="206"/>
      <c r="AT455" s="207" t="s">
        <v>196</v>
      </c>
      <c r="AU455" s="207" t="s">
        <v>85</v>
      </c>
      <c r="AV455" s="13" t="s">
        <v>85</v>
      </c>
      <c r="AW455" s="13" t="s">
        <v>4</v>
      </c>
      <c r="AX455" s="13" t="s">
        <v>81</v>
      </c>
      <c r="AY455" s="207" t="s">
        <v>185</v>
      </c>
    </row>
    <row r="456" spans="1:65" s="2" customFormat="1" ht="16.5" customHeight="1">
      <c r="A456" s="34"/>
      <c r="B456" s="35"/>
      <c r="C456" s="219" t="s">
        <v>684</v>
      </c>
      <c r="D456" s="219" t="s">
        <v>404</v>
      </c>
      <c r="E456" s="220" t="s">
        <v>698</v>
      </c>
      <c r="F456" s="221" t="s">
        <v>699</v>
      </c>
      <c r="G456" s="222" t="s">
        <v>407</v>
      </c>
      <c r="H456" s="223">
        <v>10.28</v>
      </c>
      <c r="I456" s="224"/>
      <c r="J456" s="225">
        <f>ROUND(I456*H456,2)</f>
        <v>0</v>
      </c>
      <c r="K456" s="221" t="s">
        <v>191</v>
      </c>
      <c r="L456" s="226"/>
      <c r="M456" s="227" t="s">
        <v>19</v>
      </c>
      <c r="N456" s="228" t="s">
        <v>48</v>
      </c>
      <c r="O456" s="64"/>
      <c r="P456" s="187">
        <f>O456*H456</f>
        <v>0</v>
      </c>
      <c r="Q456" s="187">
        <v>2E-05</v>
      </c>
      <c r="R456" s="187">
        <f>Q456*H456</f>
        <v>0.0002056</v>
      </c>
      <c r="S456" s="187">
        <v>0</v>
      </c>
      <c r="T456" s="18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9" t="s">
        <v>392</v>
      </c>
      <c r="AT456" s="189" t="s">
        <v>404</v>
      </c>
      <c r="AU456" s="189" t="s">
        <v>85</v>
      </c>
      <c r="AY456" s="17" t="s">
        <v>185</v>
      </c>
      <c r="BE456" s="190">
        <f>IF(N456="základní",J456,0)</f>
        <v>0</v>
      </c>
      <c r="BF456" s="190">
        <f>IF(N456="snížená",J456,0)</f>
        <v>0</v>
      </c>
      <c r="BG456" s="190">
        <f>IF(N456="zákl. přenesená",J456,0)</f>
        <v>0</v>
      </c>
      <c r="BH456" s="190">
        <f>IF(N456="sníž. přenesená",J456,0)</f>
        <v>0</v>
      </c>
      <c r="BI456" s="190">
        <f>IF(N456="nulová",J456,0)</f>
        <v>0</v>
      </c>
      <c r="BJ456" s="17" t="s">
        <v>81</v>
      </c>
      <c r="BK456" s="190">
        <f>ROUND(I456*H456,2)</f>
        <v>0</v>
      </c>
      <c r="BL456" s="17" t="s">
        <v>285</v>
      </c>
      <c r="BM456" s="189" t="s">
        <v>700</v>
      </c>
    </row>
    <row r="457" spans="2:51" s="13" customFormat="1" ht="12">
      <c r="B457" s="196"/>
      <c r="C457" s="197"/>
      <c r="D457" s="198" t="s">
        <v>196</v>
      </c>
      <c r="E457" s="199" t="s">
        <v>19</v>
      </c>
      <c r="F457" s="200" t="s">
        <v>896</v>
      </c>
      <c r="G457" s="197"/>
      <c r="H457" s="201">
        <v>2.57</v>
      </c>
      <c r="I457" s="202"/>
      <c r="J457" s="197"/>
      <c r="K457" s="197"/>
      <c r="L457" s="203"/>
      <c r="M457" s="204"/>
      <c r="N457" s="205"/>
      <c r="O457" s="205"/>
      <c r="P457" s="205"/>
      <c r="Q457" s="205"/>
      <c r="R457" s="205"/>
      <c r="S457" s="205"/>
      <c r="T457" s="206"/>
      <c r="AT457" s="207" t="s">
        <v>196</v>
      </c>
      <c r="AU457" s="207" t="s">
        <v>85</v>
      </c>
      <c r="AV457" s="13" t="s">
        <v>85</v>
      </c>
      <c r="AW457" s="13" t="s">
        <v>37</v>
      </c>
      <c r="AX457" s="13" t="s">
        <v>77</v>
      </c>
      <c r="AY457" s="207" t="s">
        <v>185</v>
      </c>
    </row>
    <row r="458" spans="2:51" s="14" customFormat="1" ht="12">
      <c r="B458" s="208"/>
      <c r="C458" s="209"/>
      <c r="D458" s="198" t="s">
        <v>196</v>
      </c>
      <c r="E458" s="210" t="s">
        <v>19</v>
      </c>
      <c r="F458" s="211" t="s">
        <v>199</v>
      </c>
      <c r="G458" s="209"/>
      <c r="H458" s="212">
        <v>2.57</v>
      </c>
      <c r="I458" s="213"/>
      <c r="J458" s="209"/>
      <c r="K458" s="209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196</v>
      </c>
      <c r="AU458" s="218" t="s">
        <v>85</v>
      </c>
      <c r="AV458" s="14" t="s">
        <v>192</v>
      </c>
      <c r="AW458" s="14" t="s">
        <v>37</v>
      </c>
      <c r="AX458" s="14" t="s">
        <v>81</v>
      </c>
      <c r="AY458" s="218" t="s">
        <v>185</v>
      </c>
    </row>
    <row r="459" spans="2:51" s="13" customFormat="1" ht="12">
      <c r="B459" s="196"/>
      <c r="C459" s="197"/>
      <c r="D459" s="198" t="s">
        <v>196</v>
      </c>
      <c r="E459" s="197"/>
      <c r="F459" s="200" t="s">
        <v>897</v>
      </c>
      <c r="G459" s="197"/>
      <c r="H459" s="201">
        <v>10.28</v>
      </c>
      <c r="I459" s="202"/>
      <c r="J459" s="197"/>
      <c r="K459" s="197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196</v>
      </c>
      <c r="AU459" s="207" t="s">
        <v>85</v>
      </c>
      <c r="AV459" s="13" t="s">
        <v>85</v>
      </c>
      <c r="AW459" s="13" t="s">
        <v>4</v>
      </c>
      <c r="AX459" s="13" t="s">
        <v>81</v>
      </c>
      <c r="AY459" s="207" t="s">
        <v>185</v>
      </c>
    </row>
    <row r="460" spans="1:65" s="2" customFormat="1" ht="24.15" customHeight="1">
      <c r="A460" s="34"/>
      <c r="B460" s="35"/>
      <c r="C460" s="178" t="s">
        <v>691</v>
      </c>
      <c r="D460" s="178" t="s">
        <v>187</v>
      </c>
      <c r="E460" s="179" t="s">
        <v>703</v>
      </c>
      <c r="F460" s="180" t="s">
        <v>704</v>
      </c>
      <c r="G460" s="181" t="s">
        <v>190</v>
      </c>
      <c r="H460" s="182">
        <v>68.548</v>
      </c>
      <c r="I460" s="183"/>
      <c r="J460" s="184">
        <f>ROUND(I460*H460,2)</f>
        <v>0</v>
      </c>
      <c r="K460" s="180" t="s">
        <v>191</v>
      </c>
      <c r="L460" s="39"/>
      <c r="M460" s="185" t="s">
        <v>19</v>
      </c>
      <c r="N460" s="186" t="s">
        <v>48</v>
      </c>
      <c r="O460" s="64"/>
      <c r="P460" s="187">
        <f>O460*H460</f>
        <v>0</v>
      </c>
      <c r="Q460" s="187">
        <v>0.006</v>
      </c>
      <c r="R460" s="187">
        <f>Q460*H460</f>
        <v>0.41128800000000004</v>
      </c>
      <c r="S460" s="187">
        <v>0</v>
      </c>
      <c r="T460" s="188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89" t="s">
        <v>285</v>
      </c>
      <c r="AT460" s="189" t="s">
        <v>187</v>
      </c>
      <c r="AU460" s="189" t="s">
        <v>85</v>
      </c>
      <c r="AY460" s="17" t="s">
        <v>185</v>
      </c>
      <c r="BE460" s="190">
        <f>IF(N460="základní",J460,0)</f>
        <v>0</v>
      </c>
      <c r="BF460" s="190">
        <f>IF(N460="snížená",J460,0)</f>
        <v>0</v>
      </c>
      <c r="BG460" s="190">
        <f>IF(N460="zákl. přenesená",J460,0)</f>
        <v>0</v>
      </c>
      <c r="BH460" s="190">
        <f>IF(N460="sníž. přenesená",J460,0)</f>
        <v>0</v>
      </c>
      <c r="BI460" s="190">
        <f>IF(N460="nulová",J460,0)</f>
        <v>0</v>
      </c>
      <c r="BJ460" s="17" t="s">
        <v>81</v>
      </c>
      <c r="BK460" s="190">
        <f>ROUND(I460*H460,2)</f>
        <v>0</v>
      </c>
      <c r="BL460" s="17" t="s">
        <v>285</v>
      </c>
      <c r="BM460" s="189" t="s">
        <v>705</v>
      </c>
    </row>
    <row r="461" spans="1:47" s="2" customFormat="1" ht="12">
      <c r="A461" s="34"/>
      <c r="B461" s="35"/>
      <c r="C461" s="36"/>
      <c r="D461" s="191" t="s">
        <v>194</v>
      </c>
      <c r="E461" s="36"/>
      <c r="F461" s="192" t="s">
        <v>706</v>
      </c>
      <c r="G461" s="36"/>
      <c r="H461" s="36"/>
      <c r="I461" s="193"/>
      <c r="J461" s="36"/>
      <c r="K461" s="36"/>
      <c r="L461" s="39"/>
      <c r="M461" s="194"/>
      <c r="N461" s="195"/>
      <c r="O461" s="64"/>
      <c r="P461" s="64"/>
      <c r="Q461" s="64"/>
      <c r="R461" s="64"/>
      <c r="S461" s="64"/>
      <c r="T461" s="65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194</v>
      </c>
      <c r="AU461" s="17" t="s">
        <v>85</v>
      </c>
    </row>
    <row r="462" spans="2:51" s="13" customFormat="1" ht="12">
      <c r="B462" s="196"/>
      <c r="C462" s="197"/>
      <c r="D462" s="198" t="s">
        <v>196</v>
      </c>
      <c r="E462" s="197"/>
      <c r="F462" s="200" t="s">
        <v>890</v>
      </c>
      <c r="G462" s="197"/>
      <c r="H462" s="201">
        <v>68.548</v>
      </c>
      <c r="I462" s="202"/>
      <c r="J462" s="197"/>
      <c r="K462" s="197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196</v>
      </c>
      <c r="AU462" s="207" t="s">
        <v>85</v>
      </c>
      <c r="AV462" s="13" t="s">
        <v>85</v>
      </c>
      <c r="AW462" s="13" t="s">
        <v>4</v>
      </c>
      <c r="AX462" s="13" t="s">
        <v>81</v>
      </c>
      <c r="AY462" s="207" t="s">
        <v>185</v>
      </c>
    </row>
    <row r="463" spans="1:65" s="2" customFormat="1" ht="16.5" customHeight="1">
      <c r="A463" s="34"/>
      <c r="B463" s="35"/>
      <c r="C463" s="219" t="s">
        <v>697</v>
      </c>
      <c r="D463" s="219" t="s">
        <v>404</v>
      </c>
      <c r="E463" s="220" t="s">
        <v>708</v>
      </c>
      <c r="F463" s="221" t="s">
        <v>709</v>
      </c>
      <c r="G463" s="222" t="s">
        <v>190</v>
      </c>
      <c r="H463" s="223">
        <v>78.832</v>
      </c>
      <c r="I463" s="224"/>
      <c r="J463" s="225">
        <f>ROUND(I463*H463,2)</f>
        <v>0</v>
      </c>
      <c r="K463" s="221" t="s">
        <v>191</v>
      </c>
      <c r="L463" s="226"/>
      <c r="M463" s="227" t="s">
        <v>19</v>
      </c>
      <c r="N463" s="228" t="s">
        <v>48</v>
      </c>
      <c r="O463" s="64"/>
      <c r="P463" s="187">
        <f>O463*H463</f>
        <v>0</v>
      </c>
      <c r="Q463" s="187">
        <v>0.0118</v>
      </c>
      <c r="R463" s="187">
        <f>Q463*H463</f>
        <v>0.9302175999999999</v>
      </c>
      <c r="S463" s="187">
        <v>0</v>
      </c>
      <c r="T463" s="18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89" t="s">
        <v>392</v>
      </c>
      <c r="AT463" s="189" t="s">
        <v>404</v>
      </c>
      <c r="AU463" s="189" t="s">
        <v>85</v>
      </c>
      <c r="AY463" s="17" t="s">
        <v>185</v>
      </c>
      <c r="BE463" s="190">
        <f>IF(N463="základní",J463,0)</f>
        <v>0</v>
      </c>
      <c r="BF463" s="190">
        <f>IF(N463="snížená",J463,0)</f>
        <v>0</v>
      </c>
      <c r="BG463" s="190">
        <f>IF(N463="zákl. přenesená",J463,0)</f>
        <v>0</v>
      </c>
      <c r="BH463" s="190">
        <f>IF(N463="sníž. přenesená",J463,0)</f>
        <v>0</v>
      </c>
      <c r="BI463" s="190">
        <f>IF(N463="nulová",J463,0)</f>
        <v>0</v>
      </c>
      <c r="BJ463" s="17" t="s">
        <v>81</v>
      </c>
      <c r="BK463" s="190">
        <f>ROUND(I463*H463,2)</f>
        <v>0</v>
      </c>
      <c r="BL463" s="17" t="s">
        <v>285</v>
      </c>
      <c r="BM463" s="189" t="s">
        <v>710</v>
      </c>
    </row>
    <row r="464" spans="2:51" s="13" customFormat="1" ht="12">
      <c r="B464" s="196"/>
      <c r="C464" s="197"/>
      <c r="D464" s="198" t="s">
        <v>196</v>
      </c>
      <c r="E464" s="199" t="s">
        <v>19</v>
      </c>
      <c r="F464" s="200" t="s">
        <v>898</v>
      </c>
      <c r="G464" s="197"/>
      <c r="H464" s="201">
        <v>19.708</v>
      </c>
      <c r="I464" s="202"/>
      <c r="J464" s="197"/>
      <c r="K464" s="197"/>
      <c r="L464" s="203"/>
      <c r="M464" s="204"/>
      <c r="N464" s="205"/>
      <c r="O464" s="205"/>
      <c r="P464" s="205"/>
      <c r="Q464" s="205"/>
      <c r="R464" s="205"/>
      <c r="S464" s="205"/>
      <c r="T464" s="206"/>
      <c r="AT464" s="207" t="s">
        <v>196</v>
      </c>
      <c r="AU464" s="207" t="s">
        <v>85</v>
      </c>
      <c r="AV464" s="13" t="s">
        <v>85</v>
      </c>
      <c r="AW464" s="13" t="s">
        <v>37</v>
      </c>
      <c r="AX464" s="13" t="s">
        <v>77</v>
      </c>
      <c r="AY464" s="207" t="s">
        <v>185</v>
      </c>
    </row>
    <row r="465" spans="2:51" s="14" customFormat="1" ht="12">
      <c r="B465" s="208"/>
      <c r="C465" s="209"/>
      <c r="D465" s="198" t="s">
        <v>196</v>
      </c>
      <c r="E465" s="210" t="s">
        <v>19</v>
      </c>
      <c r="F465" s="211" t="s">
        <v>199</v>
      </c>
      <c r="G465" s="209"/>
      <c r="H465" s="212">
        <v>19.708</v>
      </c>
      <c r="I465" s="213"/>
      <c r="J465" s="209"/>
      <c r="K465" s="209"/>
      <c r="L465" s="214"/>
      <c r="M465" s="215"/>
      <c r="N465" s="216"/>
      <c r="O465" s="216"/>
      <c r="P465" s="216"/>
      <c r="Q465" s="216"/>
      <c r="R465" s="216"/>
      <c r="S465" s="216"/>
      <c r="T465" s="217"/>
      <c r="AT465" s="218" t="s">
        <v>196</v>
      </c>
      <c r="AU465" s="218" t="s">
        <v>85</v>
      </c>
      <c r="AV465" s="14" t="s">
        <v>192</v>
      </c>
      <c r="AW465" s="14" t="s">
        <v>37</v>
      </c>
      <c r="AX465" s="14" t="s">
        <v>81</v>
      </c>
      <c r="AY465" s="218" t="s">
        <v>185</v>
      </c>
    </row>
    <row r="466" spans="2:51" s="13" customFormat="1" ht="12">
      <c r="B466" s="196"/>
      <c r="C466" s="197"/>
      <c r="D466" s="198" t="s">
        <v>196</v>
      </c>
      <c r="E466" s="197"/>
      <c r="F466" s="200" t="s">
        <v>899</v>
      </c>
      <c r="G466" s="197"/>
      <c r="H466" s="201">
        <v>78.832</v>
      </c>
      <c r="I466" s="202"/>
      <c r="J466" s="197"/>
      <c r="K466" s="197"/>
      <c r="L466" s="203"/>
      <c r="M466" s="204"/>
      <c r="N466" s="205"/>
      <c r="O466" s="205"/>
      <c r="P466" s="205"/>
      <c r="Q466" s="205"/>
      <c r="R466" s="205"/>
      <c r="S466" s="205"/>
      <c r="T466" s="206"/>
      <c r="AT466" s="207" t="s">
        <v>196</v>
      </c>
      <c r="AU466" s="207" t="s">
        <v>85</v>
      </c>
      <c r="AV466" s="13" t="s">
        <v>85</v>
      </c>
      <c r="AW466" s="13" t="s">
        <v>4</v>
      </c>
      <c r="AX466" s="13" t="s">
        <v>81</v>
      </c>
      <c r="AY466" s="207" t="s">
        <v>185</v>
      </c>
    </row>
    <row r="467" spans="1:65" s="2" customFormat="1" ht="16.5" customHeight="1">
      <c r="A467" s="34"/>
      <c r="B467" s="35"/>
      <c r="C467" s="178" t="s">
        <v>702</v>
      </c>
      <c r="D467" s="178" t="s">
        <v>187</v>
      </c>
      <c r="E467" s="179" t="s">
        <v>713</v>
      </c>
      <c r="F467" s="180" t="s">
        <v>714</v>
      </c>
      <c r="G467" s="181" t="s">
        <v>407</v>
      </c>
      <c r="H467" s="182">
        <v>95.34</v>
      </c>
      <c r="I467" s="183"/>
      <c r="J467" s="184">
        <f>ROUND(I467*H467,2)</f>
        <v>0</v>
      </c>
      <c r="K467" s="180" t="s">
        <v>191</v>
      </c>
      <c r="L467" s="39"/>
      <c r="M467" s="185" t="s">
        <v>19</v>
      </c>
      <c r="N467" s="186" t="s">
        <v>48</v>
      </c>
      <c r="O467" s="64"/>
      <c r="P467" s="187">
        <f>O467*H467</f>
        <v>0</v>
      </c>
      <c r="Q467" s="187">
        <v>3E-05</v>
      </c>
      <c r="R467" s="187">
        <f>Q467*H467</f>
        <v>0.0028602000000000002</v>
      </c>
      <c r="S467" s="187">
        <v>0</v>
      </c>
      <c r="T467" s="188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89" t="s">
        <v>285</v>
      </c>
      <c r="AT467" s="189" t="s">
        <v>187</v>
      </c>
      <c r="AU467" s="189" t="s">
        <v>85</v>
      </c>
      <c r="AY467" s="17" t="s">
        <v>185</v>
      </c>
      <c r="BE467" s="190">
        <f>IF(N467="základní",J467,0)</f>
        <v>0</v>
      </c>
      <c r="BF467" s="190">
        <f>IF(N467="snížená",J467,0)</f>
        <v>0</v>
      </c>
      <c r="BG467" s="190">
        <f>IF(N467="zákl. přenesená",J467,0)</f>
        <v>0</v>
      </c>
      <c r="BH467" s="190">
        <f>IF(N467="sníž. přenesená",J467,0)</f>
        <v>0</v>
      </c>
      <c r="BI467" s="190">
        <f>IF(N467="nulová",J467,0)</f>
        <v>0</v>
      </c>
      <c r="BJ467" s="17" t="s">
        <v>81</v>
      </c>
      <c r="BK467" s="190">
        <f>ROUND(I467*H467,2)</f>
        <v>0</v>
      </c>
      <c r="BL467" s="17" t="s">
        <v>285</v>
      </c>
      <c r="BM467" s="189" t="s">
        <v>715</v>
      </c>
    </row>
    <row r="468" spans="1:47" s="2" customFormat="1" ht="12">
      <c r="A468" s="34"/>
      <c r="B468" s="35"/>
      <c r="C468" s="36"/>
      <c r="D468" s="191" t="s">
        <v>194</v>
      </c>
      <c r="E468" s="36"/>
      <c r="F468" s="192" t="s">
        <v>716</v>
      </c>
      <c r="G468" s="36"/>
      <c r="H468" s="36"/>
      <c r="I468" s="193"/>
      <c r="J468" s="36"/>
      <c r="K468" s="36"/>
      <c r="L468" s="39"/>
      <c r="M468" s="194"/>
      <c r="N468" s="195"/>
      <c r="O468" s="64"/>
      <c r="P468" s="64"/>
      <c r="Q468" s="64"/>
      <c r="R468" s="64"/>
      <c r="S468" s="64"/>
      <c r="T468" s="65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7" t="s">
        <v>194</v>
      </c>
      <c r="AU468" s="17" t="s">
        <v>85</v>
      </c>
    </row>
    <row r="469" spans="2:51" s="13" customFormat="1" ht="12">
      <c r="B469" s="196"/>
      <c r="C469" s="197"/>
      <c r="D469" s="198" t="s">
        <v>196</v>
      </c>
      <c r="E469" s="199" t="s">
        <v>19</v>
      </c>
      <c r="F469" s="200" t="s">
        <v>900</v>
      </c>
      <c r="G469" s="197"/>
      <c r="H469" s="201">
        <v>23.835</v>
      </c>
      <c r="I469" s="202"/>
      <c r="J469" s="197"/>
      <c r="K469" s="197"/>
      <c r="L469" s="203"/>
      <c r="M469" s="204"/>
      <c r="N469" s="205"/>
      <c r="O469" s="205"/>
      <c r="P469" s="205"/>
      <c r="Q469" s="205"/>
      <c r="R469" s="205"/>
      <c r="S469" s="205"/>
      <c r="T469" s="206"/>
      <c r="AT469" s="207" t="s">
        <v>196</v>
      </c>
      <c r="AU469" s="207" t="s">
        <v>85</v>
      </c>
      <c r="AV469" s="13" t="s">
        <v>85</v>
      </c>
      <c r="AW469" s="13" t="s">
        <v>37</v>
      </c>
      <c r="AX469" s="13" t="s">
        <v>77</v>
      </c>
      <c r="AY469" s="207" t="s">
        <v>185</v>
      </c>
    </row>
    <row r="470" spans="2:51" s="14" customFormat="1" ht="12">
      <c r="B470" s="208"/>
      <c r="C470" s="209"/>
      <c r="D470" s="198" t="s">
        <v>196</v>
      </c>
      <c r="E470" s="210" t="s">
        <v>19</v>
      </c>
      <c r="F470" s="211" t="s">
        <v>199</v>
      </c>
      <c r="G470" s="209"/>
      <c r="H470" s="212">
        <v>23.835</v>
      </c>
      <c r="I470" s="213"/>
      <c r="J470" s="209"/>
      <c r="K470" s="209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196</v>
      </c>
      <c r="AU470" s="218" t="s">
        <v>85</v>
      </c>
      <c r="AV470" s="14" t="s">
        <v>192</v>
      </c>
      <c r="AW470" s="14" t="s">
        <v>37</v>
      </c>
      <c r="AX470" s="14" t="s">
        <v>81</v>
      </c>
      <c r="AY470" s="218" t="s">
        <v>185</v>
      </c>
    </row>
    <row r="471" spans="2:51" s="13" customFormat="1" ht="12">
      <c r="B471" s="196"/>
      <c r="C471" s="197"/>
      <c r="D471" s="198" t="s">
        <v>196</v>
      </c>
      <c r="E471" s="197"/>
      <c r="F471" s="200" t="s">
        <v>901</v>
      </c>
      <c r="G471" s="197"/>
      <c r="H471" s="201">
        <v>95.34</v>
      </c>
      <c r="I471" s="202"/>
      <c r="J471" s="197"/>
      <c r="K471" s="197"/>
      <c r="L471" s="203"/>
      <c r="M471" s="204"/>
      <c r="N471" s="205"/>
      <c r="O471" s="205"/>
      <c r="P471" s="205"/>
      <c r="Q471" s="205"/>
      <c r="R471" s="205"/>
      <c r="S471" s="205"/>
      <c r="T471" s="206"/>
      <c r="AT471" s="207" t="s">
        <v>196</v>
      </c>
      <c r="AU471" s="207" t="s">
        <v>85</v>
      </c>
      <c r="AV471" s="13" t="s">
        <v>85</v>
      </c>
      <c r="AW471" s="13" t="s">
        <v>4</v>
      </c>
      <c r="AX471" s="13" t="s">
        <v>81</v>
      </c>
      <c r="AY471" s="207" t="s">
        <v>185</v>
      </c>
    </row>
    <row r="472" spans="1:65" s="2" customFormat="1" ht="16.5" customHeight="1">
      <c r="A472" s="34"/>
      <c r="B472" s="35"/>
      <c r="C472" s="178" t="s">
        <v>707</v>
      </c>
      <c r="D472" s="178" t="s">
        <v>187</v>
      </c>
      <c r="E472" s="179" t="s">
        <v>720</v>
      </c>
      <c r="F472" s="180" t="s">
        <v>721</v>
      </c>
      <c r="G472" s="181" t="s">
        <v>190</v>
      </c>
      <c r="H472" s="182">
        <v>68.548</v>
      </c>
      <c r="I472" s="183"/>
      <c r="J472" s="184">
        <f>ROUND(I472*H472,2)</f>
        <v>0</v>
      </c>
      <c r="K472" s="180" t="s">
        <v>191</v>
      </c>
      <c r="L472" s="39"/>
      <c r="M472" s="185" t="s">
        <v>19</v>
      </c>
      <c r="N472" s="186" t="s">
        <v>48</v>
      </c>
      <c r="O472" s="64"/>
      <c r="P472" s="187">
        <f>O472*H472</f>
        <v>0</v>
      </c>
      <c r="Q472" s="187">
        <v>5E-05</v>
      </c>
      <c r="R472" s="187">
        <f>Q472*H472</f>
        <v>0.0034274</v>
      </c>
      <c r="S472" s="187">
        <v>0</v>
      </c>
      <c r="T472" s="188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9" t="s">
        <v>285</v>
      </c>
      <c r="AT472" s="189" t="s">
        <v>187</v>
      </c>
      <c r="AU472" s="189" t="s">
        <v>85</v>
      </c>
      <c r="AY472" s="17" t="s">
        <v>185</v>
      </c>
      <c r="BE472" s="190">
        <f>IF(N472="základní",J472,0)</f>
        <v>0</v>
      </c>
      <c r="BF472" s="190">
        <f>IF(N472="snížená",J472,0)</f>
        <v>0</v>
      </c>
      <c r="BG472" s="190">
        <f>IF(N472="zákl. přenesená",J472,0)</f>
        <v>0</v>
      </c>
      <c r="BH472" s="190">
        <f>IF(N472="sníž. přenesená",J472,0)</f>
        <v>0</v>
      </c>
      <c r="BI472" s="190">
        <f>IF(N472="nulová",J472,0)</f>
        <v>0</v>
      </c>
      <c r="BJ472" s="17" t="s">
        <v>81</v>
      </c>
      <c r="BK472" s="190">
        <f>ROUND(I472*H472,2)</f>
        <v>0</v>
      </c>
      <c r="BL472" s="17" t="s">
        <v>285</v>
      </c>
      <c r="BM472" s="189" t="s">
        <v>722</v>
      </c>
    </row>
    <row r="473" spans="1:47" s="2" customFormat="1" ht="12">
      <c r="A473" s="34"/>
      <c r="B473" s="35"/>
      <c r="C473" s="36"/>
      <c r="D473" s="191" t="s">
        <v>194</v>
      </c>
      <c r="E473" s="36"/>
      <c r="F473" s="192" t="s">
        <v>723</v>
      </c>
      <c r="G473" s="36"/>
      <c r="H473" s="36"/>
      <c r="I473" s="193"/>
      <c r="J473" s="36"/>
      <c r="K473" s="36"/>
      <c r="L473" s="39"/>
      <c r="M473" s="194"/>
      <c r="N473" s="195"/>
      <c r="O473" s="64"/>
      <c r="P473" s="64"/>
      <c r="Q473" s="64"/>
      <c r="R473" s="64"/>
      <c r="S473" s="64"/>
      <c r="T473" s="6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7" t="s">
        <v>194</v>
      </c>
      <c r="AU473" s="17" t="s">
        <v>85</v>
      </c>
    </row>
    <row r="474" spans="2:51" s="13" customFormat="1" ht="12">
      <c r="B474" s="196"/>
      <c r="C474" s="197"/>
      <c r="D474" s="198" t="s">
        <v>196</v>
      </c>
      <c r="E474" s="197"/>
      <c r="F474" s="200" t="s">
        <v>890</v>
      </c>
      <c r="G474" s="197"/>
      <c r="H474" s="201">
        <v>68.548</v>
      </c>
      <c r="I474" s="202"/>
      <c r="J474" s="197"/>
      <c r="K474" s="197"/>
      <c r="L474" s="203"/>
      <c r="M474" s="204"/>
      <c r="N474" s="205"/>
      <c r="O474" s="205"/>
      <c r="P474" s="205"/>
      <c r="Q474" s="205"/>
      <c r="R474" s="205"/>
      <c r="S474" s="205"/>
      <c r="T474" s="206"/>
      <c r="AT474" s="207" t="s">
        <v>196</v>
      </c>
      <c r="AU474" s="207" t="s">
        <v>85</v>
      </c>
      <c r="AV474" s="13" t="s">
        <v>85</v>
      </c>
      <c r="AW474" s="13" t="s">
        <v>4</v>
      </c>
      <c r="AX474" s="13" t="s">
        <v>81</v>
      </c>
      <c r="AY474" s="207" t="s">
        <v>185</v>
      </c>
    </row>
    <row r="475" spans="1:65" s="2" customFormat="1" ht="24.15" customHeight="1">
      <c r="A475" s="34"/>
      <c r="B475" s="35"/>
      <c r="C475" s="178" t="s">
        <v>712</v>
      </c>
      <c r="D475" s="178" t="s">
        <v>187</v>
      </c>
      <c r="E475" s="179" t="s">
        <v>725</v>
      </c>
      <c r="F475" s="180" t="s">
        <v>726</v>
      </c>
      <c r="G475" s="181" t="s">
        <v>322</v>
      </c>
      <c r="H475" s="182">
        <v>1.428</v>
      </c>
      <c r="I475" s="183"/>
      <c r="J475" s="184">
        <f>ROUND(I475*H475,2)</f>
        <v>0</v>
      </c>
      <c r="K475" s="180" t="s">
        <v>191</v>
      </c>
      <c r="L475" s="39"/>
      <c r="M475" s="185" t="s">
        <v>19</v>
      </c>
      <c r="N475" s="186" t="s">
        <v>48</v>
      </c>
      <c r="O475" s="64"/>
      <c r="P475" s="187">
        <f>O475*H475</f>
        <v>0</v>
      </c>
      <c r="Q475" s="187">
        <v>0</v>
      </c>
      <c r="R475" s="187">
        <f>Q475*H475</f>
        <v>0</v>
      </c>
      <c r="S475" s="187">
        <v>0</v>
      </c>
      <c r="T475" s="18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89" t="s">
        <v>285</v>
      </c>
      <c r="AT475" s="189" t="s">
        <v>187</v>
      </c>
      <c r="AU475" s="189" t="s">
        <v>85</v>
      </c>
      <c r="AY475" s="17" t="s">
        <v>185</v>
      </c>
      <c r="BE475" s="190">
        <f>IF(N475="základní",J475,0)</f>
        <v>0</v>
      </c>
      <c r="BF475" s="190">
        <f>IF(N475="snížená",J475,0)</f>
        <v>0</v>
      </c>
      <c r="BG475" s="190">
        <f>IF(N475="zákl. přenesená",J475,0)</f>
        <v>0</v>
      </c>
      <c r="BH475" s="190">
        <f>IF(N475="sníž. přenesená",J475,0)</f>
        <v>0</v>
      </c>
      <c r="BI475" s="190">
        <f>IF(N475="nulová",J475,0)</f>
        <v>0</v>
      </c>
      <c r="BJ475" s="17" t="s">
        <v>81</v>
      </c>
      <c r="BK475" s="190">
        <f>ROUND(I475*H475,2)</f>
        <v>0</v>
      </c>
      <c r="BL475" s="17" t="s">
        <v>285</v>
      </c>
      <c r="BM475" s="189" t="s">
        <v>727</v>
      </c>
    </row>
    <row r="476" spans="1:47" s="2" customFormat="1" ht="12">
      <c r="A476" s="34"/>
      <c r="B476" s="35"/>
      <c r="C476" s="36"/>
      <c r="D476" s="191" t="s">
        <v>194</v>
      </c>
      <c r="E476" s="36"/>
      <c r="F476" s="192" t="s">
        <v>728</v>
      </c>
      <c r="G476" s="36"/>
      <c r="H476" s="36"/>
      <c r="I476" s="193"/>
      <c r="J476" s="36"/>
      <c r="K476" s="36"/>
      <c r="L476" s="39"/>
      <c r="M476" s="194"/>
      <c r="N476" s="195"/>
      <c r="O476" s="64"/>
      <c r="P476" s="64"/>
      <c r="Q476" s="64"/>
      <c r="R476" s="64"/>
      <c r="S476" s="64"/>
      <c r="T476" s="65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194</v>
      </c>
      <c r="AU476" s="17" t="s">
        <v>85</v>
      </c>
    </row>
    <row r="477" spans="1:65" s="2" customFormat="1" ht="24.15" customHeight="1">
      <c r="A477" s="34"/>
      <c r="B477" s="35"/>
      <c r="C477" s="178" t="s">
        <v>719</v>
      </c>
      <c r="D477" s="178" t="s">
        <v>187</v>
      </c>
      <c r="E477" s="179" t="s">
        <v>730</v>
      </c>
      <c r="F477" s="180" t="s">
        <v>731</v>
      </c>
      <c r="G477" s="181" t="s">
        <v>322</v>
      </c>
      <c r="H477" s="182">
        <v>1.428</v>
      </c>
      <c r="I477" s="183"/>
      <c r="J477" s="184">
        <f>ROUND(I477*H477,2)</f>
        <v>0</v>
      </c>
      <c r="K477" s="180" t="s">
        <v>19</v>
      </c>
      <c r="L477" s="39"/>
      <c r="M477" s="185" t="s">
        <v>19</v>
      </c>
      <c r="N477" s="186" t="s">
        <v>48</v>
      </c>
      <c r="O477" s="64"/>
      <c r="P477" s="187">
        <f>O477*H477</f>
        <v>0</v>
      </c>
      <c r="Q477" s="187">
        <v>0</v>
      </c>
      <c r="R477" s="187">
        <f>Q477*H477</f>
        <v>0</v>
      </c>
      <c r="S477" s="187">
        <v>0</v>
      </c>
      <c r="T477" s="18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9" t="s">
        <v>285</v>
      </c>
      <c r="AT477" s="189" t="s">
        <v>187</v>
      </c>
      <c r="AU477" s="189" t="s">
        <v>85</v>
      </c>
      <c r="AY477" s="17" t="s">
        <v>185</v>
      </c>
      <c r="BE477" s="190">
        <f>IF(N477="základní",J477,0)</f>
        <v>0</v>
      </c>
      <c r="BF477" s="190">
        <f>IF(N477="snížená",J477,0)</f>
        <v>0</v>
      </c>
      <c r="BG477" s="190">
        <f>IF(N477="zákl. přenesená",J477,0)</f>
        <v>0</v>
      </c>
      <c r="BH477" s="190">
        <f>IF(N477="sníž. přenesená",J477,0)</f>
        <v>0</v>
      </c>
      <c r="BI477" s="190">
        <f>IF(N477="nulová",J477,0)</f>
        <v>0</v>
      </c>
      <c r="BJ477" s="17" t="s">
        <v>81</v>
      </c>
      <c r="BK477" s="190">
        <f>ROUND(I477*H477,2)</f>
        <v>0</v>
      </c>
      <c r="BL477" s="17" t="s">
        <v>285</v>
      </c>
      <c r="BM477" s="189" t="s">
        <v>732</v>
      </c>
    </row>
    <row r="478" spans="2:63" s="12" customFormat="1" ht="22.85" customHeight="1">
      <c r="B478" s="162"/>
      <c r="C478" s="163"/>
      <c r="D478" s="164" t="s">
        <v>76</v>
      </c>
      <c r="E478" s="176" t="s">
        <v>733</v>
      </c>
      <c r="F478" s="176" t="s">
        <v>734</v>
      </c>
      <c r="G478" s="163"/>
      <c r="H478" s="163"/>
      <c r="I478" s="166"/>
      <c r="J478" s="177">
        <f>BK478</f>
        <v>0</v>
      </c>
      <c r="K478" s="163"/>
      <c r="L478" s="168"/>
      <c r="M478" s="169"/>
      <c r="N478" s="170"/>
      <c r="O478" s="170"/>
      <c r="P478" s="171">
        <f>SUM(P479:P493)</f>
        <v>0</v>
      </c>
      <c r="Q478" s="170"/>
      <c r="R478" s="171">
        <f>SUM(R479:R493)</f>
        <v>0.15259303999999999</v>
      </c>
      <c r="S478" s="170"/>
      <c r="T478" s="172">
        <f>SUM(T479:T493)</f>
        <v>0</v>
      </c>
      <c r="AR478" s="173" t="s">
        <v>85</v>
      </c>
      <c r="AT478" s="174" t="s">
        <v>76</v>
      </c>
      <c r="AU478" s="174" t="s">
        <v>81</v>
      </c>
      <c r="AY478" s="173" t="s">
        <v>185</v>
      </c>
      <c r="BK478" s="175">
        <f>SUM(BK479:BK493)</f>
        <v>0</v>
      </c>
    </row>
    <row r="479" spans="1:65" s="2" customFormat="1" ht="16.5" customHeight="1">
      <c r="A479" s="34"/>
      <c r="B479" s="35"/>
      <c r="C479" s="178" t="s">
        <v>724</v>
      </c>
      <c r="D479" s="178" t="s">
        <v>187</v>
      </c>
      <c r="E479" s="179" t="s">
        <v>735</v>
      </c>
      <c r="F479" s="180" t="s">
        <v>736</v>
      </c>
      <c r="G479" s="181" t="s">
        <v>190</v>
      </c>
      <c r="H479" s="182">
        <v>331.724</v>
      </c>
      <c r="I479" s="183"/>
      <c r="J479" s="184">
        <f>ROUND(I479*H479,2)</f>
        <v>0</v>
      </c>
      <c r="K479" s="180" t="s">
        <v>191</v>
      </c>
      <c r="L479" s="39"/>
      <c r="M479" s="185" t="s">
        <v>19</v>
      </c>
      <c r="N479" s="186" t="s">
        <v>48</v>
      </c>
      <c r="O479" s="64"/>
      <c r="P479" s="187">
        <f>O479*H479</f>
        <v>0</v>
      </c>
      <c r="Q479" s="187">
        <v>0</v>
      </c>
      <c r="R479" s="187">
        <f>Q479*H479</f>
        <v>0</v>
      </c>
      <c r="S479" s="187">
        <v>0</v>
      </c>
      <c r="T479" s="18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9" t="s">
        <v>285</v>
      </c>
      <c r="AT479" s="189" t="s">
        <v>187</v>
      </c>
      <c r="AU479" s="189" t="s">
        <v>85</v>
      </c>
      <c r="AY479" s="17" t="s">
        <v>185</v>
      </c>
      <c r="BE479" s="190">
        <f>IF(N479="základní",J479,0)</f>
        <v>0</v>
      </c>
      <c r="BF479" s="190">
        <f>IF(N479="snížená",J479,0)</f>
        <v>0</v>
      </c>
      <c r="BG479" s="190">
        <f>IF(N479="zákl. přenesená",J479,0)</f>
        <v>0</v>
      </c>
      <c r="BH479" s="190">
        <f>IF(N479="sníž. přenesená",J479,0)</f>
        <v>0</v>
      </c>
      <c r="BI479" s="190">
        <f>IF(N479="nulová",J479,0)</f>
        <v>0</v>
      </c>
      <c r="BJ479" s="17" t="s">
        <v>81</v>
      </c>
      <c r="BK479" s="190">
        <f>ROUND(I479*H479,2)</f>
        <v>0</v>
      </c>
      <c r="BL479" s="17" t="s">
        <v>285</v>
      </c>
      <c r="BM479" s="189" t="s">
        <v>737</v>
      </c>
    </row>
    <row r="480" spans="1:47" s="2" customFormat="1" ht="12">
      <c r="A480" s="34"/>
      <c r="B480" s="35"/>
      <c r="C480" s="36"/>
      <c r="D480" s="191" t="s">
        <v>194</v>
      </c>
      <c r="E480" s="36"/>
      <c r="F480" s="192" t="s">
        <v>738</v>
      </c>
      <c r="G480" s="36"/>
      <c r="H480" s="36"/>
      <c r="I480" s="193"/>
      <c r="J480" s="36"/>
      <c r="K480" s="36"/>
      <c r="L480" s="39"/>
      <c r="M480" s="194"/>
      <c r="N480" s="195"/>
      <c r="O480" s="64"/>
      <c r="P480" s="64"/>
      <c r="Q480" s="64"/>
      <c r="R480" s="64"/>
      <c r="S480" s="64"/>
      <c r="T480" s="65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194</v>
      </c>
      <c r="AU480" s="17" t="s">
        <v>85</v>
      </c>
    </row>
    <row r="481" spans="2:51" s="13" customFormat="1" ht="12">
      <c r="B481" s="196"/>
      <c r="C481" s="197"/>
      <c r="D481" s="198" t="s">
        <v>196</v>
      </c>
      <c r="E481" s="199" t="s">
        <v>19</v>
      </c>
      <c r="F481" s="200" t="s">
        <v>902</v>
      </c>
      <c r="G481" s="197"/>
      <c r="H481" s="201">
        <v>77.243</v>
      </c>
      <c r="I481" s="202"/>
      <c r="J481" s="197"/>
      <c r="K481" s="197"/>
      <c r="L481" s="203"/>
      <c r="M481" s="204"/>
      <c r="N481" s="205"/>
      <c r="O481" s="205"/>
      <c r="P481" s="205"/>
      <c r="Q481" s="205"/>
      <c r="R481" s="205"/>
      <c r="S481" s="205"/>
      <c r="T481" s="206"/>
      <c r="AT481" s="207" t="s">
        <v>196</v>
      </c>
      <c r="AU481" s="207" t="s">
        <v>85</v>
      </c>
      <c r="AV481" s="13" t="s">
        <v>85</v>
      </c>
      <c r="AW481" s="13" t="s">
        <v>37</v>
      </c>
      <c r="AX481" s="13" t="s">
        <v>77</v>
      </c>
      <c r="AY481" s="207" t="s">
        <v>185</v>
      </c>
    </row>
    <row r="482" spans="2:51" s="13" customFormat="1" ht="12">
      <c r="B482" s="196"/>
      <c r="C482" s="197"/>
      <c r="D482" s="198" t="s">
        <v>196</v>
      </c>
      <c r="E482" s="199" t="s">
        <v>19</v>
      </c>
      <c r="F482" s="200" t="s">
        <v>903</v>
      </c>
      <c r="G482" s="197"/>
      <c r="H482" s="201">
        <v>18.59</v>
      </c>
      <c r="I482" s="202"/>
      <c r="J482" s="197"/>
      <c r="K482" s="197"/>
      <c r="L482" s="203"/>
      <c r="M482" s="204"/>
      <c r="N482" s="205"/>
      <c r="O482" s="205"/>
      <c r="P482" s="205"/>
      <c r="Q482" s="205"/>
      <c r="R482" s="205"/>
      <c r="S482" s="205"/>
      <c r="T482" s="206"/>
      <c r="AT482" s="207" t="s">
        <v>196</v>
      </c>
      <c r="AU482" s="207" t="s">
        <v>85</v>
      </c>
      <c r="AV482" s="13" t="s">
        <v>85</v>
      </c>
      <c r="AW482" s="13" t="s">
        <v>37</v>
      </c>
      <c r="AX482" s="13" t="s">
        <v>77</v>
      </c>
      <c r="AY482" s="207" t="s">
        <v>185</v>
      </c>
    </row>
    <row r="483" spans="2:51" s="13" customFormat="1" ht="12">
      <c r="B483" s="196"/>
      <c r="C483" s="197"/>
      <c r="D483" s="198" t="s">
        <v>196</v>
      </c>
      <c r="E483" s="199" t="s">
        <v>19</v>
      </c>
      <c r="F483" s="200" t="s">
        <v>904</v>
      </c>
      <c r="G483" s="197"/>
      <c r="H483" s="201">
        <v>1.195</v>
      </c>
      <c r="I483" s="202"/>
      <c r="J483" s="197"/>
      <c r="K483" s="197"/>
      <c r="L483" s="203"/>
      <c r="M483" s="204"/>
      <c r="N483" s="205"/>
      <c r="O483" s="205"/>
      <c r="P483" s="205"/>
      <c r="Q483" s="205"/>
      <c r="R483" s="205"/>
      <c r="S483" s="205"/>
      <c r="T483" s="206"/>
      <c r="AT483" s="207" t="s">
        <v>196</v>
      </c>
      <c r="AU483" s="207" t="s">
        <v>85</v>
      </c>
      <c r="AV483" s="13" t="s">
        <v>85</v>
      </c>
      <c r="AW483" s="13" t="s">
        <v>37</v>
      </c>
      <c r="AX483" s="13" t="s">
        <v>77</v>
      </c>
      <c r="AY483" s="207" t="s">
        <v>185</v>
      </c>
    </row>
    <row r="484" spans="2:51" s="13" customFormat="1" ht="12">
      <c r="B484" s="196"/>
      <c r="C484" s="197"/>
      <c r="D484" s="198" t="s">
        <v>196</v>
      </c>
      <c r="E484" s="199" t="s">
        <v>19</v>
      </c>
      <c r="F484" s="200" t="s">
        <v>905</v>
      </c>
      <c r="G484" s="197"/>
      <c r="H484" s="201">
        <v>3.04</v>
      </c>
      <c r="I484" s="202"/>
      <c r="J484" s="197"/>
      <c r="K484" s="197"/>
      <c r="L484" s="203"/>
      <c r="M484" s="204"/>
      <c r="N484" s="205"/>
      <c r="O484" s="205"/>
      <c r="P484" s="205"/>
      <c r="Q484" s="205"/>
      <c r="R484" s="205"/>
      <c r="S484" s="205"/>
      <c r="T484" s="206"/>
      <c r="AT484" s="207" t="s">
        <v>196</v>
      </c>
      <c r="AU484" s="207" t="s">
        <v>85</v>
      </c>
      <c r="AV484" s="13" t="s">
        <v>85</v>
      </c>
      <c r="AW484" s="13" t="s">
        <v>37</v>
      </c>
      <c r="AX484" s="13" t="s">
        <v>77</v>
      </c>
      <c r="AY484" s="207" t="s">
        <v>185</v>
      </c>
    </row>
    <row r="485" spans="2:51" s="13" customFormat="1" ht="12">
      <c r="B485" s="196"/>
      <c r="C485" s="197"/>
      <c r="D485" s="198" t="s">
        <v>196</v>
      </c>
      <c r="E485" s="199" t="s">
        <v>19</v>
      </c>
      <c r="F485" s="200" t="s">
        <v>906</v>
      </c>
      <c r="G485" s="197"/>
      <c r="H485" s="201">
        <v>-17.137</v>
      </c>
      <c r="I485" s="202"/>
      <c r="J485" s="197"/>
      <c r="K485" s="197"/>
      <c r="L485" s="203"/>
      <c r="M485" s="204"/>
      <c r="N485" s="205"/>
      <c r="O485" s="205"/>
      <c r="P485" s="205"/>
      <c r="Q485" s="205"/>
      <c r="R485" s="205"/>
      <c r="S485" s="205"/>
      <c r="T485" s="206"/>
      <c r="AT485" s="207" t="s">
        <v>196</v>
      </c>
      <c r="AU485" s="207" t="s">
        <v>85</v>
      </c>
      <c r="AV485" s="13" t="s">
        <v>85</v>
      </c>
      <c r="AW485" s="13" t="s">
        <v>37</v>
      </c>
      <c r="AX485" s="13" t="s">
        <v>77</v>
      </c>
      <c r="AY485" s="207" t="s">
        <v>185</v>
      </c>
    </row>
    <row r="486" spans="2:51" s="14" customFormat="1" ht="12">
      <c r="B486" s="208"/>
      <c r="C486" s="209"/>
      <c r="D486" s="198" t="s">
        <v>196</v>
      </c>
      <c r="E486" s="210" t="s">
        <v>19</v>
      </c>
      <c r="F486" s="211" t="s">
        <v>199</v>
      </c>
      <c r="G486" s="209"/>
      <c r="H486" s="212">
        <v>82.931</v>
      </c>
      <c r="I486" s="213"/>
      <c r="J486" s="209"/>
      <c r="K486" s="209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196</v>
      </c>
      <c r="AU486" s="218" t="s">
        <v>85</v>
      </c>
      <c r="AV486" s="14" t="s">
        <v>192</v>
      </c>
      <c r="AW486" s="14" t="s">
        <v>37</v>
      </c>
      <c r="AX486" s="14" t="s">
        <v>81</v>
      </c>
      <c r="AY486" s="218" t="s">
        <v>185</v>
      </c>
    </row>
    <row r="487" spans="2:51" s="13" customFormat="1" ht="12">
      <c r="B487" s="196"/>
      <c r="C487" s="197"/>
      <c r="D487" s="198" t="s">
        <v>196</v>
      </c>
      <c r="E487" s="197"/>
      <c r="F487" s="200" t="s">
        <v>907</v>
      </c>
      <c r="G487" s="197"/>
      <c r="H487" s="201">
        <v>331.724</v>
      </c>
      <c r="I487" s="202"/>
      <c r="J487" s="197"/>
      <c r="K487" s="197"/>
      <c r="L487" s="203"/>
      <c r="M487" s="204"/>
      <c r="N487" s="205"/>
      <c r="O487" s="205"/>
      <c r="P487" s="205"/>
      <c r="Q487" s="205"/>
      <c r="R487" s="205"/>
      <c r="S487" s="205"/>
      <c r="T487" s="206"/>
      <c r="AT487" s="207" t="s">
        <v>196</v>
      </c>
      <c r="AU487" s="207" t="s">
        <v>85</v>
      </c>
      <c r="AV487" s="13" t="s">
        <v>85</v>
      </c>
      <c r="AW487" s="13" t="s">
        <v>4</v>
      </c>
      <c r="AX487" s="13" t="s">
        <v>81</v>
      </c>
      <c r="AY487" s="207" t="s">
        <v>185</v>
      </c>
    </row>
    <row r="488" spans="1:65" s="2" customFormat="1" ht="16.5" customHeight="1">
      <c r="A488" s="34"/>
      <c r="B488" s="35"/>
      <c r="C488" s="178" t="s">
        <v>729</v>
      </c>
      <c r="D488" s="178" t="s">
        <v>187</v>
      </c>
      <c r="E488" s="179" t="s">
        <v>744</v>
      </c>
      <c r="F488" s="180" t="s">
        <v>745</v>
      </c>
      <c r="G488" s="181" t="s">
        <v>190</v>
      </c>
      <c r="H488" s="182">
        <v>331.724</v>
      </c>
      <c r="I488" s="183"/>
      <c r="J488" s="184">
        <f>ROUND(I488*H488,2)</f>
        <v>0</v>
      </c>
      <c r="K488" s="180" t="s">
        <v>191</v>
      </c>
      <c r="L488" s="39"/>
      <c r="M488" s="185" t="s">
        <v>19</v>
      </c>
      <c r="N488" s="186" t="s">
        <v>48</v>
      </c>
      <c r="O488" s="64"/>
      <c r="P488" s="187">
        <f>O488*H488</f>
        <v>0</v>
      </c>
      <c r="Q488" s="187">
        <v>0.0002</v>
      </c>
      <c r="R488" s="187">
        <f>Q488*H488</f>
        <v>0.0663448</v>
      </c>
      <c r="S488" s="187">
        <v>0</v>
      </c>
      <c r="T488" s="188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9" t="s">
        <v>285</v>
      </c>
      <c r="AT488" s="189" t="s">
        <v>187</v>
      </c>
      <c r="AU488" s="189" t="s">
        <v>85</v>
      </c>
      <c r="AY488" s="17" t="s">
        <v>185</v>
      </c>
      <c r="BE488" s="190">
        <f>IF(N488="základní",J488,0)</f>
        <v>0</v>
      </c>
      <c r="BF488" s="190">
        <f>IF(N488="snížená",J488,0)</f>
        <v>0</v>
      </c>
      <c r="BG488" s="190">
        <f>IF(N488="zákl. přenesená",J488,0)</f>
        <v>0</v>
      </c>
      <c r="BH488" s="190">
        <f>IF(N488="sníž. přenesená",J488,0)</f>
        <v>0</v>
      </c>
      <c r="BI488" s="190">
        <f>IF(N488="nulová",J488,0)</f>
        <v>0</v>
      </c>
      <c r="BJ488" s="17" t="s">
        <v>81</v>
      </c>
      <c r="BK488" s="190">
        <f>ROUND(I488*H488,2)</f>
        <v>0</v>
      </c>
      <c r="BL488" s="17" t="s">
        <v>285</v>
      </c>
      <c r="BM488" s="189" t="s">
        <v>746</v>
      </c>
    </row>
    <row r="489" spans="1:47" s="2" customFormat="1" ht="12">
      <c r="A489" s="34"/>
      <c r="B489" s="35"/>
      <c r="C489" s="36"/>
      <c r="D489" s="191" t="s">
        <v>194</v>
      </c>
      <c r="E489" s="36"/>
      <c r="F489" s="192" t="s">
        <v>747</v>
      </c>
      <c r="G489" s="36"/>
      <c r="H489" s="36"/>
      <c r="I489" s="193"/>
      <c r="J489" s="36"/>
      <c r="K489" s="36"/>
      <c r="L489" s="39"/>
      <c r="M489" s="194"/>
      <c r="N489" s="195"/>
      <c r="O489" s="64"/>
      <c r="P489" s="64"/>
      <c r="Q489" s="64"/>
      <c r="R489" s="64"/>
      <c r="S489" s="64"/>
      <c r="T489" s="65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194</v>
      </c>
      <c r="AU489" s="17" t="s">
        <v>85</v>
      </c>
    </row>
    <row r="490" spans="2:51" s="13" customFormat="1" ht="12">
      <c r="B490" s="196"/>
      <c r="C490" s="197"/>
      <c r="D490" s="198" t="s">
        <v>196</v>
      </c>
      <c r="E490" s="197"/>
      <c r="F490" s="200" t="s">
        <v>907</v>
      </c>
      <c r="G490" s="197"/>
      <c r="H490" s="201">
        <v>331.724</v>
      </c>
      <c r="I490" s="202"/>
      <c r="J490" s="197"/>
      <c r="K490" s="197"/>
      <c r="L490" s="203"/>
      <c r="M490" s="204"/>
      <c r="N490" s="205"/>
      <c r="O490" s="205"/>
      <c r="P490" s="205"/>
      <c r="Q490" s="205"/>
      <c r="R490" s="205"/>
      <c r="S490" s="205"/>
      <c r="T490" s="206"/>
      <c r="AT490" s="207" t="s">
        <v>196</v>
      </c>
      <c r="AU490" s="207" t="s">
        <v>85</v>
      </c>
      <c r="AV490" s="13" t="s">
        <v>85</v>
      </c>
      <c r="AW490" s="13" t="s">
        <v>4</v>
      </c>
      <c r="AX490" s="13" t="s">
        <v>81</v>
      </c>
      <c r="AY490" s="207" t="s">
        <v>185</v>
      </c>
    </row>
    <row r="491" spans="1:65" s="2" customFormat="1" ht="24.15" customHeight="1">
      <c r="A491" s="34"/>
      <c r="B491" s="35"/>
      <c r="C491" s="178" t="s">
        <v>269</v>
      </c>
      <c r="D491" s="178" t="s">
        <v>187</v>
      </c>
      <c r="E491" s="179" t="s">
        <v>748</v>
      </c>
      <c r="F491" s="180" t="s">
        <v>749</v>
      </c>
      <c r="G491" s="181" t="s">
        <v>190</v>
      </c>
      <c r="H491" s="182">
        <v>331.724</v>
      </c>
      <c r="I491" s="183"/>
      <c r="J491" s="184">
        <f>ROUND(I491*H491,2)</f>
        <v>0</v>
      </c>
      <c r="K491" s="180" t="s">
        <v>191</v>
      </c>
      <c r="L491" s="39"/>
      <c r="M491" s="185" t="s">
        <v>19</v>
      </c>
      <c r="N491" s="186" t="s">
        <v>48</v>
      </c>
      <c r="O491" s="64"/>
      <c r="P491" s="187">
        <f>O491*H491</f>
        <v>0</v>
      </c>
      <c r="Q491" s="187">
        <v>0.00026</v>
      </c>
      <c r="R491" s="187">
        <f>Q491*H491</f>
        <v>0.08624823999999999</v>
      </c>
      <c r="S491" s="187">
        <v>0</v>
      </c>
      <c r="T491" s="188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9" t="s">
        <v>285</v>
      </c>
      <c r="AT491" s="189" t="s">
        <v>187</v>
      </c>
      <c r="AU491" s="189" t="s">
        <v>85</v>
      </c>
      <c r="AY491" s="17" t="s">
        <v>185</v>
      </c>
      <c r="BE491" s="190">
        <f>IF(N491="základní",J491,0)</f>
        <v>0</v>
      </c>
      <c r="BF491" s="190">
        <f>IF(N491="snížená",J491,0)</f>
        <v>0</v>
      </c>
      <c r="BG491" s="190">
        <f>IF(N491="zákl. přenesená",J491,0)</f>
        <v>0</v>
      </c>
      <c r="BH491" s="190">
        <f>IF(N491="sníž. přenesená",J491,0)</f>
        <v>0</v>
      </c>
      <c r="BI491" s="190">
        <f>IF(N491="nulová",J491,0)</f>
        <v>0</v>
      </c>
      <c r="BJ491" s="17" t="s">
        <v>81</v>
      </c>
      <c r="BK491" s="190">
        <f>ROUND(I491*H491,2)</f>
        <v>0</v>
      </c>
      <c r="BL491" s="17" t="s">
        <v>285</v>
      </c>
      <c r="BM491" s="189" t="s">
        <v>750</v>
      </c>
    </row>
    <row r="492" spans="1:47" s="2" customFormat="1" ht="12">
      <c r="A492" s="34"/>
      <c r="B492" s="35"/>
      <c r="C492" s="36"/>
      <c r="D492" s="191" t="s">
        <v>194</v>
      </c>
      <c r="E492" s="36"/>
      <c r="F492" s="192" t="s">
        <v>751</v>
      </c>
      <c r="G492" s="36"/>
      <c r="H492" s="36"/>
      <c r="I492" s="193"/>
      <c r="J492" s="36"/>
      <c r="K492" s="36"/>
      <c r="L492" s="39"/>
      <c r="M492" s="194"/>
      <c r="N492" s="195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194</v>
      </c>
      <c r="AU492" s="17" t="s">
        <v>85</v>
      </c>
    </row>
    <row r="493" spans="2:51" s="13" customFormat="1" ht="12">
      <c r="B493" s="196"/>
      <c r="C493" s="197"/>
      <c r="D493" s="198" t="s">
        <v>196</v>
      </c>
      <c r="E493" s="197"/>
      <c r="F493" s="200" t="s">
        <v>907</v>
      </c>
      <c r="G493" s="197"/>
      <c r="H493" s="201">
        <v>331.724</v>
      </c>
      <c r="I493" s="202"/>
      <c r="J493" s="197"/>
      <c r="K493" s="197"/>
      <c r="L493" s="203"/>
      <c r="M493" s="234"/>
      <c r="N493" s="235"/>
      <c r="O493" s="235"/>
      <c r="P493" s="235"/>
      <c r="Q493" s="235"/>
      <c r="R493" s="235"/>
      <c r="S493" s="235"/>
      <c r="T493" s="236"/>
      <c r="AT493" s="207" t="s">
        <v>196</v>
      </c>
      <c r="AU493" s="207" t="s">
        <v>85</v>
      </c>
      <c r="AV493" s="13" t="s">
        <v>85</v>
      </c>
      <c r="AW493" s="13" t="s">
        <v>4</v>
      </c>
      <c r="AX493" s="13" t="s">
        <v>81</v>
      </c>
      <c r="AY493" s="207" t="s">
        <v>185</v>
      </c>
    </row>
    <row r="494" spans="1:31" s="2" customFormat="1" ht="7" customHeight="1">
      <c r="A494" s="34"/>
      <c r="B494" s="47"/>
      <c r="C494" s="48"/>
      <c r="D494" s="48"/>
      <c r="E494" s="48"/>
      <c r="F494" s="48"/>
      <c r="G494" s="48"/>
      <c r="H494" s="48"/>
      <c r="I494" s="48"/>
      <c r="J494" s="48"/>
      <c r="K494" s="48"/>
      <c r="L494" s="39"/>
      <c r="M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</row>
  </sheetData>
  <sheetProtection algorithmName="SHA-512" hashValue="oo+OcJiXpBewVip9C4Qk+tjyAfEVDngH45ijgdzKdfxL6+XJqMxFPjCZSJz53SNdCcS78I4iXDIX0Yzs3vy6WA==" saltValue="7ktqi3dXG+olVaS+KMgvwh9B8ojzy89xSq/m/MOifimZtE//nKP+dvOO+C4JoVAhkS3LAWlNqjIL+J4D4LTu0Q==" spinCount="100000" sheet="1" objects="1" scenarios="1" formatColumns="0" formatRows="0" autoFilter="0"/>
  <autoFilter ref="C103:K493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3_01/342272225"/>
    <hyperlink ref="F114" r:id="rId2" display="https://podminky.urs.cz/item/CS_URS_2023_01/317142420"/>
    <hyperlink ref="F119" r:id="rId3" display="https://podminky.urs.cz/item/CS_URS_2023_01/317142422"/>
    <hyperlink ref="F126" r:id="rId4" display="https://podminky.urs.cz/item/CS_URS_2023_01/612131121"/>
    <hyperlink ref="F133" r:id="rId5" display="https://podminky.urs.cz/item/CS_URS_2023_01/612131101"/>
    <hyperlink ref="F136" r:id="rId6" display="https://podminky.urs.cz/item/CS_URS_2023_01/612321121"/>
    <hyperlink ref="F141" r:id="rId7" display="https://podminky.urs.cz/item/CS_URS_2023_01/612321141"/>
    <hyperlink ref="F147" r:id="rId8" display="https://podminky.urs.cz/item/CS_URS_2023_01/612321191"/>
    <hyperlink ref="F150" r:id="rId9" display="https://podminky.urs.cz/item/CS_URS_2023_01/611131121"/>
    <hyperlink ref="F156" r:id="rId10" display="https://podminky.urs.cz/item/CS_URS_2023_01/611131101"/>
    <hyperlink ref="F159" r:id="rId11" display="https://podminky.urs.cz/item/CS_URS_2023_01/611321141"/>
    <hyperlink ref="F162" r:id="rId12" display="https://podminky.urs.cz/item/CS_URS_2023_01/611321191"/>
    <hyperlink ref="F165" r:id="rId13" display="https://podminky.urs.cz/item/CS_URS_2023_01/619991011"/>
    <hyperlink ref="F172" r:id="rId14" display="https://podminky.urs.cz/item/CS_URS_2023_01/949101112"/>
    <hyperlink ref="F178" r:id="rId15" display="https://podminky.urs.cz/item/CS_URS_2023_01/952901111"/>
    <hyperlink ref="F184" r:id="rId16" display="https://podminky.urs.cz/item/CS_URS_2023_01/962031132"/>
    <hyperlink ref="F190" r:id="rId17" display="https://podminky.urs.cz/item/CS_URS_2023_01/962084131"/>
    <hyperlink ref="F196" r:id="rId18" display="https://podminky.urs.cz/item/CS_URS_2023_01/968072455"/>
    <hyperlink ref="F203" r:id="rId19" display="https://podminky.urs.cz/item/CS_URS_2023_01/978013191"/>
    <hyperlink ref="F210" r:id="rId20" display="https://podminky.urs.cz/item/CS_URS_2023_01/978011191"/>
    <hyperlink ref="F218" r:id="rId21" display="https://podminky.urs.cz/item/CS_URS_2023_01/997013159"/>
    <hyperlink ref="F220" r:id="rId22" display="https://podminky.urs.cz/item/CS_URS_2023_01/997013219"/>
    <hyperlink ref="F223" r:id="rId23" display="https://podminky.urs.cz/item/CS_URS_2023_01/997006002"/>
    <hyperlink ref="F225" r:id="rId24" display="https://podminky.urs.cz/item/CS_URS_2023_01/997006512"/>
    <hyperlink ref="F227" r:id="rId25" display="https://podminky.urs.cz/item/CS_URS_2023_01/997006519"/>
    <hyperlink ref="F230" r:id="rId26" display="https://podminky.urs.cz/item/CS_URS_2023_01/997013631"/>
    <hyperlink ref="F233" r:id="rId27" display="https://podminky.urs.cz/item/CS_URS_2023_01/998017004"/>
    <hyperlink ref="F237" r:id="rId28" display="https://podminky.urs.cz/item/CS_URS_2023_01/763121590"/>
    <hyperlink ref="F242" r:id="rId29" display="https://podminky.urs.cz/item/CS_URS_2023_01/763121751"/>
    <hyperlink ref="F245" r:id="rId30" display="https://podminky.urs.cz/item/CS_URS_2023_01/763121714"/>
    <hyperlink ref="F248" r:id="rId31" display="https://podminky.urs.cz/item/CS_URS_2023_01/763131612"/>
    <hyperlink ref="F257" r:id="rId32" display="https://podminky.urs.cz/item/CS_URS_2023_01/763131622"/>
    <hyperlink ref="F264" r:id="rId33" display="https://podminky.urs.cz/item/CS_URS_2023_01/763131761"/>
    <hyperlink ref="F267" r:id="rId34" display="https://podminky.urs.cz/item/CS_URS_2023_01/763131714"/>
    <hyperlink ref="F270" r:id="rId35" display="https://podminky.urs.cz/item/CS_URS_2023_01/763172322"/>
    <hyperlink ref="F277" r:id="rId36" display="https://podminky.urs.cz/item/CS_URS_2023_01/763172377"/>
    <hyperlink ref="F284" r:id="rId37" display="https://podminky.urs.cz/item/CS_URS_2023_01/998763304"/>
    <hyperlink ref="F288" r:id="rId38" display="https://podminky.urs.cz/item/CS_URS_2023_01/766691914"/>
    <hyperlink ref="F305" r:id="rId39" display="https://podminky.urs.cz/item/CS_URS_2023_01/998766204"/>
    <hyperlink ref="F314" r:id="rId40" display="https://podminky.urs.cz/item/CS_URS_2023_01/771111011"/>
    <hyperlink ref="F319" r:id="rId41" display="https://podminky.urs.cz/item/CS_URS_2023_01/771121011"/>
    <hyperlink ref="F322" r:id="rId42" display="https://podminky.urs.cz/item/CS_URS_2023_01/771591112"/>
    <hyperlink ref="F327" r:id="rId43" display="https://podminky.urs.cz/item/CS_URS_2023_01/771591264"/>
    <hyperlink ref="F332" r:id="rId44" display="https://podminky.urs.cz/item/CS_URS_2023_01/771591241"/>
    <hyperlink ref="F337" r:id="rId45" display="https://podminky.urs.cz/item/CS_URS_2023_01/771591242"/>
    <hyperlink ref="F342" r:id="rId46" display="https://podminky.urs.cz/item/CS_URS_2023_01/771574112"/>
    <hyperlink ref="F349" r:id="rId47" display="https://podminky.urs.cz/item/CS_URS_2023_01/771577111"/>
    <hyperlink ref="F355" r:id="rId48" display="https://podminky.urs.cz/item/CS_URS_2023_01/771474112"/>
    <hyperlink ref="F364" r:id="rId49" display="https://podminky.urs.cz/item/CS_URS_2023_01/771591115"/>
    <hyperlink ref="F370" r:id="rId50" display="https://podminky.urs.cz/item/CS_URS_2023_01/771592011"/>
    <hyperlink ref="F376" r:id="rId51" display="https://podminky.urs.cz/item/CS_URS_2023_01/998771104"/>
    <hyperlink ref="F380" r:id="rId52" display="https://podminky.urs.cz/item/CS_URS_2023_01/775111115"/>
    <hyperlink ref="F385" r:id="rId53" display="https://podminky.urs.cz/item/CS_URS_2023_01/775111311"/>
    <hyperlink ref="F388" r:id="rId54" display="https://podminky.urs.cz/item/CS_URS_2023_01/775141112"/>
    <hyperlink ref="F391" r:id="rId55" display="https://podminky.urs.cz/item/CS_URS_2023_01/775121321"/>
    <hyperlink ref="F394" r:id="rId56" display="https://podminky.urs.cz/item/CS_URS_2023_01/775591191"/>
    <hyperlink ref="F401" r:id="rId57" display="https://podminky.urs.cz/item/CS_URS_2023_01/775541161"/>
    <hyperlink ref="F408" r:id="rId58" display="https://podminky.urs.cz/item/CS_URS_2023_01/775413401"/>
    <hyperlink ref="F417" r:id="rId59" display="https://podminky.urs.cz/item/CS_URS_2023_01/998775104"/>
    <hyperlink ref="F421" r:id="rId60" display="https://podminky.urs.cz/item/CS_URS_2023_01/776201812"/>
    <hyperlink ref="F429" r:id="rId61" display="https://podminky.urs.cz/item/CS_URS_2023_01/781473810"/>
    <hyperlink ref="F434" r:id="rId62" display="https://podminky.urs.cz/item/CS_URS_2023_01/781111011"/>
    <hyperlink ref="F439" r:id="rId63" display="https://podminky.urs.cz/item/CS_URS_2023_01/781121011"/>
    <hyperlink ref="F442" r:id="rId64" display="https://podminky.urs.cz/item/CS_URS_2023_01/781131112"/>
    <hyperlink ref="F447" r:id="rId65" display="https://podminky.urs.cz/item/CS_URS_2023_01/781131232"/>
    <hyperlink ref="F452" r:id="rId66" display="https://podminky.urs.cz/item/CS_URS_2023_01/781161021"/>
    <hyperlink ref="F461" r:id="rId67" display="https://podminky.urs.cz/item/CS_URS_2023_01/781474112"/>
    <hyperlink ref="F468" r:id="rId68" display="https://podminky.urs.cz/item/CS_URS_2023_01/781495115"/>
    <hyperlink ref="F473" r:id="rId69" display="https://podminky.urs.cz/item/CS_URS_2023_01/781495211"/>
    <hyperlink ref="F476" r:id="rId70" display="https://podminky.urs.cz/item/CS_URS_2023_01/998781104"/>
    <hyperlink ref="F480" r:id="rId71" display="https://podminky.urs.cz/item/CS_URS_2023_01/784111001"/>
    <hyperlink ref="F489" r:id="rId72" display="https://podminky.urs.cz/item/CS_URS_2023_01/784181101"/>
    <hyperlink ref="F492" r:id="rId73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109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146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910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ROUND(J97,2)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ROUND((SUM(BE97:BE151)),2)</f>
        <v>0</v>
      </c>
      <c r="G37" s="34"/>
      <c r="H37" s="34"/>
      <c r="I37" s="124">
        <v>0.21</v>
      </c>
      <c r="J37" s="123">
        <f>ROUND(((SUM(BE97:BE151))*I37),2)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ROUND((SUM(BF97:BF151)),2)</f>
        <v>0</v>
      </c>
      <c r="G38" s="34"/>
      <c r="H38" s="34"/>
      <c r="I38" s="124">
        <v>0.15</v>
      </c>
      <c r="J38" s="123">
        <f>ROUND(((SUM(BF97:BF151))*I38),2)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ROUND((SUM(BG97:BG151)),2)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ROUND((SUM(BH97:BH151)),2)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ROUND((SUM(BI97:BI151)),2)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146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001 - Vodovod a zařizovací předměty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J97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J98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J99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J104</f>
        <v>0</v>
      </c>
      <c r="K70" s="141"/>
      <c r="L70" s="145"/>
    </row>
    <row r="71" spans="2:12" s="10" customFormat="1" ht="19.95" customHeight="1">
      <c r="B71" s="146"/>
      <c r="C71" s="97"/>
      <c r="D71" s="147" t="s">
        <v>911</v>
      </c>
      <c r="E71" s="148"/>
      <c r="F71" s="148"/>
      <c r="G71" s="148"/>
      <c r="H71" s="148"/>
      <c r="I71" s="148"/>
      <c r="J71" s="149">
        <f>J105</f>
        <v>0</v>
      </c>
      <c r="K71" s="97"/>
      <c r="L71" s="150"/>
    </row>
    <row r="72" spans="2:12" s="10" customFormat="1" ht="19.95" customHeight="1">
      <c r="B72" s="146"/>
      <c r="C72" s="97"/>
      <c r="D72" s="147" t="s">
        <v>912</v>
      </c>
      <c r="E72" s="148"/>
      <c r="F72" s="148"/>
      <c r="G72" s="148"/>
      <c r="H72" s="148"/>
      <c r="I72" s="148"/>
      <c r="J72" s="149">
        <f>J120</f>
        <v>0</v>
      </c>
      <c r="K72" s="97"/>
      <c r="L72" s="150"/>
    </row>
    <row r="73" spans="2:12" s="9" customFormat="1" ht="25" customHeight="1">
      <c r="B73" s="140"/>
      <c r="C73" s="141"/>
      <c r="D73" s="142" t="s">
        <v>913</v>
      </c>
      <c r="E73" s="143"/>
      <c r="F73" s="143"/>
      <c r="G73" s="143"/>
      <c r="H73" s="143"/>
      <c r="I73" s="143"/>
      <c r="J73" s="144">
        <f>J147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7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7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" customHeight="1">
      <c r="A80" s="34"/>
      <c r="B80" s="35"/>
      <c r="C80" s="23" t="s">
        <v>170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7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0" t="str">
        <f>E7</f>
        <v>Zvýšení kapacity koleje Blanice</v>
      </c>
      <c r="F83" s="371"/>
      <c r="G83" s="371"/>
      <c r="H83" s="371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143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2:12" s="1" customFormat="1" ht="16.5" customHeight="1">
      <c r="B85" s="21"/>
      <c r="C85" s="22"/>
      <c r="D85" s="22"/>
      <c r="E85" s="370" t="s">
        <v>908</v>
      </c>
      <c r="F85" s="361"/>
      <c r="G85" s="361"/>
      <c r="H85" s="361"/>
      <c r="I85" s="22"/>
      <c r="J85" s="22"/>
      <c r="K85" s="22"/>
      <c r="L85" s="20"/>
    </row>
    <row r="86" spans="2:12" s="1" customFormat="1" ht="12" customHeight="1">
      <c r="B86" s="21"/>
      <c r="C86" s="29" t="s">
        <v>145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9" t="s">
        <v>146</v>
      </c>
      <c r="F87" s="369"/>
      <c r="G87" s="369"/>
      <c r="H87" s="369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909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45" t="str">
        <f>E13</f>
        <v>001 - Vodovod a zařizovací předměty</v>
      </c>
      <c r="F89" s="369"/>
      <c r="G89" s="369"/>
      <c r="H89" s="369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F16</f>
        <v>Chemická 953, 148 00, Praha 4</v>
      </c>
      <c r="G91" s="36"/>
      <c r="H91" s="36"/>
      <c r="I91" s="29" t="s">
        <v>23</v>
      </c>
      <c r="J91" s="59" t="str">
        <f>IF(J16="","",J16)</f>
        <v>15. 5. 2023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25</v>
      </c>
      <c r="D93" s="36"/>
      <c r="E93" s="36"/>
      <c r="F93" s="27" t="str">
        <f>E19</f>
        <v>Vysoká škola ekonomická v Praze</v>
      </c>
      <c r="G93" s="36"/>
      <c r="H93" s="36"/>
      <c r="I93" s="29" t="s">
        <v>33</v>
      </c>
      <c r="J93" s="32" t="str">
        <f>E25</f>
        <v>Drobný Architects,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31</v>
      </c>
      <c r="D94" s="36"/>
      <c r="E94" s="36"/>
      <c r="F94" s="27" t="str">
        <f>IF(E22="","",E22)</f>
        <v>Vyplň údaj</v>
      </c>
      <c r="G94" s="36"/>
      <c r="H94" s="36"/>
      <c r="I94" s="29" t="s">
        <v>38</v>
      </c>
      <c r="J94" s="32" t="str">
        <f>E28</f>
        <v>Ing. Jaroslav Stolička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171</v>
      </c>
      <c r="D96" s="154" t="s">
        <v>62</v>
      </c>
      <c r="E96" s="154" t="s">
        <v>58</v>
      </c>
      <c r="F96" s="154" t="s">
        <v>59</v>
      </c>
      <c r="G96" s="154" t="s">
        <v>172</v>
      </c>
      <c r="H96" s="154" t="s">
        <v>173</v>
      </c>
      <c r="I96" s="154" t="s">
        <v>174</v>
      </c>
      <c r="J96" s="154" t="s">
        <v>149</v>
      </c>
      <c r="K96" s="155" t="s">
        <v>175</v>
      </c>
      <c r="L96" s="156"/>
      <c r="M96" s="68" t="s">
        <v>19</v>
      </c>
      <c r="N96" s="69" t="s">
        <v>47</v>
      </c>
      <c r="O96" s="69" t="s">
        <v>176</v>
      </c>
      <c r="P96" s="69" t="s">
        <v>177</v>
      </c>
      <c r="Q96" s="69" t="s">
        <v>178</v>
      </c>
      <c r="R96" s="69" t="s">
        <v>179</v>
      </c>
      <c r="S96" s="69" t="s">
        <v>180</v>
      </c>
      <c r="T96" s="70" t="s">
        <v>181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85" customHeight="1">
      <c r="A97" s="34"/>
      <c r="B97" s="35"/>
      <c r="C97" s="75" t="s">
        <v>182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P98+P104+P147</f>
        <v>0</v>
      </c>
      <c r="Q97" s="72"/>
      <c r="R97" s="159">
        <f>R98+R104+R147</f>
        <v>0</v>
      </c>
      <c r="S97" s="72"/>
      <c r="T97" s="160">
        <f>T98+T104+T147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150</v>
      </c>
      <c r="BK97" s="161">
        <f>BK98+BK104+BK147</f>
        <v>0</v>
      </c>
    </row>
    <row r="98" spans="2:63" s="12" customFormat="1" ht="25.95" customHeight="1">
      <c r="B98" s="162"/>
      <c r="C98" s="163"/>
      <c r="D98" s="164" t="s">
        <v>76</v>
      </c>
      <c r="E98" s="165" t="s">
        <v>183</v>
      </c>
      <c r="F98" s="165" t="s">
        <v>184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77</v>
      </c>
      <c r="AY98" s="173" t="s">
        <v>185</v>
      </c>
      <c r="BK98" s="175">
        <f>BK99</f>
        <v>0</v>
      </c>
    </row>
    <row r="99" spans="2:63" s="12" customFormat="1" ht="22.85" customHeight="1">
      <c r="B99" s="162"/>
      <c r="C99" s="163"/>
      <c r="D99" s="164" t="s">
        <v>76</v>
      </c>
      <c r="E99" s="176" t="s">
        <v>317</v>
      </c>
      <c r="F99" s="176" t="s">
        <v>318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SUM(P100:P103)</f>
        <v>0</v>
      </c>
      <c r="Q99" s="170"/>
      <c r="R99" s="171">
        <f>SUM(R100:R103)</f>
        <v>0</v>
      </c>
      <c r="S99" s="170"/>
      <c r="T99" s="172">
        <f>SUM(T100:T103)</f>
        <v>0</v>
      </c>
      <c r="AR99" s="173" t="s">
        <v>81</v>
      </c>
      <c r="AT99" s="174" t="s">
        <v>76</v>
      </c>
      <c r="AU99" s="174" t="s">
        <v>81</v>
      </c>
      <c r="AY99" s="173" t="s">
        <v>185</v>
      </c>
      <c r="BK99" s="175">
        <f>SUM(BK100:BK103)</f>
        <v>0</v>
      </c>
    </row>
    <row r="100" spans="1:65" s="2" customFormat="1" ht="24.15" customHeight="1">
      <c r="A100" s="34"/>
      <c r="B100" s="35"/>
      <c r="C100" s="178" t="s">
        <v>81</v>
      </c>
      <c r="D100" s="178" t="s">
        <v>187</v>
      </c>
      <c r="E100" s="179" t="s">
        <v>914</v>
      </c>
      <c r="F100" s="180" t="s">
        <v>915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85</v>
      </c>
    </row>
    <row r="101" spans="1:65" s="2" customFormat="1" ht="21.75" customHeight="1">
      <c r="A101" s="34"/>
      <c r="B101" s="35"/>
      <c r="C101" s="178" t="s">
        <v>85</v>
      </c>
      <c r="D101" s="178" t="s">
        <v>187</v>
      </c>
      <c r="E101" s="179" t="s">
        <v>916</v>
      </c>
      <c r="F101" s="180" t="s">
        <v>917</v>
      </c>
      <c r="G101" s="181" t="s">
        <v>322</v>
      </c>
      <c r="H101" s="182">
        <v>0.2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192</v>
      </c>
    </row>
    <row r="102" spans="1:65" s="2" customFormat="1" ht="24.15" customHeight="1">
      <c r="A102" s="34"/>
      <c r="B102" s="35"/>
      <c r="C102" s="178" t="s">
        <v>108</v>
      </c>
      <c r="D102" s="178" t="s">
        <v>187</v>
      </c>
      <c r="E102" s="179" t="s">
        <v>918</v>
      </c>
      <c r="F102" s="180" t="s">
        <v>919</v>
      </c>
      <c r="G102" s="181" t="s">
        <v>322</v>
      </c>
      <c r="H102" s="182">
        <v>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209</v>
      </c>
    </row>
    <row r="103" spans="1:65" s="2" customFormat="1" ht="24.15" customHeight="1">
      <c r="A103" s="34"/>
      <c r="B103" s="35"/>
      <c r="C103" s="178" t="s">
        <v>192</v>
      </c>
      <c r="D103" s="178" t="s">
        <v>187</v>
      </c>
      <c r="E103" s="179" t="s">
        <v>920</v>
      </c>
      <c r="F103" s="180" t="s">
        <v>921</v>
      </c>
      <c r="G103" s="181" t="s">
        <v>322</v>
      </c>
      <c r="H103" s="182">
        <v>0.2</v>
      </c>
      <c r="I103" s="183"/>
      <c r="J103" s="184">
        <f>ROUND(I103*H103,2)</f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192</v>
      </c>
      <c r="AT103" s="189" t="s">
        <v>187</v>
      </c>
      <c r="AU103" s="189" t="s">
        <v>85</v>
      </c>
      <c r="AY103" s="17" t="s">
        <v>185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81</v>
      </c>
      <c r="BK103" s="190">
        <f>ROUND(I103*H103,2)</f>
        <v>0</v>
      </c>
      <c r="BL103" s="17" t="s">
        <v>192</v>
      </c>
      <c r="BM103" s="189" t="s">
        <v>235</v>
      </c>
    </row>
    <row r="104" spans="2:63" s="12" customFormat="1" ht="25.95" customHeight="1">
      <c r="B104" s="162"/>
      <c r="C104" s="163"/>
      <c r="D104" s="164" t="s">
        <v>76</v>
      </c>
      <c r="E104" s="165" t="s">
        <v>358</v>
      </c>
      <c r="F104" s="165" t="s">
        <v>359</v>
      </c>
      <c r="G104" s="163"/>
      <c r="H104" s="163"/>
      <c r="I104" s="166"/>
      <c r="J104" s="167">
        <f>BK104</f>
        <v>0</v>
      </c>
      <c r="K104" s="163"/>
      <c r="L104" s="168"/>
      <c r="M104" s="169"/>
      <c r="N104" s="170"/>
      <c r="O104" s="170"/>
      <c r="P104" s="171">
        <f>P105+P120</f>
        <v>0</v>
      </c>
      <c r="Q104" s="170"/>
      <c r="R104" s="171">
        <f>R105+R120</f>
        <v>0</v>
      </c>
      <c r="S104" s="170"/>
      <c r="T104" s="172">
        <f>T105+T120</f>
        <v>0</v>
      </c>
      <c r="AR104" s="173" t="s">
        <v>85</v>
      </c>
      <c r="AT104" s="174" t="s">
        <v>76</v>
      </c>
      <c r="AU104" s="174" t="s">
        <v>77</v>
      </c>
      <c r="AY104" s="173" t="s">
        <v>185</v>
      </c>
      <c r="BK104" s="175">
        <f>BK105+BK120</f>
        <v>0</v>
      </c>
    </row>
    <row r="105" spans="2:63" s="12" customFormat="1" ht="22.85" customHeight="1">
      <c r="B105" s="162"/>
      <c r="C105" s="163"/>
      <c r="D105" s="164" t="s">
        <v>76</v>
      </c>
      <c r="E105" s="176" t="s">
        <v>922</v>
      </c>
      <c r="F105" s="176" t="s">
        <v>923</v>
      </c>
      <c r="G105" s="163"/>
      <c r="H105" s="163"/>
      <c r="I105" s="166"/>
      <c r="J105" s="177">
        <f>BK105</f>
        <v>0</v>
      </c>
      <c r="K105" s="163"/>
      <c r="L105" s="168"/>
      <c r="M105" s="169"/>
      <c r="N105" s="170"/>
      <c r="O105" s="170"/>
      <c r="P105" s="171">
        <f>SUM(P106:P119)</f>
        <v>0</v>
      </c>
      <c r="Q105" s="170"/>
      <c r="R105" s="171">
        <f>SUM(R106:R119)</f>
        <v>0</v>
      </c>
      <c r="S105" s="170"/>
      <c r="T105" s="172">
        <f>SUM(T106:T119)</f>
        <v>0</v>
      </c>
      <c r="AR105" s="173" t="s">
        <v>85</v>
      </c>
      <c r="AT105" s="174" t="s">
        <v>76</v>
      </c>
      <c r="AU105" s="174" t="s">
        <v>81</v>
      </c>
      <c r="AY105" s="173" t="s">
        <v>185</v>
      </c>
      <c r="BK105" s="175">
        <f>SUM(BK106:BK119)</f>
        <v>0</v>
      </c>
    </row>
    <row r="106" spans="1:65" s="2" customFormat="1" ht="16.5" customHeight="1">
      <c r="A106" s="34"/>
      <c r="B106" s="35"/>
      <c r="C106" s="178" t="s">
        <v>221</v>
      </c>
      <c r="D106" s="178" t="s">
        <v>187</v>
      </c>
      <c r="E106" s="179" t="s">
        <v>924</v>
      </c>
      <c r="F106" s="180" t="s">
        <v>925</v>
      </c>
      <c r="G106" s="181" t="s">
        <v>407</v>
      </c>
      <c r="H106" s="182">
        <v>11</v>
      </c>
      <c r="I106" s="183"/>
      <c r="J106" s="184">
        <f aca="true" t="shared" si="0" ref="J106:J119">ROUND(I106*H106,2)</f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aca="true" t="shared" si="1" ref="P106:P119">O106*H106</f>
        <v>0</v>
      </c>
      <c r="Q106" s="187">
        <v>0</v>
      </c>
      <c r="R106" s="187">
        <f aca="true" t="shared" si="2" ref="R106:R119">Q106*H106</f>
        <v>0</v>
      </c>
      <c r="S106" s="187">
        <v>0</v>
      </c>
      <c r="T106" s="188">
        <f aca="true" t="shared" si="3" ref="T106:T119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aca="true" t="shared" si="4" ref="BE106:BE119">IF(N106="základní",J106,0)</f>
        <v>0</v>
      </c>
      <c r="BF106" s="190">
        <f aca="true" t="shared" si="5" ref="BF106:BF119">IF(N106="snížená",J106,0)</f>
        <v>0</v>
      </c>
      <c r="BG106" s="190">
        <f aca="true" t="shared" si="6" ref="BG106:BG119">IF(N106="zákl. přenesená",J106,0)</f>
        <v>0</v>
      </c>
      <c r="BH106" s="190">
        <f aca="true" t="shared" si="7" ref="BH106:BH119">IF(N106="sníž. přenesená",J106,0)</f>
        <v>0</v>
      </c>
      <c r="BI106" s="190">
        <f aca="true" t="shared" si="8" ref="BI106:BI119">IF(N106="nulová",J106,0)</f>
        <v>0</v>
      </c>
      <c r="BJ106" s="17" t="s">
        <v>81</v>
      </c>
      <c r="BK106" s="190">
        <f aca="true" t="shared" si="9" ref="BK106:BK119">ROUND(I106*H106,2)</f>
        <v>0</v>
      </c>
      <c r="BL106" s="17" t="s">
        <v>285</v>
      </c>
      <c r="BM106" s="189" t="s">
        <v>247</v>
      </c>
    </row>
    <row r="107" spans="1:65" s="2" customFormat="1" ht="24.15" customHeight="1">
      <c r="A107" s="34"/>
      <c r="B107" s="35"/>
      <c r="C107" s="178" t="s">
        <v>209</v>
      </c>
      <c r="D107" s="178" t="s">
        <v>187</v>
      </c>
      <c r="E107" s="179" t="s">
        <v>926</v>
      </c>
      <c r="F107" s="180" t="s">
        <v>927</v>
      </c>
      <c r="G107" s="181" t="s">
        <v>407</v>
      </c>
      <c r="H107" s="182">
        <v>14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257</v>
      </c>
    </row>
    <row r="108" spans="1:65" s="2" customFormat="1" ht="24.15" customHeight="1">
      <c r="A108" s="34"/>
      <c r="B108" s="35"/>
      <c r="C108" s="178" t="s">
        <v>230</v>
      </c>
      <c r="D108" s="178" t="s">
        <v>187</v>
      </c>
      <c r="E108" s="179" t="s">
        <v>928</v>
      </c>
      <c r="F108" s="180" t="s">
        <v>929</v>
      </c>
      <c r="G108" s="181" t="s">
        <v>407</v>
      </c>
      <c r="H108" s="182">
        <v>2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271</v>
      </c>
    </row>
    <row r="109" spans="1:65" s="2" customFormat="1" ht="21.75" customHeight="1">
      <c r="A109" s="34"/>
      <c r="B109" s="35"/>
      <c r="C109" s="178" t="s">
        <v>252</v>
      </c>
      <c r="D109" s="178" t="s">
        <v>187</v>
      </c>
      <c r="E109" s="179" t="s">
        <v>930</v>
      </c>
      <c r="F109" s="180" t="s">
        <v>931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285</v>
      </c>
    </row>
    <row r="110" spans="1:65" s="2" customFormat="1" ht="21.75" customHeight="1">
      <c r="A110" s="34"/>
      <c r="B110" s="35"/>
      <c r="C110" s="178" t="s">
        <v>257</v>
      </c>
      <c r="D110" s="178" t="s">
        <v>187</v>
      </c>
      <c r="E110" s="179" t="s">
        <v>932</v>
      </c>
      <c r="F110" s="180" t="s">
        <v>933</v>
      </c>
      <c r="G110" s="181" t="s">
        <v>407</v>
      </c>
      <c r="H110" s="182">
        <v>7.5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301</v>
      </c>
    </row>
    <row r="111" spans="1:65" s="2" customFormat="1" ht="21.75" customHeight="1">
      <c r="A111" s="34"/>
      <c r="B111" s="35"/>
      <c r="C111" s="178" t="s">
        <v>262</v>
      </c>
      <c r="D111" s="178" t="s">
        <v>187</v>
      </c>
      <c r="E111" s="179" t="s">
        <v>934</v>
      </c>
      <c r="F111" s="180" t="s">
        <v>935</v>
      </c>
      <c r="G111" s="181" t="s">
        <v>407</v>
      </c>
      <c r="H111" s="182">
        <v>1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319</v>
      </c>
    </row>
    <row r="112" spans="1:65" s="2" customFormat="1" ht="21.75" customHeight="1">
      <c r="A112" s="34"/>
      <c r="B112" s="35"/>
      <c r="C112" s="178" t="s">
        <v>271</v>
      </c>
      <c r="D112" s="178" t="s">
        <v>187</v>
      </c>
      <c r="E112" s="179" t="s">
        <v>936</v>
      </c>
      <c r="F112" s="180" t="s">
        <v>937</v>
      </c>
      <c r="G112" s="181" t="s">
        <v>407</v>
      </c>
      <c r="H112" s="182">
        <v>1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330</v>
      </c>
    </row>
    <row r="113" spans="1:65" s="2" customFormat="1" ht="21.75" customHeight="1">
      <c r="A113" s="34"/>
      <c r="B113" s="35"/>
      <c r="C113" s="178" t="s">
        <v>8</v>
      </c>
      <c r="D113" s="178" t="s">
        <v>187</v>
      </c>
      <c r="E113" s="179" t="s">
        <v>938</v>
      </c>
      <c r="F113" s="180" t="s">
        <v>939</v>
      </c>
      <c r="G113" s="181" t="s">
        <v>407</v>
      </c>
      <c r="H113" s="182">
        <v>16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340</v>
      </c>
    </row>
    <row r="114" spans="1:65" s="2" customFormat="1" ht="24.15" customHeight="1">
      <c r="A114" s="34"/>
      <c r="B114" s="35"/>
      <c r="C114" s="178" t="s">
        <v>285</v>
      </c>
      <c r="D114" s="178" t="s">
        <v>187</v>
      </c>
      <c r="E114" s="179" t="s">
        <v>940</v>
      </c>
      <c r="F114" s="180" t="s">
        <v>941</v>
      </c>
      <c r="G114" s="181" t="s">
        <v>479</v>
      </c>
      <c r="H114" s="229"/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353</v>
      </c>
    </row>
    <row r="115" spans="1:65" s="2" customFormat="1" ht="16.5" customHeight="1">
      <c r="A115" s="34"/>
      <c r="B115" s="35"/>
      <c r="C115" s="178" t="s">
        <v>292</v>
      </c>
      <c r="D115" s="178" t="s">
        <v>187</v>
      </c>
      <c r="E115" s="179" t="s">
        <v>942</v>
      </c>
      <c r="F115" s="180" t="s">
        <v>943</v>
      </c>
      <c r="G115" s="181" t="s">
        <v>944</v>
      </c>
      <c r="H115" s="182">
        <v>4</v>
      </c>
      <c r="I115" s="183"/>
      <c r="J115" s="184">
        <f t="shared" si="0"/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 t="shared" si="1"/>
        <v>0</v>
      </c>
      <c r="Q115" s="187">
        <v>0</v>
      </c>
      <c r="R115" s="187">
        <f t="shared" si="2"/>
        <v>0</v>
      </c>
      <c r="S115" s="187">
        <v>0</v>
      </c>
      <c r="T115" s="188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285</v>
      </c>
      <c r="AT115" s="189" t="s">
        <v>187</v>
      </c>
      <c r="AU115" s="189" t="s">
        <v>85</v>
      </c>
      <c r="AY115" s="17" t="s">
        <v>185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7" t="s">
        <v>81</v>
      </c>
      <c r="BK115" s="190">
        <f t="shared" si="9"/>
        <v>0</v>
      </c>
      <c r="BL115" s="17" t="s">
        <v>285</v>
      </c>
      <c r="BM115" s="189" t="s">
        <v>368</v>
      </c>
    </row>
    <row r="116" spans="1:65" s="2" customFormat="1" ht="16.5" customHeight="1">
      <c r="A116" s="34"/>
      <c r="B116" s="35"/>
      <c r="C116" s="178" t="s">
        <v>340</v>
      </c>
      <c r="D116" s="178" t="s">
        <v>187</v>
      </c>
      <c r="E116" s="179" t="s">
        <v>945</v>
      </c>
      <c r="F116" s="180" t="s">
        <v>946</v>
      </c>
      <c r="G116" s="181" t="s">
        <v>944</v>
      </c>
      <c r="H116" s="182">
        <v>4</v>
      </c>
      <c r="I116" s="183"/>
      <c r="J116" s="184">
        <f t="shared" si="0"/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 t="shared" si="1"/>
        <v>0</v>
      </c>
      <c r="Q116" s="187">
        <v>0</v>
      </c>
      <c r="R116" s="187">
        <f t="shared" si="2"/>
        <v>0</v>
      </c>
      <c r="S116" s="187">
        <v>0</v>
      </c>
      <c r="T116" s="188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285</v>
      </c>
      <c r="AT116" s="189" t="s">
        <v>187</v>
      </c>
      <c r="AU116" s="189" t="s">
        <v>85</v>
      </c>
      <c r="AY116" s="17" t="s">
        <v>185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7" t="s">
        <v>81</v>
      </c>
      <c r="BK116" s="190">
        <f t="shared" si="9"/>
        <v>0</v>
      </c>
      <c r="BL116" s="17" t="s">
        <v>285</v>
      </c>
      <c r="BM116" s="189" t="s">
        <v>380</v>
      </c>
    </row>
    <row r="117" spans="1:65" s="2" customFormat="1" ht="24.15" customHeight="1">
      <c r="A117" s="34"/>
      <c r="B117" s="35"/>
      <c r="C117" s="178" t="s">
        <v>346</v>
      </c>
      <c r="D117" s="178" t="s">
        <v>187</v>
      </c>
      <c r="E117" s="179" t="s">
        <v>947</v>
      </c>
      <c r="F117" s="180" t="s">
        <v>948</v>
      </c>
      <c r="G117" s="181" t="s">
        <v>944</v>
      </c>
      <c r="H117" s="182">
        <v>1</v>
      </c>
      <c r="I117" s="183"/>
      <c r="J117" s="184">
        <f t="shared" si="0"/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 t="shared" si="1"/>
        <v>0</v>
      </c>
      <c r="Q117" s="187">
        <v>0</v>
      </c>
      <c r="R117" s="187">
        <f t="shared" si="2"/>
        <v>0</v>
      </c>
      <c r="S117" s="187">
        <v>0</v>
      </c>
      <c r="T117" s="18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285</v>
      </c>
      <c r="AT117" s="189" t="s">
        <v>187</v>
      </c>
      <c r="AU117" s="189" t="s">
        <v>85</v>
      </c>
      <c r="AY117" s="17" t="s">
        <v>185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7" t="s">
        <v>81</v>
      </c>
      <c r="BK117" s="190">
        <f t="shared" si="9"/>
        <v>0</v>
      </c>
      <c r="BL117" s="17" t="s">
        <v>285</v>
      </c>
      <c r="BM117" s="189" t="s">
        <v>392</v>
      </c>
    </row>
    <row r="118" spans="1:65" s="2" customFormat="1" ht="16.5" customHeight="1">
      <c r="A118" s="34"/>
      <c r="B118" s="35"/>
      <c r="C118" s="178" t="s">
        <v>353</v>
      </c>
      <c r="D118" s="178" t="s">
        <v>187</v>
      </c>
      <c r="E118" s="179" t="s">
        <v>949</v>
      </c>
      <c r="F118" s="180" t="s">
        <v>950</v>
      </c>
      <c r="G118" s="181" t="s">
        <v>944</v>
      </c>
      <c r="H118" s="182">
        <v>4</v>
      </c>
      <c r="I118" s="183"/>
      <c r="J118" s="184">
        <f t="shared" si="0"/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 t="shared" si="1"/>
        <v>0</v>
      </c>
      <c r="Q118" s="187">
        <v>0</v>
      </c>
      <c r="R118" s="187">
        <f t="shared" si="2"/>
        <v>0</v>
      </c>
      <c r="S118" s="187">
        <v>0</v>
      </c>
      <c r="T118" s="188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285</v>
      </c>
      <c r="AT118" s="189" t="s">
        <v>187</v>
      </c>
      <c r="AU118" s="189" t="s">
        <v>85</v>
      </c>
      <c r="AY118" s="17" t="s">
        <v>185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7" t="s">
        <v>81</v>
      </c>
      <c r="BK118" s="190">
        <f t="shared" si="9"/>
        <v>0</v>
      </c>
      <c r="BL118" s="17" t="s">
        <v>285</v>
      </c>
      <c r="BM118" s="189" t="s">
        <v>403</v>
      </c>
    </row>
    <row r="119" spans="1:65" s="2" customFormat="1" ht="16.5" customHeight="1">
      <c r="A119" s="34"/>
      <c r="B119" s="35"/>
      <c r="C119" s="178" t="s">
        <v>368</v>
      </c>
      <c r="D119" s="178" t="s">
        <v>187</v>
      </c>
      <c r="E119" s="179" t="s">
        <v>951</v>
      </c>
      <c r="F119" s="180" t="s">
        <v>952</v>
      </c>
      <c r="G119" s="181" t="s">
        <v>407</v>
      </c>
      <c r="H119" s="182">
        <v>16</v>
      </c>
      <c r="I119" s="183"/>
      <c r="J119" s="184">
        <f t="shared" si="0"/>
        <v>0</v>
      </c>
      <c r="K119" s="180" t="s">
        <v>19</v>
      </c>
      <c r="L119" s="39"/>
      <c r="M119" s="185" t="s">
        <v>19</v>
      </c>
      <c r="N119" s="186" t="s">
        <v>48</v>
      </c>
      <c r="O119" s="64"/>
      <c r="P119" s="187">
        <f t="shared" si="1"/>
        <v>0</v>
      </c>
      <c r="Q119" s="187">
        <v>0</v>
      </c>
      <c r="R119" s="187">
        <f t="shared" si="2"/>
        <v>0</v>
      </c>
      <c r="S119" s="187">
        <v>0</v>
      </c>
      <c r="T119" s="188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285</v>
      </c>
      <c r="AT119" s="189" t="s">
        <v>187</v>
      </c>
      <c r="AU119" s="189" t="s">
        <v>85</v>
      </c>
      <c r="AY119" s="17" t="s">
        <v>185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7" t="s">
        <v>81</v>
      </c>
      <c r="BK119" s="190">
        <f t="shared" si="9"/>
        <v>0</v>
      </c>
      <c r="BL119" s="17" t="s">
        <v>285</v>
      </c>
      <c r="BM119" s="189" t="s">
        <v>416</v>
      </c>
    </row>
    <row r="120" spans="2:63" s="12" customFormat="1" ht="22.85" customHeight="1">
      <c r="B120" s="162"/>
      <c r="C120" s="163"/>
      <c r="D120" s="164" t="s">
        <v>76</v>
      </c>
      <c r="E120" s="176" t="s">
        <v>953</v>
      </c>
      <c r="F120" s="176" t="s">
        <v>954</v>
      </c>
      <c r="G120" s="163"/>
      <c r="H120" s="163"/>
      <c r="I120" s="166"/>
      <c r="J120" s="177">
        <f>BK120</f>
        <v>0</v>
      </c>
      <c r="K120" s="163"/>
      <c r="L120" s="168"/>
      <c r="M120" s="169"/>
      <c r="N120" s="170"/>
      <c r="O120" s="170"/>
      <c r="P120" s="171">
        <f>SUM(P121:P146)</f>
        <v>0</v>
      </c>
      <c r="Q120" s="170"/>
      <c r="R120" s="171">
        <f>SUM(R121:R146)</f>
        <v>0</v>
      </c>
      <c r="S120" s="170"/>
      <c r="T120" s="172">
        <f>SUM(T121:T146)</f>
        <v>0</v>
      </c>
      <c r="AR120" s="173" t="s">
        <v>81</v>
      </c>
      <c r="AT120" s="174" t="s">
        <v>76</v>
      </c>
      <c r="AU120" s="174" t="s">
        <v>81</v>
      </c>
      <c r="AY120" s="173" t="s">
        <v>185</v>
      </c>
      <c r="BK120" s="175">
        <f>SUM(BK121:BK146)</f>
        <v>0</v>
      </c>
    </row>
    <row r="121" spans="1:65" s="2" customFormat="1" ht="16.5" customHeight="1">
      <c r="A121" s="34"/>
      <c r="B121" s="35"/>
      <c r="C121" s="178" t="s">
        <v>380</v>
      </c>
      <c r="D121" s="178" t="s">
        <v>187</v>
      </c>
      <c r="E121" s="179" t="s">
        <v>955</v>
      </c>
      <c r="F121" s="180" t="s">
        <v>956</v>
      </c>
      <c r="G121" s="181" t="s">
        <v>957</v>
      </c>
      <c r="H121" s="182">
        <v>1</v>
      </c>
      <c r="I121" s="183"/>
      <c r="J121" s="184">
        <f aca="true" t="shared" si="10" ref="J121:J146">ROUND(I121*H121,2)</f>
        <v>0</v>
      </c>
      <c r="K121" s="180" t="s">
        <v>19</v>
      </c>
      <c r="L121" s="39"/>
      <c r="M121" s="185" t="s">
        <v>19</v>
      </c>
      <c r="N121" s="186" t="s">
        <v>48</v>
      </c>
      <c r="O121" s="64"/>
      <c r="P121" s="187">
        <f aca="true" t="shared" si="11" ref="P121:P146">O121*H121</f>
        <v>0</v>
      </c>
      <c r="Q121" s="187">
        <v>0</v>
      </c>
      <c r="R121" s="187">
        <f aca="true" t="shared" si="12" ref="R121:R146">Q121*H121</f>
        <v>0</v>
      </c>
      <c r="S121" s="187">
        <v>0</v>
      </c>
      <c r="T121" s="188">
        <f aca="true" t="shared" si="13" ref="T121:T146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192</v>
      </c>
      <c r="AT121" s="189" t="s">
        <v>187</v>
      </c>
      <c r="AU121" s="189" t="s">
        <v>85</v>
      </c>
      <c r="AY121" s="17" t="s">
        <v>185</v>
      </c>
      <c r="BE121" s="190">
        <f aca="true" t="shared" si="14" ref="BE121:BE146">IF(N121="základní",J121,0)</f>
        <v>0</v>
      </c>
      <c r="BF121" s="190">
        <f aca="true" t="shared" si="15" ref="BF121:BF146">IF(N121="snížená",J121,0)</f>
        <v>0</v>
      </c>
      <c r="BG121" s="190">
        <f aca="true" t="shared" si="16" ref="BG121:BG146">IF(N121="zákl. přenesená",J121,0)</f>
        <v>0</v>
      </c>
      <c r="BH121" s="190">
        <f aca="true" t="shared" si="17" ref="BH121:BH146">IF(N121="sníž. přenesená",J121,0)</f>
        <v>0</v>
      </c>
      <c r="BI121" s="190">
        <f aca="true" t="shared" si="18" ref="BI121:BI146">IF(N121="nulová",J121,0)</f>
        <v>0</v>
      </c>
      <c r="BJ121" s="17" t="s">
        <v>81</v>
      </c>
      <c r="BK121" s="190">
        <f aca="true" t="shared" si="19" ref="BK121:BK146">ROUND(I121*H121,2)</f>
        <v>0</v>
      </c>
      <c r="BL121" s="17" t="s">
        <v>192</v>
      </c>
      <c r="BM121" s="189" t="s">
        <v>426</v>
      </c>
    </row>
    <row r="122" spans="1:65" s="2" customFormat="1" ht="16.5" customHeight="1">
      <c r="A122" s="34"/>
      <c r="B122" s="35"/>
      <c r="C122" s="178" t="s">
        <v>387</v>
      </c>
      <c r="D122" s="178" t="s">
        <v>187</v>
      </c>
      <c r="E122" s="179" t="s">
        <v>958</v>
      </c>
      <c r="F122" s="180" t="s">
        <v>959</v>
      </c>
      <c r="G122" s="181" t="s">
        <v>957</v>
      </c>
      <c r="H122" s="182">
        <v>2</v>
      </c>
      <c r="I122" s="183"/>
      <c r="J122" s="184">
        <f t="shared" si="10"/>
        <v>0</v>
      </c>
      <c r="K122" s="180" t="s">
        <v>19</v>
      </c>
      <c r="L122" s="39"/>
      <c r="M122" s="185" t="s">
        <v>19</v>
      </c>
      <c r="N122" s="186" t="s">
        <v>48</v>
      </c>
      <c r="O122" s="64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192</v>
      </c>
      <c r="AT122" s="189" t="s">
        <v>187</v>
      </c>
      <c r="AU122" s="189" t="s">
        <v>85</v>
      </c>
      <c r="AY122" s="17" t="s">
        <v>185</v>
      </c>
      <c r="BE122" s="190">
        <f t="shared" si="14"/>
        <v>0</v>
      </c>
      <c r="BF122" s="190">
        <f t="shared" si="15"/>
        <v>0</v>
      </c>
      <c r="BG122" s="190">
        <f t="shared" si="16"/>
        <v>0</v>
      </c>
      <c r="BH122" s="190">
        <f t="shared" si="17"/>
        <v>0</v>
      </c>
      <c r="BI122" s="190">
        <f t="shared" si="18"/>
        <v>0</v>
      </c>
      <c r="BJ122" s="17" t="s">
        <v>81</v>
      </c>
      <c r="BK122" s="190">
        <f t="shared" si="19"/>
        <v>0</v>
      </c>
      <c r="BL122" s="17" t="s">
        <v>192</v>
      </c>
      <c r="BM122" s="189" t="s">
        <v>437</v>
      </c>
    </row>
    <row r="123" spans="1:65" s="2" customFormat="1" ht="16.5" customHeight="1">
      <c r="A123" s="34"/>
      <c r="B123" s="35"/>
      <c r="C123" s="178" t="s">
        <v>392</v>
      </c>
      <c r="D123" s="178" t="s">
        <v>187</v>
      </c>
      <c r="E123" s="179" t="s">
        <v>960</v>
      </c>
      <c r="F123" s="180" t="s">
        <v>961</v>
      </c>
      <c r="G123" s="181" t="s">
        <v>957</v>
      </c>
      <c r="H123" s="182">
        <v>1</v>
      </c>
      <c r="I123" s="183"/>
      <c r="J123" s="184">
        <f t="shared" si="10"/>
        <v>0</v>
      </c>
      <c r="K123" s="180" t="s">
        <v>19</v>
      </c>
      <c r="L123" s="39"/>
      <c r="M123" s="185" t="s">
        <v>19</v>
      </c>
      <c r="N123" s="186" t="s">
        <v>48</v>
      </c>
      <c r="O123" s="64"/>
      <c r="P123" s="187">
        <f t="shared" si="11"/>
        <v>0</v>
      </c>
      <c r="Q123" s="187">
        <v>0</v>
      </c>
      <c r="R123" s="187">
        <f t="shared" si="12"/>
        <v>0</v>
      </c>
      <c r="S123" s="187">
        <v>0</v>
      </c>
      <c r="T123" s="188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192</v>
      </c>
      <c r="AT123" s="189" t="s">
        <v>187</v>
      </c>
      <c r="AU123" s="189" t="s">
        <v>85</v>
      </c>
      <c r="AY123" s="17" t="s">
        <v>185</v>
      </c>
      <c r="BE123" s="190">
        <f t="shared" si="14"/>
        <v>0</v>
      </c>
      <c r="BF123" s="190">
        <f t="shared" si="15"/>
        <v>0</v>
      </c>
      <c r="BG123" s="190">
        <f t="shared" si="16"/>
        <v>0</v>
      </c>
      <c r="BH123" s="190">
        <f t="shared" si="17"/>
        <v>0</v>
      </c>
      <c r="BI123" s="190">
        <f t="shared" si="18"/>
        <v>0</v>
      </c>
      <c r="BJ123" s="17" t="s">
        <v>81</v>
      </c>
      <c r="BK123" s="190">
        <f t="shared" si="19"/>
        <v>0</v>
      </c>
      <c r="BL123" s="17" t="s">
        <v>192</v>
      </c>
      <c r="BM123" s="189" t="s">
        <v>448</v>
      </c>
    </row>
    <row r="124" spans="1:65" s="2" customFormat="1" ht="16.5" customHeight="1">
      <c r="A124" s="34"/>
      <c r="B124" s="35"/>
      <c r="C124" s="178" t="s">
        <v>398</v>
      </c>
      <c r="D124" s="178" t="s">
        <v>187</v>
      </c>
      <c r="E124" s="179" t="s">
        <v>962</v>
      </c>
      <c r="F124" s="180" t="s">
        <v>963</v>
      </c>
      <c r="G124" s="181" t="s">
        <v>957</v>
      </c>
      <c r="H124" s="182">
        <v>2</v>
      </c>
      <c r="I124" s="183"/>
      <c r="J124" s="184">
        <f t="shared" si="10"/>
        <v>0</v>
      </c>
      <c r="K124" s="180" t="s">
        <v>19</v>
      </c>
      <c r="L124" s="39"/>
      <c r="M124" s="185" t="s">
        <v>19</v>
      </c>
      <c r="N124" s="186" t="s">
        <v>48</v>
      </c>
      <c r="O124" s="64"/>
      <c r="P124" s="187">
        <f t="shared" si="11"/>
        <v>0</v>
      </c>
      <c r="Q124" s="187">
        <v>0</v>
      </c>
      <c r="R124" s="187">
        <f t="shared" si="12"/>
        <v>0</v>
      </c>
      <c r="S124" s="187">
        <v>0</v>
      </c>
      <c r="T124" s="188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192</v>
      </c>
      <c r="AT124" s="189" t="s">
        <v>187</v>
      </c>
      <c r="AU124" s="189" t="s">
        <v>85</v>
      </c>
      <c r="AY124" s="17" t="s">
        <v>185</v>
      </c>
      <c r="BE124" s="190">
        <f t="shared" si="14"/>
        <v>0</v>
      </c>
      <c r="BF124" s="190">
        <f t="shared" si="15"/>
        <v>0</v>
      </c>
      <c r="BG124" s="190">
        <f t="shared" si="16"/>
        <v>0</v>
      </c>
      <c r="BH124" s="190">
        <f t="shared" si="17"/>
        <v>0</v>
      </c>
      <c r="BI124" s="190">
        <f t="shared" si="18"/>
        <v>0</v>
      </c>
      <c r="BJ124" s="17" t="s">
        <v>81</v>
      </c>
      <c r="BK124" s="190">
        <f t="shared" si="19"/>
        <v>0</v>
      </c>
      <c r="BL124" s="17" t="s">
        <v>192</v>
      </c>
      <c r="BM124" s="189" t="s">
        <v>457</v>
      </c>
    </row>
    <row r="125" spans="1:65" s="2" customFormat="1" ht="16.5" customHeight="1">
      <c r="A125" s="34"/>
      <c r="B125" s="35"/>
      <c r="C125" s="178" t="s">
        <v>403</v>
      </c>
      <c r="D125" s="178" t="s">
        <v>187</v>
      </c>
      <c r="E125" s="179" t="s">
        <v>964</v>
      </c>
      <c r="F125" s="180" t="s">
        <v>965</v>
      </c>
      <c r="G125" s="181" t="s">
        <v>957</v>
      </c>
      <c r="H125" s="182">
        <v>6</v>
      </c>
      <c r="I125" s="183"/>
      <c r="J125" s="184">
        <f t="shared" si="10"/>
        <v>0</v>
      </c>
      <c r="K125" s="180" t="s">
        <v>19</v>
      </c>
      <c r="L125" s="39"/>
      <c r="M125" s="185" t="s">
        <v>19</v>
      </c>
      <c r="N125" s="186" t="s">
        <v>48</v>
      </c>
      <c r="O125" s="64"/>
      <c r="P125" s="187">
        <f t="shared" si="11"/>
        <v>0</v>
      </c>
      <c r="Q125" s="187">
        <v>0</v>
      </c>
      <c r="R125" s="187">
        <f t="shared" si="12"/>
        <v>0</v>
      </c>
      <c r="S125" s="187">
        <v>0</v>
      </c>
      <c r="T125" s="188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192</v>
      </c>
      <c r="AT125" s="189" t="s">
        <v>187</v>
      </c>
      <c r="AU125" s="189" t="s">
        <v>85</v>
      </c>
      <c r="AY125" s="17" t="s">
        <v>185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7" t="s">
        <v>81</v>
      </c>
      <c r="BK125" s="190">
        <f t="shared" si="19"/>
        <v>0</v>
      </c>
      <c r="BL125" s="17" t="s">
        <v>192</v>
      </c>
      <c r="BM125" s="189" t="s">
        <v>468</v>
      </c>
    </row>
    <row r="126" spans="1:65" s="2" customFormat="1" ht="16.5" customHeight="1">
      <c r="A126" s="34"/>
      <c r="B126" s="35"/>
      <c r="C126" s="178" t="s">
        <v>411</v>
      </c>
      <c r="D126" s="178" t="s">
        <v>187</v>
      </c>
      <c r="E126" s="179" t="s">
        <v>966</v>
      </c>
      <c r="F126" s="180" t="s">
        <v>967</v>
      </c>
      <c r="G126" s="181" t="s">
        <v>957</v>
      </c>
      <c r="H126" s="182">
        <v>1</v>
      </c>
      <c r="I126" s="183"/>
      <c r="J126" s="184">
        <f t="shared" si="10"/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 t="shared" si="11"/>
        <v>0</v>
      </c>
      <c r="Q126" s="187">
        <v>0</v>
      </c>
      <c r="R126" s="187">
        <f t="shared" si="12"/>
        <v>0</v>
      </c>
      <c r="S126" s="187">
        <v>0</v>
      </c>
      <c r="T126" s="188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192</v>
      </c>
      <c r="AT126" s="189" t="s">
        <v>187</v>
      </c>
      <c r="AU126" s="189" t="s">
        <v>85</v>
      </c>
      <c r="AY126" s="17" t="s">
        <v>185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7" t="s">
        <v>81</v>
      </c>
      <c r="BK126" s="190">
        <f t="shared" si="19"/>
        <v>0</v>
      </c>
      <c r="BL126" s="17" t="s">
        <v>192</v>
      </c>
      <c r="BM126" s="189" t="s">
        <v>476</v>
      </c>
    </row>
    <row r="127" spans="1:65" s="2" customFormat="1" ht="16.5" customHeight="1">
      <c r="A127" s="34"/>
      <c r="B127" s="35"/>
      <c r="C127" s="178" t="s">
        <v>416</v>
      </c>
      <c r="D127" s="178" t="s">
        <v>187</v>
      </c>
      <c r="E127" s="179" t="s">
        <v>968</v>
      </c>
      <c r="F127" s="180" t="s">
        <v>969</v>
      </c>
      <c r="G127" s="181" t="s">
        <v>202</v>
      </c>
      <c r="H127" s="182">
        <v>1</v>
      </c>
      <c r="I127" s="183"/>
      <c r="J127" s="184">
        <f t="shared" si="10"/>
        <v>0</v>
      </c>
      <c r="K127" s="180" t="s">
        <v>19</v>
      </c>
      <c r="L127" s="39"/>
      <c r="M127" s="185" t="s">
        <v>19</v>
      </c>
      <c r="N127" s="186" t="s">
        <v>48</v>
      </c>
      <c r="O127" s="64"/>
      <c r="P127" s="187">
        <f t="shared" si="11"/>
        <v>0</v>
      </c>
      <c r="Q127" s="187">
        <v>0</v>
      </c>
      <c r="R127" s="187">
        <f t="shared" si="12"/>
        <v>0</v>
      </c>
      <c r="S127" s="187">
        <v>0</v>
      </c>
      <c r="T127" s="188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192</v>
      </c>
      <c r="AT127" s="189" t="s">
        <v>187</v>
      </c>
      <c r="AU127" s="189" t="s">
        <v>85</v>
      </c>
      <c r="AY127" s="17" t="s">
        <v>185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7" t="s">
        <v>81</v>
      </c>
      <c r="BK127" s="190">
        <f t="shared" si="19"/>
        <v>0</v>
      </c>
      <c r="BL127" s="17" t="s">
        <v>192</v>
      </c>
      <c r="BM127" s="189" t="s">
        <v>487</v>
      </c>
    </row>
    <row r="128" spans="1:65" s="2" customFormat="1" ht="24.15" customHeight="1">
      <c r="A128" s="34"/>
      <c r="B128" s="35"/>
      <c r="C128" s="178" t="s">
        <v>421</v>
      </c>
      <c r="D128" s="178" t="s">
        <v>187</v>
      </c>
      <c r="E128" s="179" t="s">
        <v>970</v>
      </c>
      <c r="F128" s="180" t="s">
        <v>971</v>
      </c>
      <c r="G128" s="181" t="s">
        <v>479</v>
      </c>
      <c r="H128" s="229"/>
      <c r="I128" s="183"/>
      <c r="J128" s="184">
        <f t="shared" si="10"/>
        <v>0</v>
      </c>
      <c r="K128" s="180" t="s">
        <v>19</v>
      </c>
      <c r="L128" s="39"/>
      <c r="M128" s="185" t="s">
        <v>19</v>
      </c>
      <c r="N128" s="186" t="s">
        <v>48</v>
      </c>
      <c r="O128" s="64"/>
      <c r="P128" s="187">
        <f t="shared" si="11"/>
        <v>0</v>
      </c>
      <c r="Q128" s="187">
        <v>0</v>
      </c>
      <c r="R128" s="187">
        <f t="shared" si="12"/>
        <v>0</v>
      </c>
      <c r="S128" s="187">
        <v>0</v>
      </c>
      <c r="T128" s="188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192</v>
      </c>
      <c r="AT128" s="189" t="s">
        <v>187</v>
      </c>
      <c r="AU128" s="189" t="s">
        <v>85</v>
      </c>
      <c r="AY128" s="17" t="s">
        <v>185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7" t="s">
        <v>81</v>
      </c>
      <c r="BK128" s="190">
        <f t="shared" si="19"/>
        <v>0</v>
      </c>
      <c r="BL128" s="17" t="s">
        <v>192</v>
      </c>
      <c r="BM128" s="189" t="s">
        <v>501</v>
      </c>
    </row>
    <row r="129" spans="1:65" s="2" customFormat="1" ht="24.15" customHeight="1">
      <c r="A129" s="34"/>
      <c r="B129" s="35"/>
      <c r="C129" s="178" t="s">
        <v>426</v>
      </c>
      <c r="D129" s="178" t="s">
        <v>187</v>
      </c>
      <c r="E129" s="179" t="s">
        <v>972</v>
      </c>
      <c r="F129" s="180" t="s">
        <v>973</v>
      </c>
      <c r="G129" s="181" t="s">
        <v>944</v>
      </c>
      <c r="H129" s="182">
        <v>8</v>
      </c>
      <c r="I129" s="183"/>
      <c r="J129" s="184">
        <f t="shared" si="10"/>
        <v>0</v>
      </c>
      <c r="K129" s="180" t="s">
        <v>19</v>
      </c>
      <c r="L129" s="39"/>
      <c r="M129" s="185" t="s">
        <v>19</v>
      </c>
      <c r="N129" s="186" t="s">
        <v>48</v>
      </c>
      <c r="O129" s="64"/>
      <c r="P129" s="187">
        <f t="shared" si="11"/>
        <v>0</v>
      </c>
      <c r="Q129" s="187">
        <v>0</v>
      </c>
      <c r="R129" s="187">
        <f t="shared" si="12"/>
        <v>0</v>
      </c>
      <c r="S129" s="187">
        <v>0</v>
      </c>
      <c r="T129" s="188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192</v>
      </c>
      <c r="AT129" s="189" t="s">
        <v>187</v>
      </c>
      <c r="AU129" s="189" t="s">
        <v>85</v>
      </c>
      <c r="AY129" s="17" t="s">
        <v>185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7" t="s">
        <v>81</v>
      </c>
      <c r="BK129" s="190">
        <f t="shared" si="19"/>
        <v>0</v>
      </c>
      <c r="BL129" s="17" t="s">
        <v>192</v>
      </c>
      <c r="BM129" s="189" t="s">
        <v>510</v>
      </c>
    </row>
    <row r="130" spans="1:65" s="2" customFormat="1" ht="16.5" customHeight="1">
      <c r="A130" s="34"/>
      <c r="B130" s="35"/>
      <c r="C130" s="178" t="s">
        <v>431</v>
      </c>
      <c r="D130" s="178" t="s">
        <v>187</v>
      </c>
      <c r="E130" s="179" t="s">
        <v>974</v>
      </c>
      <c r="F130" s="180" t="s">
        <v>975</v>
      </c>
      <c r="G130" s="181" t="s">
        <v>944</v>
      </c>
      <c r="H130" s="182">
        <v>4</v>
      </c>
      <c r="I130" s="183"/>
      <c r="J130" s="184">
        <f t="shared" si="10"/>
        <v>0</v>
      </c>
      <c r="K130" s="180" t="s">
        <v>19</v>
      </c>
      <c r="L130" s="39"/>
      <c r="M130" s="185" t="s">
        <v>19</v>
      </c>
      <c r="N130" s="186" t="s">
        <v>48</v>
      </c>
      <c r="O130" s="64"/>
      <c r="P130" s="187">
        <f t="shared" si="11"/>
        <v>0</v>
      </c>
      <c r="Q130" s="187">
        <v>0</v>
      </c>
      <c r="R130" s="187">
        <f t="shared" si="12"/>
        <v>0</v>
      </c>
      <c r="S130" s="187">
        <v>0</v>
      </c>
      <c r="T130" s="188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192</v>
      </c>
      <c r="AT130" s="189" t="s">
        <v>187</v>
      </c>
      <c r="AU130" s="189" t="s">
        <v>85</v>
      </c>
      <c r="AY130" s="17" t="s">
        <v>185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7" t="s">
        <v>81</v>
      </c>
      <c r="BK130" s="190">
        <f t="shared" si="19"/>
        <v>0</v>
      </c>
      <c r="BL130" s="17" t="s">
        <v>192</v>
      </c>
      <c r="BM130" s="189" t="s">
        <v>520</v>
      </c>
    </row>
    <row r="131" spans="1:65" s="2" customFormat="1" ht="16.5" customHeight="1">
      <c r="A131" s="34"/>
      <c r="B131" s="35"/>
      <c r="C131" s="178" t="s">
        <v>437</v>
      </c>
      <c r="D131" s="178" t="s">
        <v>187</v>
      </c>
      <c r="E131" s="179" t="s">
        <v>976</v>
      </c>
      <c r="F131" s="180" t="s">
        <v>977</v>
      </c>
      <c r="G131" s="181" t="s">
        <v>944</v>
      </c>
      <c r="H131" s="182">
        <v>2</v>
      </c>
      <c r="I131" s="183"/>
      <c r="J131" s="184">
        <f t="shared" si="10"/>
        <v>0</v>
      </c>
      <c r="K131" s="180" t="s">
        <v>19</v>
      </c>
      <c r="L131" s="39"/>
      <c r="M131" s="185" t="s">
        <v>19</v>
      </c>
      <c r="N131" s="186" t="s">
        <v>48</v>
      </c>
      <c r="O131" s="64"/>
      <c r="P131" s="187">
        <f t="shared" si="11"/>
        <v>0</v>
      </c>
      <c r="Q131" s="187">
        <v>0</v>
      </c>
      <c r="R131" s="187">
        <f t="shared" si="12"/>
        <v>0</v>
      </c>
      <c r="S131" s="187">
        <v>0</v>
      </c>
      <c r="T131" s="188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192</v>
      </c>
      <c r="AT131" s="189" t="s">
        <v>187</v>
      </c>
      <c r="AU131" s="189" t="s">
        <v>85</v>
      </c>
      <c r="AY131" s="17" t="s">
        <v>185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7" t="s">
        <v>81</v>
      </c>
      <c r="BK131" s="190">
        <f t="shared" si="19"/>
        <v>0</v>
      </c>
      <c r="BL131" s="17" t="s">
        <v>192</v>
      </c>
      <c r="BM131" s="189" t="s">
        <v>534</v>
      </c>
    </row>
    <row r="132" spans="1:65" s="2" customFormat="1" ht="16.5" customHeight="1">
      <c r="A132" s="34"/>
      <c r="B132" s="35"/>
      <c r="C132" s="178" t="s">
        <v>441</v>
      </c>
      <c r="D132" s="178" t="s">
        <v>187</v>
      </c>
      <c r="E132" s="179" t="s">
        <v>978</v>
      </c>
      <c r="F132" s="180" t="s">
        <v>979</v>
      </c>
      <c r="G132" s="181" t="s">
        <v>944</v>
      </c>
      <c r="H132" s="182">
        <v>2</v>
      </c>
      <c r="I132" s="183"/>
      <c r="J132" s="184">
        <f t="shared" si="10"/>
        <v>0</v>
      </c>
      <c r="K132" s="180" t="s">
        <v>19</v>
      </c>
      <c r="L132" s="39"/>
      <c r="M132" s="185" t="s">
        <v>19</v>
      </c>
      <c r="N132" s="186" t="s">
        <v>48</v>
      </c>
      <c r="O132" s="64"/>
      <c r="P132" s="187">
        <f t="shared" si="11"/>
        <v>0</v>
      </c>
      <c r="Q132" s="187">
        <v>0</v>
      </c>
      <c r="R132" s="187">
        <f t="shared" si="12"/>
        <v>0</v>
      </c>
      <c r="S132" s="187">
        <v>0</v>
      </c>
      <c r="T132" s="188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192</v>
      </c>
      <c r="AT132" s="189" t="s">
        <v>187</v>
      </c>
      <c r="AU132" s="189" t="s">
        <v>85</v>
      </c>
      <c r="AY132" s="17" t="s">
        <v>185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7" t="s">
        <v>81</v>
      </c>
      <c r="BK132" s="190">
        <f t="shared" si="19"/>
        <v>0</v>
      </c>
      <c r="BL132" s="17" t="s">
        <v>192</v>
      </c>
      <c r="BM132" s="189" t="s">
        <v>544</v>
      </c>
    </row>
    <row r="133" spans="1:65" s="2" customFormat="1" ht="16.5" customHeight="1">
      <c r="A133" s="34"/>
      <c r="B133" s="35"/>
      <c r="C133" s="178" t="s">
        <v>448</v>
      </c>
      <c r="D133" s="178" t="s">
        <v>187</v>
      </c>
      <c r="E133" s="179" t="s">
        <v>980</v>
      </c>
      <c r="F133" s="180" t="s">
        <v>981</v>
      </c>
      <c r="G133" s="181" t="s">
        <v>944</v>
      </c>
      <c r="H133" s="182">
        <v>2</v>
      </c>
      <c r="I133" s="183"/>
      <c r="J133" s="184">
        <f t="shared" si="10"/>
        <v>0</v>
      </c>
      <c r="K133" s="180" t="s">
        <v>19</v>
      </c>
      <c r="L133" s="39"/>
      <c r="M133" s="185" t="s">
        <v>19</v>
      </c>
      <c r="N133" s="186" t="s">
        <v>48</v>
      </c>
      <c r="O133" s="64"/>
      <c r="P133" s="187">
        <f t="shared" si="11"/>
        <v>0</v>
      </c>
      <c r="Q133" s="187">
        <v>0</v>
      </c>
      <c r="R133" s="187">
        <f t="shared" si="12"/>
        <v>0</v>
      </c>
      <c r="S133" s="187">
        <v>0</v>
      </c>
      <c r="T133" s="188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192</v>
      </c>
      <c r="AT133" s="189" t="s">
        <v>187</v>
      </c>
      <c r="AU133" s="189" t="s">
        <v>85</v>
      </c>
      <c r="AY133" s="17" t="s">
        <v>185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7" t="s">
        <v>81</v>
      </c>
      <c r="BK133" s="190">
        <f t="shared" si="19"/>
        <v>0</v>
      </c>
      <c r="BL133" s="17" t="s">
        <v>192</v>
      </c>
      <c r="BM133" s="189" t="s">
        <v>553</v>
      </c>
    </row>
    <row r="134" spans="1:65" s="2" customFormat="1" ht="16.5" customHeight="1">
      <c r="A134" s="34"/>
      <c r="B134" s="35"/>
      <c r="C134" s="178" t="s">
        <v>452</v>
      </c>
      <c r="D134" s="178" t="s">
        <v>187</v>
      </c>
      <c r="E134" s="179" t="s">
        <v>982</v>
      </c>
      <c r="F134" s="180" t="s">
        <v>983</v>
      </c>
      <c r="G134" s="181" t="s">
        <v>944</v>
      </c>
      <c r="H134" s="182">
        <v>1</v>
      </c>
      <c r="I134" s="183"/>
      <c r="J134" s="184">
        <f t="shared" si="10"/>
        <v>0</v>
      </c>
      <c r="K134" s="180" t="s">
        <v>19</v>
      </c>
      <c r="L134" s="39"/>
      <c r="M134" s="185" t="s">
        <v>19</v>
      </c>
      <c r="N134" s="186" t="s">
        <v>48</v>
      </c>
      <c r="O134" s="64"/>
      <c r="P134" s="187">
        <f t="shared" si="11"/>
        <v>0</v>
      </c>
      <c r="Q134" s="187">
        <v>0</v>
      </c>
      <c r="R134" s="187">
        <f t="shared" si="12"/>
        <v>0</v>
      </c>
      <c r="S134" s="187">
        <v>0</v>
      </c>
      <c r="T134" s="18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192</v>
      </c>
      <c r="AT134" s="189" t="s">
        <v>187</v>
      </c>
      <c r="AU134" s="189" t="s">
        <v>85</v>
      </c>
      <c r="AY134" s="17" t="s">
        <v>185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7" t="s">
        <v>81</v>
      </c>
      <c r="BK134" s="190">
        <f t="shared" si="19"/>
        <v>0</v>
      </c>
      <c r="BL134" s="17" t="s">
        <v>192</v>
      </c>
      <c r="BM134" s="189" t="s">
        <v>564</v>
      </c>
    </row>
    <row r="135" spans="1:65" s="2" customFormat="1" ht="16.5" customHeight="1">
      <c r="A135" s="34"/>
      <c r="B135" s="35"/>
      <c r="C135" s="178" t="s">
        <v>457</v>
      </c>
      <c r="D135" s="178" t="s">
        <v>187</v>
      </c>
      <c r="E135" s="179" t="s">
        <v>984</v>
      </c>
      <c r="F135" s="180" t="s">
        <v>985</v>
      </c>
      <c r="G135" s="181" t="s">
        <v>944</v>
      </c>
      <c r="H135" s="182">
        <v>1</v>
      </c>
      <c r="I135" s="183"/>
      <c r="J135" s="184">
        <f t="shared" si="10"/>
        <v>0</v>
      </c>
      <c r="K135" s="180" t="s">
        <v>19</v>
      </c>
      <c r="L135" s="39"/>
      <c r="M135" s="185" t="s">
        <v>19</v>
      </c>
      <c r="N135" s="186" t="s">
        <v>48</v>
      </c>
      <c r="O135" s="64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192</v>
      </c>
      <c r="AT135" s="189" t="s">
        <v>187</v>
      </c>
      <c r="AU135" s="189" t="s">
        <v>85</v>
      </c>
      <c r="AY135" s="17" t="s">
        <v>185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7" t="s">
        <v>81</v>
      </c>
      <c r="BK135" s="190">
        <f t="shared" si="19"/>
        <v>0</v>
      </c>
      <c r="BL135" s="17" t="s">
        <v>192</v>
      </c>
      <c r="BM135" s="189" t="s">
        <v>576</v>
      </c>
    </row>
    <row r="136" spans="1:65" s="2" customFormat="1" ht="16.5" customHeight="1">
      <c r="A136" s="34"/>
      <c r="B136" s="35"/>
      <c r="C136" s="178" t="s">
        <v>463</v>
      </c>
      <c r="D136" s="178" t="s">
        <v>187</v>
      </c>
      <c r="E136" s="179" t="s">
        <v>986</v>
      </c>
      <c r="F136" s="180" t="s">
        <v>987</v>
      </c>
      <c r="G136" s="181" t="s">
        <v>944</v>
      </c>
      <c r="H136" s="182">
        <v>1</v>
      </c>
      <c r="I136" s="183"/>
      <c r="J136" s="184">
        <f t="shared" si="10"/>
        <v>0</v>
      </c>
      <c r="K136" s="180" t="s">
        <v>19</v>
      </c>
      <c r="L136" s="39"/>
      <c r="M136" s="185" t="s">
        <v>19</v>
      </c>
      <c r="N136" s="186" t="s">
        <v>48</v>
      </c>
      <c r="O136" s="64"/>
      <c r="P136" s="187">
        <f t="shared" si="11"/>
        <v>0</v>
      </c>
      <c r="Q136" s="187">
        <v>0</v>
      </c>
      <c r="R136" s="187">
        <f t="shared" si="12"/>
        <v>0</v>
      </c>
      <c r="S136" s="187">
        <v>0</v>
      </c>
      <c r="T136" s="18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192</v>
      </c>
      <c r="AT136" s="189" t="s">
        <v>187</v>
      </c>
      <c r="AU136" s="189" t="s">
        <v>85</v>
      </c>
      <c r="AY136" s="17" t="s">
        <v>185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7" t="s">
        <v>81</v>
      </c>
      <c r="BK136" s="190">
        <f t="shared" si="19"/>
        <v>0</v>
      </c>
      <c r="BL136" s="17" t="s">
        <v>192</v>
      </c>
      <c r="BM136" s="189" t="s">
        <v>587</v>
      </c>
    </row>
    <row r="137" spans="1:65" s="2" customFormat="1" ht="16.5" customHeight="1">
      <c r="A137" s="34"/>
      <c r="B137" s="35"/>
      <c r="C137" s="178" t="s">
        <v>468</v>
      </c>
      <c r="D137" s="178" t="s">
        <v>187</v>
      </c>
      <c r="E137" s="179" t="s">
        <v>988</v>
      </c>
      <c r="F137" s="180" t="s">
        <v>989</v>
      </c>
      <c r="G137" s="181" t="s">
        <v>944</v>
      </c>
      <c r="H137" s="182">
        <v>1</v>
      </c>
      <c r="I137" s="183"/>
      <c r="J137" s="184">
        <f t="shared" si="10"/>
        <v>0</v>
      </c>
      <c r="K137" s="180" t="s">
        <v>19</v>
      </c>
      <c r="L137" s="39"/>
      <c r="M137" s="185" t="s">
        <v>19</v>
      </c>
      <c r="N137" s="186" t="s">
        <v>48</v>
      </c>
      <c r="O137" s="64"/>
      <c r="P137" s="187">
        <f t="shared" si="11"/>
        <v>0</v>
      </c>
      <c r="Q137" s="187">
        <v>0</v>
      </c>
      <c r="R137" s="187">
        <f t="shared" si="12"/>
        <v>0</v>
      </c>
      <c r="S137" s="187">
        <v>0</v>
      </c>
      <c r="T137" s="18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192</v>
      </c>
      <c r="AT137" s="189" t="s">
        <v>187</v>
      </c>
      <c r="AU137" s="189" t="s">
        <v>85</v>
      </c>
      <c r="AY137" s="17" t="s">
        <v>185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7" t="s">
        <v>81</v>
      </c>
      <c r="BK137" s="190">
        <f t="shared" si="19"/>
        <v>0</v>
      </c>
      <c r="BL137" s="17" t="s">
        <v>192</v>
      </c>
      <c r="BM137" s="189" t="s">
        <v>597</v>
      </c>
    </row>
    <row r="138" spans="1:65" s="2" customFormat="1" ht="16.5" customHeight="1">
      <c r="A138" s="34"/>
      <c r="B138" s="35"/>
      <c r="C138" s="178" t="s">
        <v>472</v>
      </c>
      <c r="D138" s="178" t="s">
        <v>187</v>
      </c>
      <c r="E138" s="179" t="s">
        <v>990</v>
      </c>
      <c r="F138" s="180" t="s">
        <v>991</v>
      </c>
      <c r="G138" s="181" t="s">
        <v>944</v>
      </c>
      <c r="H138" s="182">
        <v>1</v>
      </c>
      <c r="I138" s="183"/>
      <c r="J138" s="184">
        <f t="shared" si="10"/>
        <v>0</v>
      </c>
      <c r="K138" s="180" t="s">
        <v>19</v>
      </c>
      <c r="L138" s="39"/>
      <c r="M138" s="185" t="s">
        <v>19</v>
      </c>
      <c r="N138" s="186" t="s">
        <v>48</v>
      </c>
      <c r="O138" s="64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192</v>
      </c>
      <c r="AT138" s="189" t="s">
        <v>187</v>
      </c>
      <c r="AU138" s="189" t="s">
        <v>85</v>
      </c>
      <c r="AY138" s="17" t="s">
        <v>185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7" t="s">
        <v>81</v>
      </c>
      <c r="BK138" s="190">
        <f t="shared" si="19"/>
        <v>0</v>
      </c>
      <c r="BL138" s="17" t="s">
        <v>192</v>
      </c>
      <c r="BM138" s="189" t="s">
        <v>607</v>
      </c>
    </row>
    <row r="139" spans="1:65" s="2" customFormat="1" ht="16.5" customHeight="1">
      <c r="A139" s="34"/>
      <c r="B139" s="35"/>
      <c r="C139" s="178" t="s">
        <v>476</v>
      </c>
      <c r="D139" s="178" t="s">
        <v>187</v>
      </c>
      <c r="E139" s="179" t="s">
        <v>992</v>
      </c>
      <c r="F139" s="180" t="s">
        <v>993</v>
      </c>
      <c r="G139" s="181" t="s">
        <v>944</v>
      </c>
      <c r="H139" s="182">
        <v>1</v>
      </c>
      <c r="I139" s="183"/>
      <c r="J139" s="184">
        <f t="shared" si="10"/>
        <v>0</v>
      </c>
      <c r="K139" s="180" t="s">
        <v>19</v>
      </c>
      <c r="L139" s="39"/>
      <c r="M139" s="185" t="s">
        <v>19</v>
      </c>
      <c r="N139" s="186" t="s">
        <v>48</v>
      </c>
      <c r="O139" s="64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192</v>
      </c>
      <c r="AT139" s="189" t="s">
        <v>187</v>
      </c>
      <c r="AU139" s="189" t="s">
        <v>85</v>
      </c>
      <c r="AY139" s="17" t="s">
        <v>185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7" t="s">
        <v>81</v>
      </c>
      <c r="BK139" s="190">
        <f t="shared" si="19"/>
        <v>0</v>
      </c>
      <c r="BL139" s="17" t="s">
        <v>192</v>
      </c>
      <c r="BM139" s="189" t="s">
        <v>617</v>
      </c>
    </row>
    <row r="140" spans="1:65" s="2" customFormat="1" ht="16.5" customHeight="1">
      <c r="A140" s="34"/>
      <c r="B140" s="35"/>
      <c r="C140" s="178" t="s">
        <v>482</v>
      </c>
      <c r="D140" s="178" t="s">
        <v>187</v>
      </c>
      <c r="E140" s="179" t="s">
        <v>994</v>
      </c>
      <c r="F140" s="180" t="s">
        <v>995</v>
      </c>
      <c r="G140" s="181" t="s">
        <v>944</v>
      </c>
      <c r="H140" s="182">
        <v>1</v>
      </c>
      <c r="I140" s="183"/>
      <c r="J140" s="184">
        <f t="shared" si="10"/>
        <v>0</v>
      </c>
      <c r="K140" s="180" t="s">
        <v>19</v>
      </c>
      <c r="L140" s="39"/>
      <c r="M140" s="185" t="s">
        <v>19</v>
      </c>
      <c r="N140" s="186" t="s">
        <v>48</v>
      </c>
      <c r="O140" s="64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192</v>
      </c>
      <c r="AT140" s="189" t="s">
        <v>187</v>
      </c>
      <c r="AU140" s="189" t="s">
        <v>85</v>
      </c>
      <c r="AY140" s="17" t="s">
        <v>185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7" t="s">
        <v>81</v>
      </c>
      <c r="BK140" s="190">
        <f t="shared" si="19"/>
        <v>0</v>
      </c>
      <c r="BL140" s="17" t="s">
        <v>192</v>
      </c>
      <c r="BM140" s="189" t="s">
        <v>626</v>
      </c>
    </row>
    <row r="141" spans="1:65" s="2" customFormat="1" ht="16.5" customHeight="1">
      <c r="A141" s="34"/>
      <c r="B141" s="35"/>
      <c r="C141" s="178" t="s">
        <v>487</v>
      </c>
      <c r="D141" s="178" t="s">
        <v>187</v>
      </c>
      <c r="E141" s="179" t="s">
        <v>996</v>
      </c>
      <c r="F141" s="180" t="s">
        <v>997</v>
      </c>
      <c r="G141" s="181" t="s">
        <v>944</v>
      </c>
      <c r="H141" s="182">
        <v>1</v>
      </c>
      <c r="I141" s="183"/>
      <c r="J141" s="184">
        <f t="shared" si="10"/>
        <v>0</v>
      </c>
      <c r="K141" s="180" t="s">
        <v>19</v>
      </c>
      <c r="L141" s="39"/>
      <c r="M141" s="185" t="s">
        <v>19</v>
      </c>
      <c r="N141" s="186" t="s">
        <v>48</v>
      </c>
      <c r="O141" s="64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192</v>
      </c>
      <c r="AT141" s="189" t="s">
        <v>187</v>
      </c>
      <c r="AU141" s="189" t="s">
        <v>85</v>
      </c>
      <c r="AY141" s="17" t="s">
        <v>185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7" t="s">
        <v>81</v>
      </c>
      <c r="BK141" s="190">
        <f t="shared" si="19"/>
        <v>0</v>
      </c>
      <c r="BL141" s="17" t="s">
        <v>192</v>
      </c>
      <c r="BM141" s="189" t="s">
        <v>637</v>
      </c>
    </row>
    <row r="142" spans="1:65" s="2" customFormat="1" ht="24.15" customHeight="1">
      <c r="A142" s="34"/>
      <c r="B142" s="35"/>
      <c r="C142" s="178" t="s">
        <v>495</v>
      </c>
      <c r="D142" s="178" t="s">
        <v>187</v>
      </c>
      <c r="E142" s="179" t="s">
        <v>998</v>
      </c>
      <c r="F142" s="180" t="s">
        <v>999</v>
      </c>
      <c r="G142" s="181" t="s">
        <v>944</v>
      </c>
      <c r="H142" s="182">
        <v>1</v>
      </c>
      <c r="I142" s="183"/>
      <c r="J142" s="184">
        <f t="shared" si="10"/>
        <v>0</v>
      </c>
      <c r="K142" s="180" t="s">
        <v>19</v>
      </c>
      <c r="L142" s="39"/>
      <c r="M142" s="185" t="s">
        <v>19</v>
      </c>
      <c r="N142" s="186" t="s">
        <v>48</v>
      </c>
      <c r="O142" s="64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192</v>
      </c>
      <c r="AT142" s="189" t="s">
        <v>187</v>
      </c>
      <c r="AU142" s="189" t="s">
        <v>85</v>
      </c>
      <c r="AY142" s="17" t="s">
        <v>185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7" t="s">
        <v>81</v>
      </c>
      <c r="BK142" s="190">
        <f t="shared" si="19"/>
        <v>0</v>
      </c>
      <c r="BL142" s="17" t="s">
        <v>192</v>
      </c>
      <c r="BM142" s="189" t="s">
        <v>648</v>
      </c>
    </row>
    <row r="143" spans="1:65" s="2" customFormat="1" ht="16.5" customHeight="1">
      <c r="A143" s="34"/>
      <c r="B143" s="35"/>
      <c r="C143" s="178" t="s">
        <v>501</v>
      </c>
      <c r="D143" s="178" t="s">
        <v>187</v>
      </c>
      <c r="E143" s="179" t="s">
        <v>1000</v>
      </c>
      <c r="F143" s="180" t="s">
        <v>1001</v>
      </c>
      <c r="G143" s="181" t="s">
        <v>944</v>
      </c>
      <c r="H143" s="182">
        <v>1</v>
      </c>
      <c r="I143" s="183"/>
      <c r="J143" s="184">
        <f t="shared" si="10"/>
        <v>0</v>
      </c>
      <c r="K143" s="180" t="s">
        <v>19</v>
      </c>
      <c r="L143" s="39"/>
      <c r="M143" s="185" t="s">
        <v>19</v>
      </c>
      <c r="N143" s="186" t="s">
        <v>48</v>
      </c>
      <c r="O143" s="64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192</v>
      </c>
      <c r="AT143" s="189" t="s">
        <v>187</v>
      </c>
      <c r="AU143" s="189" t="s">
        <v>85</v>
      </c>
      <c r="AY143" s="17" t="s">
        <v>185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7" t="s">
        <v>81</v>
      </c>
      <c r="BK143" s="190">
        <f t="shared" si="19"/>
        <v>0</v>
      </c>
      <c r="BL143" s="17" t="s">
        <v>192</v>
      </c>
      <c r="BM143" s="189" t="s">
        <v>665</v>
      </c>
    </row>
    <row r="144" spans="1:65" s="2" customFormat="1" ht="16.5" customHeight="1">
      <c r="A144" s="34"/>
      <c r="B144" s="35"/>
      <c r="C144" s="178" t="s">
        <v>506</v>
      </c>
      <c r="D144" s="178" t="s">
        <v>187</v>
      </c>
      <c r="E144" s="179" t="s">
        <v>1002</v>
      </c>
      <c r="F144" s="180" t="s">
        <v>1003</v>
      </c>
      <c r="G144" s="181" t="s">
        <v>944</v>
      </c>
      <c r="H144" s="182">
        <v>1</v>
      </c>
      <c r="I144" s="183"/>
      <c r="J144" s="184">
        <f t="shared" si="10"/>
        <v>0</v>
      </c>
      <c r="K144" s="180" t="s">
        <v>19</v>
      </c>
      <c r="L144" s="39"/>
      <c r="M144" s="185" t="s">
        <v>19</v>
      </c>
      <c r="N144" s="186" t="s">
        <v>48</v>
      </c>
      <c r="O144" s="64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192</v>
      </c>
      <c r="AT144" s="189" t="s">
        <v>187</v>
      </c>
      <c r="AU144" s="189" t="s">
        <v>85</v>
      </c>
      <c r="AY144" s="17" t="s">
        <v>185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7" t="s">
        <v>81</v>
      </c>
      <c r="BK144" s="190">
        <f t="shared" si="19"/>
        <v>0</v>
      </c>
      <c r="BL144" s="17" t="s">
        <v>192</v>
      </c>
      <c r="BM144" s="189" t="s">
        <v>677</v>
      </c>
    </row>
    <row r="145" spans="1:65" s="2" customFormat="1" ht="16.5" customHeight="1">
      <c r="A145" s="34"/>
      <c r="B145" s="35"/>
      <c r="C145" s="178" t="s">
        <v>510</v>
      </c>
      <c r="D145" s="178" t="s">
        <v>187</v>
      </c>
      <c r="E145" s="179" t="s">
        <v>1004</v>
      </c>
      <c r="F145" s="180" t="s">
        <v>1005</v>
      </c>
      <c r="G145" s="181" t="s">
        <v>944</v>
      </c>
      <c r="H145" s="182">
        <v>1</v>
      </c>
      <c r="I145" s="183"/>
      <c r="J145" s="184">
        <f t="shared" si="10"/>
        <v>0</v>
      </c>
      <c r="K145" s="180" t="s">
        <v>19</v>
      </c>
      <c r="L145" s="39"/>
      <c r="M145" s="185" t="s">
        <v>19</v>
      </c>
      <c r="N145" s="186" t="s">
        <v>48</v>
      </c>
      <c r="O145" s="64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192</v>
      </c>
      <c r="AT145" s="189" t="s">
        <v>187</v>
      </c>
      <c r="AU145" s="189" t="s">
        <v>85</v>
      </c>
      <c r="AY145" s="17" t="s">
        <v>185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7" t="s">
        <v>81</v>
      </c>
      <c r="BK145" s="190">
        <f t="shared" si="19"/>
        <v>0</v>
      </c>
      <c r="BL145" s="17" t="s">
        <v>192</v>
      </c>
      <c r="BM145" s="189" t="s">
        <v>691</v>
      </c>
    </row>
    <row r="146" spans="1:65" s="2" customFormat="1" ht="16.5" customHeight="1">
      <c r="A146" s="34"/>
      <c r="B146" s="35"/>
      <c r="C146" s="178" t="s">
        <v>515</v>
      </c>
      <c r="D146" s="178" t="s">
        <v>187</v>
      </c>
      <c r="E146" s="179" t="s">
        <v>1006</v>
      </c>
      <c r="F146" s="180" t="s">
        <v>1007</v>
      </c>
      <c r="G146" s="181" t="s">
        <v>944</v>
      </c>
      <c r="H146" s="182">
        <v>2</v>
      </c>
      <c r="I146" s="183"/>
      <c r="J146" s="184">
        <f t="shared" si="10"/>
        <v>0</v>
      </c>
      <c r="K146" s="180" t="s">
        <v>19</v>
      </c>
      <c r="L146" s="39"/>
      <c r="M146" s="185" t="s">
        <v>19</v>
      </c>
      <c r="N146" s="186" t="s">
        <v>48</v>
      </c>
      <c r="O146" s="64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192</v>
      </c>
      <c r="AT146" s="189" t="s">
        <v>187</v>
      </c>
      <c r="AU146" s="189" t="s">
        <v>85</v>
      </c>
      <c r="AY146" s="17" t="s">
        <v>185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7" t="s">
        <v>81</v>
      </c>
      <c r="BK146" s="190">
        <f t="shared" si="19"/>
        <v>0</v>
      </c>
      <c r="BL146" s="17" t="s">
        <v>192</v>
      </c>
      <c r="BM146" s="189" t="s">
        <v>702</v>
      </c>
    </row>
    <row r="147" spans="2:63" s="12" customFormat="1" ht="25.95" customHeight="1">
      <c r="B147" s="162"/>
      <c r="C147" s="163"/>
      <c r="D147" s="164" t="s">
        <v>76</v>
      </c>
      <c r="E147" s="165" t="s">
        <v>139</v>
      </c>
      <c r="F147" s="165" t="s">
        <v>140</v>
      </c>
      <c r="G147" s="163"/>
      <c r="H147" s="163"/>
      <c r="I147" s="166"/>
      <c r="J147" s="167">
        <f>BK147</f>
        <v>0</v>
      </c>
      <c r="K147" s="163"/>
      <c r="L147" s="168"/>
      <c r="M147" s="169"/>
      <c r="N147" s="170"/>
      <c r="O147" s="170"/>
      <c r="P147" s="171">
        <f>SUM(P148:P151)</f>
        <v>0</v>
      </c>
      <c r="Q147" s="170"/>
      <c r="R147" s="171">
        <f>SUM(R148:R151)</f>
        <v>0</v>
      </c>
      <c r="S147" s="170"/>
      <c r="T147" s="172">
        <f>SUM(T148:T151)</f>
        <v>0</v>
      </c>
      <c r="AR147" s="173" t="s">
        <v>221</v>
      </c>
      <c r="AT147" s="174" t="s">
        <v>76</v>
      </c>
      <c r="AU147" s="174" t="s">
        <v>77</v>
      </c>
      <c r="AY147" s="173" t="s">
        <v>185</v>
      </c>
      <c r="BK147" s="175">
        <f>SUM(BK148:BK151)</f>
        <v>0</v>
      </c>
    </row>
    <row r="148" spans="1:65" s="2" customFormat="1" ht="24.15" customHeight="1">
      <c r="A148" s="34"/>
      <c r="B148" s="35"/>
      <c r="C148" s="178" t="s">
        <v>520</v>
      </c>
      <c r="D148" s="178" t="s">
        <v>187</v>
      </c>
      <c r="E148" s="179" t="s">
        <v>1008</v>
      </c>
      <c r="F148" s="180" t="s">
        <v>1009</v>
      </c>
      <c r="G148" s="181" t="s">
        <v>1010</v>
      </c>
      <c r="H148" s="182">
        <v>1</v>
      </c>
      <c r="I148" s="183"/>
      <c r="J148" s="184">
        <f>ROUND(I148*H148,2)</f>
        <v>0</v>
      </c>
      <c r="K148" s="180" t="s">
        <v>19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192</v>
      </c>
      <c r="AT148" s="189" t="s">
        <v>187</v>
      </c>
      <c r="AU148" s="189" t="s">
        <v>81</v>
      </c>
      <c r="AY148" s="17" t="s">
        <v>185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81</v>
      </c>
      <c r="BK148" s="190">
        <f>ROUND(I148*H148,2)</f>
        <v>0</v>
      </c>
      <c r="BL148" s="17" t="s">
        <v>192</v>
      </c>
      <c r="BM148" s="189" t="s">
        <v>712</v>
      </c>
    </row>
    <row r="149" spans="1:65" s="2" customFormat="1" ht="16.5" customHeight="1">
      <c r="A149" s="34"/>
      <c r="B149" s="35"/>
      <c r="C149" s="178" t="s">
        <v>527</v>
      </c>
      <c r="D149" s="178" t="s">
        <v>187</v>
      </c>
      <c r="E149" s="179" t="s">
        <v>1011</v>
      </c>
      <c r="F149" s="180" t="s">
        <v>1012</v>
      </c>
      <c r="G149" s="181" t="s">
        <v>1013</v>
      </c>
      <c r="H149" s="182">
        <v>16</v>
      </c>
      <c r="I149" s="183"/>
      <c r="J149" s="184">
        <f>ROUND(I149*H149,2)</f>
        <v>0</v>
      </c>
      <c r="K149" s="180" t="s">
        <v>19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192</v>
      </c>
      <c r="AT149" s="189" t="s">
        <v>187</v>
      </c>
      <c r="AU149" s="189" t="s">
        <v>81</v>
      </c>
      <c r="AY149" s="17" t="s">
        <v>185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81</v>
      </c>
      <c r="BK149" s="190">
        <f>ROUND(I149*H149,2)</f>
        <v>0</v>
      </c>
      <c r="BL149" s="17" t="s">
        <v>192</v>
      </c>
      <c r="BM149" s="189" t="s">
        <v>724</v>
      </c>
    </row>
    <row r="150" spans="1:65" s="2" customFormat="1" ht="16.5" customHeight="1">
      <c r="A150" s="34"/>
      <c r="B150" s="35"/>
      <c r="C150" s="178" t="s">
        <v>534</v>
      </c>
      <c r="D150" s="178" t="s">
        <v>187</v>
      </c>
      <c r="E150" s="179" t="s">
        <v>1014</v>
      </c>
      <c r="F150" s="180" t="s">
        <v>1015</v>
      </c>
      <c r="G150" s="181" t="s">
        <v>1013</v>
      </c>
      <c r="H150" s="182">
        <v>16</v>
      </c>
      <c r="I150" s="183"/>
      <c r="J150" s="184">
        <f>ROUND(I150*H150,2)</f>
        <v>0</v>
      </c>
      <c r="K150" s="180" t="s">
        <v>19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192</v>
      </c>
      <c r="AT150" s="189" t="s">
        <v>187</v>
      </c>
      <c r="AU150" s="189" t="s">
        <v>81</v>
      </c>
      <c r="AY150" s="17" t="s">
        <v>185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81</v>
      </c>
      <c r="BK150" s="190">
        <f>ROUND(I150*H150,2)</f>
        <v>0</v>
      </c>
      <c r="BL150" s="17" t="s">
        <v>192</v>
      </c>
      <c r="BM150" s="189" t="s">
        <v>269</v>
      </c>
    </row>
    <row r="151" spans="1:65" s="2" customFormat="1" ht="16.5" customHeight="1">
      <c r="A151" s="34"/>
      <c r="B151" s="35"/>
      <c r="C151" s="178" t="s">
        <v>539</v>
      </c>
      <c r="D151" s="178" t="s">
        <v>187</v>
      </c>
      <c r="E151" s="179" t="s">
        <v>1016</v>
      </c>
      <c r="F151" s="180" t="s">
        <v>1017</v>
      </c>
      <c r="G151" s="181" t="s">
        <v>1010</v>
      </c>
      <c r="H151" s="182">
        <v>1</v>
      </c>
      <c r="I151" s="183"/>
      <c r="J151" s="184">
        <f>ROUND(I151*H151,2)</f>
        <v>0</v>
      </c>
      <c r="K151" s="180" t="s">
        <v>19</v>
      </c>
      <c r="L151" s="39"/>
      <c r="M151" s="237" t="s">
        <v>19</v>
      </c>
      <c r="N151" s="238" t="s">
        <v>48</v>
      </c>
      <c r="O151" s="232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192</v>
      </c>
      <c r="AT151" s="189" t="s">
        <v>187</v>
      </c>
      <c r="AU151" s="189" t="s">
        <v>81</v>
      </c>
      <c r="AY151" s="17" t="s">
        <v>185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81</v>
      </c>
      <c r="BK151" s="190">
        <f>ROUND(I151*H151,2)</f>
        <v>0</v>
      </c>
      <c r="BL151" s="17" t="s">
        <v>192</v>
      </c>
      <c r="BM151" s="189" t="s">
        <v>283</v>
      </c>
    </row>
    <row r="152" spans="1:31" s="2" customFormat="1" ht="7" customHeight="1">
      <c r="A152" s="34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lYs7jG6wVNhn89wBOjicHJLtSuCt+QJUQHsMPd4JbhIH4SKLo2MYEu1RpzppvWpkJaiU+uly/uWM6s8og03rJw==" saltValue="KX+BMvdOd/XCK2ucGdcpJyDV9TH7AkG3HCvGwsKJzyKoNi1pxnv3h8tHRn9aOAIV4zzaJkTlZJm4+P4J5IX/JQ==" spinCount="100000" sheet="1" objects="1" scenarios="1" formatColumns="0" formatRows="0" autoFilter="0"/>
  <autoFilter ref="C96:K15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112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146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1018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ROUND((SUM(BE96:BE118)),2)</f>
        <v>0</v>
      </c>
      <c r="G37" s="34"/>
      <c r="H37" s="34"/>
      <c r="I37" s="124">
        <v>0.21</v>
      </c>
      <c r="J37" s="123">
        <f>ROUND(((SUM(BE96:BE118))*I37),2)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ROUND((SUM(BF96:BF118)),2)</f>
        <v>0</v>
      </c>
      <c r="G38" s="34"/>
      <c r="H38" s="34"/>
      <c r="I38" s="124">
        <v>0.15</v>
      </c>
      <c r="J38" s="123">
        <f>ROUND(((SUM(BF96:BF118))*I38),2)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ROUND((SUM(BG96:BG118)),2)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ROUND((SUM(BH96:BH118)),2)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ROUND((SUM(BI96:BI118)),2)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146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002 - Kanalizace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151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160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162</v>
      </c>
      <c r="E70" s="143"/>
      <c r="F70" s="143"/>
      <c r="G70" s="143"/>
      <c r="H70" s="143"/>
      <c r="I70" s="143"/>
      <c r="J70" s="144">
        <f>J103</f>
        <v>0</v>
      </c>
      <c r="K70" s="141"/>
      <c r="L70" s="145"/>
    </row>
    <row r="71" spans="2:12" s="10" customFormat="1" ht="19.95" customHeight="1">
      <c r="B71" s="146"/>
      <c r="C71" s="97"/>
      <c r="D71" s="147" t="s">
        <v>1019</v>
      </c>
      <c r="E71" s="148"/>
      <c r="F71" s="148"/>
      <c r="G71" s="148"/>
      <c r="H71" s="148"/>
      <c r="I71" s="148"/>
      <c r="J71" s="149">
        <f>J104</f>
        <v>0</v>
      </c>
      <c r="K71" s="97"/>
      <c r="L71" s="150"/>
    </row>
    <row r="72" spans="2:12" s="9" customFormat="1" ht="25" customHeight="1">
      <c r="B72" s="140"/>
      <c r="C72" s="141"/>
      <c r="D72" s="142" t="s">
        <v>913</v>
      </c>
      <c r="E72" s="143"/>
      <c r="F72" s="143"/>
      <c r="G72" s="143"/>
      <c r="H72" s="143"/>
      <c r="I72" s="143"/>
      <c r="J72" s="144">
        <f>J115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146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002 - Kanalizace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P97+P103+P115</f>
        <v>0</v>
      </c>
      <c r="Q96" s="72"/>
      <c r="R96" s="159">
        <f>R97+R103+R115</f>
        <v>0</v>
      </c>
      <c r="S96" s="72"/>
      <c r="T96" s="160">
        <f>T97+T103+T115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BK97+BK103+BK115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183</v>
      </c>
      <c r="F97" s="165" t="s">
        <v>184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81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317</v>
      </c>
      <c r="F98" s="176" t="s">
        <v>318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SUM(P99:P102)</f>
        <v>0</v>
      </c>
      <c r="Q98" s="170"/>
      <c r="R98" s="171">
        <f>SUM(R99:R102)</f>
        <v>0</v>
      </c>
      <c r="S98" s="170"/>
      <c r="T98" s="172">
        <f>SUM(T99:T102)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SUM(BK99:BK102)</f>
        <v>0</v>
      </c>
    </row>
    <row r="99" spans="1:65" s="2" customFormat="1" ht="24.15" customHeight="1">
      <c r="A99" s="34"/>
      <c r="B99" s="35"/>
      <c r="C99" s="178" t="s">
        <v>81</v>
      </c>
      <c r="D99" s="178" t="s">
        <v>187</v>
      </c>
      <c r="E99" s="179" t="s">
        <v>914</v>
      </c>
      <c r="F99" s="180" t="s">
        <v>915</v>
      </c>
      <c r="G99" s="181" t="s">
        <v>322</v>
      </c>
      <c r="H99" s="182">
        <v>0.2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1:65" s="2" customFormat="1" ht="21.75" customHeight="1">
      <c r="A100" s="34"/>
      <c r="B100" s="35"/>
      <c r="C100" s="178" t="s">
        <v>85</v>
      </c>
      <c r="D100" s="178" t="s">
        <v>187</v>
      </c>
      <c r="E100" s="179" t="s">
        <v>916</v>
      </c>
      <c r="F100" s="180" t="s">
        <v>917</v>
      </c>
      <c r="G100" s="181" t="s">
        <v>322</v>
      </c>
      <c r="H100" s="182">
        <v>0.2</v>
      </c>
      <c r="I100" s="183"/>
      <c r="J100" s="184">
        <f>ROUND(I100*H100,2)</f>
        <v>0</v>
      </c>
      <c r="K100" s="180" t="s">
        <v>19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192</v>
      </c>
      <c r="AT100" s="189" t="s">
        <v>187</v>
      </c>
      <c r="AU100" s="189" t="s">
        <v>85</v>
      </c>
      <c r="AY100" s="17" t="s">
        <v>185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81</v>
      </c>
      <c r="BK100" s="190">
        <f>ROUND(I100*H100,2)</f>
        <v>0</v>
      </c>
      <c r="BL100" s="17" t="s">
        <v>192</v>
      </c>
      <c r="BM100" s="189" t="s">
        <v>192</v>
      </c>
    </row>
    <row r="101" spans="1:65" s="2" customFormat="1" ht="24.15" customHeight="1">
      <c r="A101" s="34"/>
      <c r="B101" s="35"/>
      <c r="C101" s="178" t="s">
        <v>108</v>
      </c>
      <c r="D101" s="178" t="s">
        <v>187</v>
      </c>
      <c r="E101" s="179" t="s">
        <v>918</v>
      </c>
      <c r="F101" s="180" t="s">
        <v>919</v>
      </c>
      <c r="G101" s="181" t="s">
        <v>322</v>
      </c>
      <c r="H101" s="182">
        <v>2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192</v>
      </c>
      <c r="AT101" s="189" t="s">
        <v>187</v>
      </c>
      <c r="AU101" s="189" t="s">
        <v>85</v>
      </c>
      <c r="AY101" s="17" t="s">
        <v>185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81</v>
      </c>
      <c r="BK101" s="190">
        <f>ROUND(I101*H101,2)</f>
        <v>0</v>
      </c>
      <c r="BL101" s="17" t="s">
        <v>192</v>
      </c>
      <c r="BM101" s="189" t="s">
        <v>209</v>
      </c>
    </row>
    <row r="102" spans="1:65" s="2" customFormat="1" ht="24.15" customHeight="1">
      <c r="A102" s="34"/>
      <c r="B102" s="35"/>
      <c r="C102" s="178" t="s">
        <v>192</v>
      </c>
      <c r="D102" s="178" t="s">
        <v>187</v>
      </c>
      <c r="E102" s="179" t="s">
        <v>920</v>
      </c>
      <c r="F102" s="180" t="s">
        <v>921</v>
      </c>
      <c r="G102" s="181" t="s">
        <v>322</v>
      </c>
      <c r="H102" s="182">
        <v>0.2</v>
      </c>
      <c r="I102" s="183"/>
      <c r="J102" s="184">
        <f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192</v>
      </c>
      <c r="AT102" s="189" t="s">
        <v>187</v>
      </c>
      <c r="AU102" s="189" t="s">
        <v>85</v>
      </c>
      <c r="AY102" s="17" t="s">
        <v>185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81</v>
      </c>
      <c r="BK102" s="190">
        <f>ROUND(I102*H102,2)</f>
        <v>0</v>
      </c>
      <c r="BL102" s="17" t="s">
        <v>192</v>
      </c>
      <c r="BM102" s="189" t="s">
        <v>235</v>
      </c>
    </row>
    <row r="103" spans="2:63" s="12" customFormat="1" ht="25.95" customHeight="1">
      <c r="B103" s="162"/>
      <c r="C103" s="163"/>
      <c r="D103" s="164" t="s">
        <v>76</v>
      </c>
      <c r="E103" s="165" t="s">
        <v>358</v>
      </c>
      <c r="F103" s="165" t="s">
        <v>359</v>
      </c>
      <c r="G103" s="163"/>
      <c r="H103" s="163"/>
      <c r="I103" s="166"/>
      <c r="J103" s="167">
        <f>BK103</f>
        <v>0</v>
      </c>
      <c r="K103" s="163"/>
      <c r="L103" s="168"/>
      <c r="M103" s="169"/>
      <c r="N103" s="170"/>
      <c r="O103" s="170"/>
      <c r="P103" s="171">
        <f>P104</f>
        <v>0</v>
      </c>
      <c r="Q103" s="170"/>
      <c r="R103" s="171">
        <f>R104</f>
        <v>0</v>
      </c>
      <c r="S103" s="170"/>
      <c r="T103" s="172">
        <f>T104</f>
        <v>0</v>
      </c>
      <c r="AR103" s="173" t="s">
        <v>85</v>
      </c>
      <c r="AT103" s="174" t="s">
        <v>76</v>
      </c>
      <c r="AU103" s="174" t="s">
        <v>77</v>
      </c>
      <c r="AY103" s="173" t="s">
        <v>185</v>
      </c>
      <c r="BK103" s="175">
        <f>BK104</f>
        <v>0</v>
      </c>
    </row>
    <row r="104" spans="2:63" s="12" customFormat="1" ht="22.85" customHeight="1">
      <c r="B104" s="162"/>
      <c r="C104" s="163"/>
      <c r="D104" s="164" t="s">
        <v>76</v>
      </c>
      <c r="E104" s="176" t="s">
        <v>1020</v>
      </c>
      <c r="F104" s="176" t="s">
        <v>1021</v>
      </c>
      <c r="G104" s="163"/>
      <c r="H104" s="163"/>
      <c r="I104" s="166"/>
      <c r="J104" s="177">
        <f>BK104</f>
        <v>0</v>
      </c>
      <c r="K104" s="163"/>
      <c r="L104" s="168"/>
      <c r="M104" s="169"/>
      <c r="N104" s="170"/>
      <c r="O104" s="170"/>
      <c r="P104" s="171">
        <f>SUM(P105:P114)</f>
        <v>0</v>
      </c>
      <c r="Q104" s="170"/>
      <c r="R104" s="171">
        <f>SUM(R105:R114)</f>
        <v>0</v>
      </c>
      <c r="S104" s="170"/>
      <c r="T104" s="172">
        <f>SUM(T105:T114)</f>
        <v>0</v>
      </c>
      <c r="AR104" s="173" t="s">
        <v>85</v>
      </c>
      <c r="AT104" s="174" t="s">
        <v>76</v>
      </c>
      <c r="AU104" s="174" t="s">
        <v>81</v>
      </c>
      <c r="AY104" s="173" t="s">
        <v>185</v>
      </c>
      <c r="BK104" s="175">
        <f>SUM(BK105:BK114)</f>
        <v>0</v>
      </c>
    </row>
    <row r="105" spans="1:65" s="2" customFormat="1" ht="16.5" customHeight="1">
      <c r="A105" s="34"/>
      <c r="B105" s="35"/>
      <c r="C105" s="178" t="s">
        <v>221</v>
      </c>
      <c r="D105" s="178" t="s">
        <v>187</v>
      </c>
      <c r="E105" s="179" t="s">
        <v>1022</v>
      </c>
      <c r="F105" s="180" t="s">
        <v>1023</v>
      </c>
      <c r="G105" s="181" t="s">
        <v>407</v>
      </c>
      <c r="H105" s="182">
        <v>8</v>
      </c>
      <c r="I105" s="183"/>
      <c r="J105" s="184">
        <f aca="true" t="shared" si="0" ref="J105:J114">ROUND(I105*H105,2)</f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aca="true" t="shared" si="1" ref="P105:P114">O105*H105</f>
        <v>0</v>
      </c>
      <c r="Q105" s="187">
        <v>0</v>
      </c>
      <c r="R105" s="187">
        <f aca="true" t="shared" si="2" ref="R105:R114">Q105*H105</f>
        <v>0</v>
      </c>
      <c r="S105" s="187">
        <v>0</v>
      </c>
      <c r="T105" s="188">
        <f aca="true" t="shared" si="3" ref="T105:T114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aca="true" t="shared" si="4" ref="BE105:BE114">IF(N105="základní",J105,0)</f>
        <v>0</v>
      </c>
      <c r="BF105" s="190">
        <f aca="true" t="shared" si="5" ref="BF105:BF114">IF(N105="snížená",J105,0)</f>
        <v>0</v>
      </c>
      <c r="BG105" s="190">
        <f aca="true" t="shared" si="6" ref="BG105:BG114">IF(N105="zákl. přenesená",J105,0)</f>
        <v>0</v>
      </c>
      <c r="BH105" s="190">
        <f aca="true" t="shared" si="7" ref="BH105:BH114">IF(N105="sníž. přenesená",J105,0)</f>
        <v>0</v>
      </c>
      <c r="BI105" s="190">
        <f aca="true" t="shared" si="8" ref="BI105:BI114">IF(N105="nulová",J105,0)</f>
        <v>0</v>
      </c>
      <c r="BJ105" s="17" t="s">
        <v>81</v>
      </c>
      <c r="BK105" s="190">
        <f aca="true" t="shared" si="9" ref="BK105:BK114">ROUND(I105*H105,2)</f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209</v>
      </c>
      <c r="D106" s="178" t="s">
        <v>187</v>
      </c>
      <c r="E106" s="179" t="s">
        <v>1024</v>
      </c>
      <c r="F106" s="180" t="s">
        <v>1025</v>
      </c>
      <c r="G106" s="181" t="s">
        <v>407</v>
      </c>
      <c r="H106" s="182">
        <v>1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21.75" customHeight="1">
      <c r="A107" s="34"/>
      <c r="B107" s="35"/>
      <c r="C107" s="178" t="s">
        <v>262</v>
      </c>
      <c r="D107" s="178" t="s">
        <v>187</v>
      </c>
      <c r="E107" s="179" t="s">
        <v>1026</v>
      </c>
      <c r="F107" s="180" t="s">
        <v>1027</v>
      </c>
      <c r="G107" s="181" t="s">
        <v>407</v>
      </c>
      <c r="H107" s="182">
        <v>5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21.75" customHeight="1">
      <c r="A108" s="34"/>
      <c r="B108" s="35"/>
      <c r="C108" s="178" t="s">
        <v>271</v>
      </c>
      <c r="D108" s="178" t="s">
        <v>187</v>
      </c>
      <c r="E108" s="179" t="s">
        <v>1028</v>
      </c>
      <c r="F108" s="180" t="s">
        <v>1029</v>
      </c>
      <c r="G108" s="181" t="s">
        <v>407</v>
      </c>
      <c r="H108" s="182">
        <v>1.5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8</v>
      </c>
      <c r="D109" s="178" t="s">
        <v>187</v>
      </c>
      <c r="E109" s="179" t="s">
        <v>1030</v>
      </c>
      <c r="F109" s="180" t="s">
        <v>1031</v>
      </c>
      <c r="G109" s="181" t="s">
        <v>407</v>
      </c>
      <c r="H109" s="182">
        <v>6.5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24.15" customHeight="1">
      <c r="A110" s="34"/>
      <c r="B110" s="35"/>
      <c r="C110" s="178" t="s">
        <v>285</v>
      </c>
      <c r="D110" s="178" t="s">
        <v>187</v>
      </c>
      <c r="E110" s="179" t="s">
        <v>1032</v>
      </c>
      <c r="F110" s="180" t="s">
        <v>1033</v>
      </c>
      <c r="G110" s="181" t="s">
        <v>479</v>
      </c>
      <c r="H110" s="229"/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301</v>
      </c>
      <c r="D111" s="178" t="s">
        <v>187</v>
      </c>
      <c r="E111" s="179" t="s">
        <v>1034</v>
      </c>
      <c r="F111" s="180" t="s">
        <v>1035</v>
      </c>
      <c r="G111" s="181" t="s">
        <v>944</v>
      </c>
      <c r="H111" s="182">
        <v>2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340</v>
      </c>
      <c r="D112" s="178" t="s">
        <v>187</v>
      </c>
      <c r="E112" s="179" t="s">
        <v>1036</v>
      </c>
      <c r="F112" s="180" t="s">
        <v>1037</v>
      </c>
      <c r="G112" s="181" t="s">
        <v>944</v>
      </c>
      <c r="H112" s="182">
        <v>2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16.5" customHeight="1">
      <c r="A113" s="34"/>
      <c r="B113" s="35"/>
      <c r="C113" s="178" t="s">
        <v>346</v>
      </c>
      <c r="D113" s="178" t="s">
        <v>187</v>
      </c>
      <c r="E113" s="179" t="s">
        <v>1038</v>
      </c>
      <c r="F113" s="180" t="s">
        <v>1039</v>
      </c>
      <c r="G113" s="181" t="s">
        <v>944</v>
      </c>
      <c r="H113" s="182">
        <v>1</v>
      </c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1:65" s="2" customFormat="1" ht="16.5" customHeight="1">
      <c r="A114" s="34"/>
      <c r="B114" s="35"/>
      <c r="C114" s="178" t="s">
        <v>362</v>
      </c>
      <c r="D114" s="178" t="s">
        <v>187</v>
      </c>
      <c r="E114" s="179" t="s">
        <v>1040</v>
      </c>
      <c r="F114" s="180" t="s">
        <v>1041</v>
      </c>
      <c r="G114" s="181" t="s">
        <v>407</v>
      </c>
      <c r="H114" s="182">
        <v>6.5</v>
      </c>
      <c r="I114" s="183"/>
      <c r="J114" s="184">
        <f t="shared" si="0"/>
        <v>0</v>
      </c>
      <c r="K114" s="180" t="s">
        <v>19</v>
      </c>
      <c r="L114" s="39"/>
      <c r="M114" s="185" t="s">
        <v>19</v>
      </c>
      <c r="N114" s="186" t="s">
        <v>48</v>
      </c>
      <c r="O114" s="64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285</v>
      </c>
      <c r="AT114" s="189" t="s">
        <v>187</v>
      </c>
      <c r="AU114" s="189" t="s">
        <v>85</v>
      </c>
      <c r="AY114" s="17" t="s">
        <v>185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7" t="s">
        <v>81</v>
      </c>
      <c r="BK114" s="190">
        <f t="shared" si="9"/>
        <v>0</v>
      </c>
      <c r="BL114" s="17" t="s">
        <v>285</v>
      </c>
      <c r="BM114" s="189" t="s">
        <v>368</v>
      </c>
    </row>
    <row r="115" spans="2:63" s="12" customFormat="1" ht="25.95" customHeight="1">
      <c r="B115" s="162"/>
      <c r="C115" s="163"/>
      <c r="D115" s="164" t="s">
        <v>76</v>
      </c>
      <c r="E115" s="165" t="s">
        <v>139</v>
      </c>
      <c r="F115" s="165" t="s">
        <v>140</v>
      </c>
      <c r="G115" s="163"/>
      <c r="H115" s="163"/>
      <c r="I115" s="166"/>
      <c r="J115" s="167">
        <f>BK115</f>
        <v>0</v>
      </c>
      <c r="K115" s="163"/>
      <c r="L115" s="168"/>
      <c r="M115" s="169"/>
      <c r="N115" s="170"/>
      <c r="O115" s="170"/>
      <c r="P115" s="171">
        <f>SUM(P116:P118)</f>
        <v>0</v>
      </c>
      <c r="Q115" s="170"/>
      <c r="R115" s="171">
        <f>SUM(R116:R118)</f>
        <v>0</v>
      </c>
      <c r="S115" s="170"/>
      <c r="T115" s="172">
        <f>SUM(T116:T118)</f>
        <v>0</v>
      </c>
      <c r="AR115" s="173" t="s">
        <v>221</v>
      </c>
      <c r="AT115" s="174" t="s">
        <v>76</v>
      </c>
      <c r="AU115" s="174" t="s">
        <v>77</v>
      </c>
      <c r="AY115" s="173" t="s">
        <v>185</v>
      </c>
      <c r="BK115" s="175">
        <f>SUM(BK116:BK118)</f>
        <v>0</v>
      </c>
    </row>
    <row r="116" spans="1:65" s="2" customFormat="1" ht="24.15" customHeight="1">
      <c r="A116" s="34"/>
      <c r="B116" s="35"/>
      <c r="C116" s="178" t="s">
        <v>368</v>
      </c>
      <c r="D116" s="178" t="s">
        <v>187</v>
      </c>
      <c r="E116" s="179" t="s">
        <v>1042</v>
      </c>
      <c r="F116" s="180" t="s">
        <v>1009</v>
      </c>
      <c r="G116" s="181" t="s">
        <v>1010</v>
      </c>
      <c r="H116" s="182">
        <v>1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16.5" customHeight="1">
      <c r="A117" s="34"/>
      <c r="B117" s="35"/>
      <c r="C117" s="178" t="s">
        <v>374</v>
      </c>
      <c r="D117" s="178" t="s">
        <v>187</v>
      </c>
      <c r="E117" s="179" t="s">
        <v>1043</v>
      </c>
      <c r="F117" s="180" t="s">
        <v>1012</v>
      </c>
      <c r="G117" s="181" t="s">
        <v>1013</v>
      </c>
      <c r="H117" s="182">
        <v>6.5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380</v>
      </c>
      <c r="D118" s="178" t="s">
        <v>187</v>
      </c>
      <c r="E118" s="179" t="s">
        <v>1044</v>
      </c>
      <c r="F118" s="180" t="s">
        <v>1045</v>
      </c>
      <c r="G118" s="181" t="s">
        <v>1010</v>
      </c>
      <c r="H118" s="182">
        <v>1</v>
      </c>
      <c r="I118" s="183"/>
      <c r="J118" s="184">
        <f>ROUND(I118*H118,2)</f>
        <v>0</v>
      </c>
      <c r="K118" s="180" t="s">
        <v>19</v>
      </c>
      <c r="L118" s="39"/>
      <c r="M118" s="237" t="s">
        <v>19</v>
      </c>
      <c r="N118" s="238" t="s">
        <v>48</v>
      </c>
      <c r="O118" s="232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31" s="2" customFormat="1" ht="7" customHeight="1">
      <c r="A119" s="34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9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</sheetData>
  <sheetProtection algorithmName="SHA-512" hashValue="IBmyWsGZfA0Zxr39a8yAeeZgzVnIqGbOXhOkfL67uCy0piMvorTevSL/xQPzL5fIyOKlpoIzyJ/9+MM7uzoHsQ==" saltValue="Y6gpyastoSIC4cf2NFAKUr9y1rBsm60O0NXCF6dMuHsSN92xWXIV66xXldjj7dcwuL4Je2eigP2/OzblUtRSlw==" spinCount="100000" sheet="1" objects="1" scenarios="1" formatColumns="0" formatRows="0" autoFilter="0"/>
  <autoFilter ref="C95:K118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/>
    <row r="2" spans="12:46" s="1" customFormat="1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115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5" customHeight="1">
      <c r="B4" s="20"/>
      <c r="D4" s="110" t="s">
        <v>142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72" t="str">
        <f>'Rekapitulace stavby'!K6</f>
        <v>Zvýšení kapacity koleje Blanice</v>
      </c>
      <c r="F7" s="373"/>
      <c r="G7" s="373"/>
      <c r="H7" s="373"/>
      <c r="L7" s="20"/>
    </row>
    <row r="8" spans="2:12" ht="12.45">
      <c r="B8" s="20"/>
      <c r="D8" s="112" t="s">
        <v>143</v>
      </c>
      <c r="L8" s="20"/>
    </row>
    <row r="9" spans="2:12" s="1" customFormat="1" ht="16.5" customHeight="1">
      <c r="B9" s="20"/>
      <c r="E9" s="372" t="s">
        <v>908</v>
      </c>
      <c r="F9" s="344"/>
      <c r="G9" s="344"/>
      <c r="H9" s="344"/>
      <c r="L9" s="20"/>
    </row>
    <row r="10" spans="2:12" s="1" customFormat="1" ht="12" customHeight="1">
      <c r="B10" s="20"/>
      <c r="D10" s="112" t="s">
        <v>145</v>
      </c>
      <c r="L10" s="20"/>
    </row>
    <row r="11" spans="1:31" s="2" customFormat="1" ht="16.5" customHeight="1">
      <c r="A11" s="34"/>
      <c r="B11" s="39"/>
      <c r="C11" s="34"/>
      <c r="D11" s="34"/>
      <c r="E11" s="380" t="s">
        <v>146</v>
      </c>
      <c r="F11" s="374"/>
      <c r="G11" s="374"/>
      <c r="H11" s="374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909</v>
      </c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75" t="s">
        <v>1046</v>
      </c>
      <c r="F13" s="374"/>
      <c r="G13" s="374"/>
      <c r="H13" s="37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2" t="s">
        <v>18</v>
      </c>
      <c r="E15" s="34"/>
      <c r="F15" s="103" t="s">
        <v>19</v>
      </c>
      <c r="G15" s="34"/>
      <c r="H15" s="34"/>
      <c r="I15" s="112" t="s">
        <v>20</v>
      </c>
      <c r="J15" s="103" t="s">
        <v>19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21</v>
      </c>
      <c r="E16" s="34"/>
      <c r="F16" s="103" t="s">
        <v>22</v>
      </c>
      <c r="G16" s="34"/>
      <c r="H16" s="34"/>
      <c r="I16" s="112" t="s">
        <v>23</v>
      </c>
      <c r="J16" s="114" t="str">
        <f>'Rekapitulace stavby'!AN8</f>
        <v>15. 5. 2023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2" t="s">
        <v>25</v>
      </c>
      <c r="E18" s="34"/>
      <c r="F18" s="34"/>
      <c r="G18" s="34"/>
      <c r="H18" s="34"/>
      <c r="I18" s="112" t="s">
        <v>26</v>
      </c>
      <c r="J18" s="103" t="s">
        <v>27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3" t="s">
        <v>28</v>
      </c>
      <c r="F19" s="34"/>
      <c r="G19" s="34"/>
      <c r="H19" s="34"/>
      <c r="I19" s="112" t="s">
        <v>29</v>
      </c>
      <c r="J19" s="103" t="s">
        <v>30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2" t="s">
        <v>31</v>
      </c>
      <c r="E21" s="34"/>
      <c r="F21" s="34"/>
      <c r="G21" s="34"/>
      <c r="H21" s="34"/>
      <c r="I21" s="112" t="s">
        <v>26</v>
      </c>
      <c r="J21" s="30" t="str">
        <f>'Rekapitulace stavby'!AN13</f>
        <v>Vyplň údaj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76" t="str">
        <f>'Rekapitulace stavby'!E14</f>
        <v>Vyplň údaj</v>
      </c>
      <c r="F22" s="377"/>
      <c r="G22" s="377"/>
      <c r="H22" s="377"/>
      <c r="I22" s="112" t="s">
        <v>29</v>
      </c>
      <c r="J22" s="30" t="str">
        <f>'Rekapitulace stavby'!AN14</f>
        <v>Vyplň údaj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2" t="s">
        <v>33</v>
      </c>
      <c r="E24" s="34"/>
      <c r="F24" s="34"/>
      <c r="G24" s="34"/>
      <c r="H24" s="34"/>
      <c r="I24" s="112" t="s">
        <v>26</v>
      </c>
      <c r="J24" s="103" t="s">
        <v>34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03" t="s">
        <v>35</v>
      </c>
      <c r="F25" s="34"/>
      <c r="G25" s="34"/>
      <c r="H25" s="34"/>
      <c r="I25" s="112" t="s">
        <v>29</v>
      </c>
      <c r="J25" s="103" t="s">
        <v>36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2" t="s">
        <v>38</v>
      </c>
      <c r="E27" s="34"/>
      <c r="F27" s="34"/>
      <c r="G27" s="34"/>
      <c r="H27" s="34"/>
      <c r="I27" s="112" t="s">
        <v>26</v>
      </c>
      <c r="J27" s="103" t="str">
        <f>IF('Rekapitulace stavby'!AN19="","",'Rekapitulace stavby'!AN19)</f>
        <v>08660361</v>
      </c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03" t="str">
        <f>IF('Rekapitulace stavby'!E20="","",'Rekapitulace stavby'!E20)</f>
        <v>Ing. Jaroslav Stolička</v>
      </c>
      <c r="F28" s="34"/>
      <c r="G28" s="34"/>
      <c r="H28" s="34"/>
      <c r="I28" s="112" t="s">
        <v>29</v>
      </c>
      <c r="J28" s="103" t="str">
        <f>IF('Rekapitulace stavby'!AN20="","",'Rekapitulace stavby'!AN20)</f>
        <v/>
      </c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2" t="s">
        <v>41</v>
      </c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15"/>
      <c r="B31" s="116"/>
      <c r="C31" s="115"/>
      <c r="D31" s="115"/>
      <c r="E31" s="378" t="s">
        <v>19</v>
      </c>
      <c r="F31" s="378"/>
      <c r="G31" s="378"/>
      <c r="H31" s="378"/>
      <c r="I31" s="115"/>
      <c r="J31" s="115"/>
      <c r="K31" s="115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2" customFormat="1" ht="7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4" customHeight="1">
      <c r="A34" s="34"/>
      <c r="B34" s="39"/>
      <c r="C34" s="34"/>
      <c r="D34" s="119" t="s">
        <v>43</v>
      </c>
      <c r="E34" s="34"/>
      <c r="F34" s="34"/>
      <c r="G34" s="34"/>
      <c r="H34" s="34"/>
      <c r="I34" s="34"/>
      <c r="J34" s="120">
        <f>ROUND(J96,2)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7" customHeight="1">
      <c r="A35" s="34"/>
      <c r="B35" s="39"/>
      <c r="C35" s="34"/>
      <c r="D35" s="118"/>
      <c r="E35" s="118"/>
      <c r="F35" s="118"/>
      <c r="G35" s="118"/>
      <c r="H35" s="118"/>
      <c r="I35" s="118"/>
      <c r="J35" s="118"/>
      <c r="K35" s="118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1" t="s">
        <v>45</v>
      </c>
      <c r="G36" s="34"/>
      <c r="H36" s="34"/>
      <c r="I36" s="121" t="s">
        <v>44</v>
      </c>
      <c r="J36" s="121" t="s">
        <v>46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2" t="s">
        <v>47</v>
      </c>
      <c r="E37" s="112" t="s">
        <v>48</v>
      </c>
      <c r="F37" s="123">
        <f>ROUND((SUM(BE96:BE119)),2)</f>
        <v>0</v>
      </c>
      <c r="G37" s="34"/>
      <c r="H37" s="34"/>
      <c r="I37" s="124">
        <v>0.21</v>
      </c>
      <c r="J37" s="123">
        <f>ROUND(((SUM(BE96:BE119))*I37),2)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2" t="s">
        <v>49</v>
      </c>
      <c r="F38" s="123">
        <f>ROUND((SUM(BF96:BF119)),2)</f>
        <v>0</v>
      </c>
      <c r="G38" s="34"/>
      <c r="H38" s="34"/>
      <c r="I38" s="124">
        <v>0.15</v>
      </c>
      <c r="J38" s="123">
        <f>ROUND(((SUM(BF96:BF119))*I38),2)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2" t="s">
        <v>50</v>
      </c>
      <c r="F39" s="123">
        <f>ROUND((SUM(BG96:BG119)),2)</f>
        <v>0</v>
      </c>
      <c r="G39" s="34"/>
      <c r="H39" s="34"/>
      <c r="I39" s="124">
        <v>0.21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2" t="s">
        <v>51</v>
      </c>
      <c r="F40" s="123">
        <f>ROUND((SUM(BH96:BH119)),2)</f>
        <v>0</v>
      </c>
      <c r="G40" s="34"/>
      <c r="H40" s="34"/>
      <c r="I40" s="124">
        <v>0.15</v>
      </c>
      <c r="J40" s="123">
        <f>0</f>
        <v>0</v>
      </c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2" t="s">
        <v>52</v>
      </c>
      <c r="F41" s="123">
        <f>ROUND((SUM(BI96:BI119)),2)</f>
        <v>0</v>
      </c>
      <c r="G41" s="34"/>
      <c r="H41" s="34"/>
      <c r="I41" s="124">
        <v>0</v>
      </c>
      <c r="J41" s="123">
        <f>0</f>
        <v>0</v>
      </c>
      <c r="K41" s="34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7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4" customHeight="1">
      <c r="A43" s="34"/>
      <c r="B43" s="39"/>
      <c r="C43" s="125"/>
      <c r="D43" s="126" t="s">
        <v>53</v>
      </c>
      <c r="E43" s="127"/>
      <c r="F43" s="127"/>
      <c r="G43" s="128" t="s">
        <v>54</v>
      </c>
      <c r="H43" s="129" t="s">
        <v>55</v>
      </c>
      <c r="I43" s="127"/>
      <c r="J43" s="130">
        <f>SUM(J34:J41)</f>
        <v>0</v>
      </c>
      <c r="K43" s="131"/>
      <c r="L43" s="11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8" spans="1:31" s="2" customFormat="1" ht="7" customHeight="1">
      <c r="A48" s="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25" customHeight="1">
      <c r="A49" s="34"/>
      <c r="B49" s="35"/>
      <c r="C49" s="23" t="s">
        <v>147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7" customHeight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2" customHeight="1">
      <c r="A51" s="34"/>
      <c r="B51" s="35"/>
      <c r="C51" s="29" t="s">
        <v>16</v>
      </c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6.5" customHeight="1">
      <c r="A52" s="34"/>
      <c r="B52" s="35"/>
      <c r="C52" s="36"/>
      <c r="D52" s="36"/>
      <c r="E52" s="370" t="str">
        <f>E7</f>
        <v>Zvýšení kapacity koleje Blanice</v>
      </c>
      <c r="F52" s="371"/>
      <c r="G52" s="371"/>
      <c r="H52" s="371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12" s="1" customFormat="1" ht="12" customHeight="1">
      <c r="B53" s="21"/>
      <c r="C53" s="29" t="s">
        <v>143</v>
      </c>
      <c r="D53" s="22"/>
      <c r="E53" s="22"/>
      <c r="F53" s="22"/>
      <c r="G53" s="22"/>
      <c r="H53" s="22"/>
      <c r="I53" s="22"/>
      <c r="J53" s="22"/>
      <c r="K53" s="22"/>
      <c r="L53" s="20"/>
    </row>
    <row r="54" spans="2:12" s="1" customFormat="1" ht="16.5" customHeight="1">
      <c r="B54" s="21"/>
      <c r="C54" s="22"/>
      <c r="D54" s="22"/>
      <c r="E54" s="370" t="s">
        <v>908</v>
      </c>
      <c r="F54" s="361"/>
      <c r="G54" s="361"/>
      <c r="H54" s="361"/>
      <c r="I54" s="22"/>
      <c r="J54" s="22"/>
      <c r="K54" s="22"/>
      <c r="L54" s="20"/>
    </row>
    <row r="55" spans="2:12" s="1" customFormat="1" ht="12" customHeight="1">
      <c r="B55" s="21"/>
      <c r="C55" s="29" t="s">
        <v>145</v>
      </c>
      <c r="D55" s="22"/>
      <c r="E55" s="22"/>
      <c r="F55" s="22"/>
      <c r="G55" s="22"/>
      <c r="H55" s="22"/>
      <c r="I55" s="22"/>
      <c r="J55" s="22"/>
      <c r="K55" s="22"/>
      <c r="L55" s="20"/>
    </row>
    <row r="56" spans="1:31" s="2" customFormat="1" ht="16.5" customHeight="1">
      <c r="A56" s="34"/>
      <c r="B56" s="35"/>
      <c r="C56" s="36"/>
      <c r="D56" s="36"/>
      <c r="E56" s="379" t="s">
        <v>146</v>
      </c>
      <c r="F56" s="369"/>
      <c r="G56" s="369"/>
      <c r="H56" s="369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12" customHeight="1">
      <c r="A57" s="34"/>
      <c r="B57" s="35"/>
      <c r="C57" s="29" t="s">
        <v>909</v>
      </c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6.5" customHeight="1">
      <c r="A58" s="34"/>
      <c r="B58" s="35"/>
      <c r="C58" s="36"/>
      <c r="D58" s="36"/>
      <c r="E58" s="345" t="str">
        <f>E13</f>
        <v>003 - Vzduchotechnika</v>
      </c>
      <c r="F58" s="369"/>
      <c r="G58" s="369"/>
      <c r="H58" s="369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7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2" customHeight="1">
      <c r="A60" s="34"/>
      <c r="B60" s="35"/>
      <c r="C60" s="29" t="s">
        <v>21</v>
      </c>
      <c r="D60" s="36"/>
      <c r="E60" s="36"/>
      <c r="F60" s="27" t="str">
        <f>F16</f>
        <v>Chemická 953, 148 00, Praha 4</v>
      </c>
      <c r="G60" s="36"/>
      <c r="H60" s="36"/>
      <c r="I60" s="29" t="s">
        <v>23</v>
      </c>
      <c r="J60" s="59" t="str">
        <f>IF(J16="","",J16)</f>
        <v>15. 5. 2023</v>
      </c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7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25.65" customHeight="1">
      <c r="A62" s="34"/>
      <c r="B62" s="35"/>
      <c r="C62" s="29" t="s">
        <v>25</v>
      </c>
      <c r="D62" s="36"/>
      <c r="E62" s="36"/>
      <c r="F62" s="27" t="str">
        <f>E19</f>
        <v>Vysoká škola ekonomická v Praze</v>
      </c>
      <c r="G62" s="36"/>
      <c r="H62" s="36"/>
      <c r="I62" s="29" t="s">
        <v>33</v>
      </c>
      <c r="J62" s="32" t="str">
        <f>E25</f>
        <v>Drobný Architects, s.r.o.</v>
      </c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15.15" customHeight="1">
      <c r="A63" s="34"/>
      <c r="B63" s="35"/>
      <c r="C63" s="29" t="s">
        <v>31</v>
      </c>
      <c r="D63" s="36"/>
      <c r="E63" s="36"/>
      <c r="F63" s="27" t="str">
        <f>IF(E22="","",E22)</f>
        <v>Vyplň údaj</v>
      </c>
      <c r="G63" s="36"/>
      <c r="H63" s="36"/>
      <c r="I63" s="29" t="s">
        <v>38</v>
      </c>
      <c r="J63" s="32" t="str">
        <f>E28</f>
        <v>Ing. Jaroslav Stolička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10.3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1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9.25" customHeight="1">
      <c r="A65" s="34"/>
      <c r="B65" s="35"/>
      <c r="C65" s="136" t="s">
        <v>148</v>
      </c>
      <c r="D65" s="137"/>
      <c r="E65" s="137"/>
      <c r="F65" s="137"/>
      <c r="G65" s="137"/>
      <c r="H65" s="137"/>
      <c r="I65" s="137"/>
      <c r="J65" s="138" t="s">
        <v>149</v>
      </c>
      <c r="K65" s="137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0.3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47" s="2" customFormat="1" ht="22.85" customHeight="1">
      <c r="A67" s="34"/>
      <c r="B67" s="35"/>
      <c r="C67" s="139" t="s">
        <v>75</v>
      </c>
      <c r="D67" s="36"/>
      <c r="E67" s="36"/>
      <c r="F67" s="36"/>
      <c r="G67" s="36"/>
      <c r="H67" s="36"/>
      <c r="I67" s="36"/>
      <c r="J67" s="77">
        <f>J96</f>
        <v>0</v>
      </c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U67" s="17" t="s">
        <v>150</v>
      </c>
    </row>
    <row r="68" spans="2:12" s="9" customFormat="1" ht="25" customHeight="1">
      <c r="B68" s="140"/>
      <c r="C68" s="141"/>
      <c r="D68" s="142" t="s">
        <v>162</v>
      </c>
      <c r="E68" s="143"/>
      <c r="F68" s="143"/>
      <c r="G68" s="143"/>
      <c r="H68" s="143"/>
      <c r="I68" s="143"/>
      <c r="J68" s="144">
        <f>J97</f>
        <v>0</v>
      </c>
      <c r="K68" s="141"/>
      <c r="L68" s="145"/>
    </row>
    <row r="69" spans="2:12" s="10" customFormat="1" ht="19.95" customHeight="1">
      <c r="B69" s="146"/>
      <c r="C69" s="97"/>
      <c r="D69" s="147" t="s">
        <v>1047</v>
      </c>
      <c r="E69" s="148"/>
      <c r="F69" s="148"/>
      <c r="G69" s="148"/>
      <c r="H69" s="148"/>
      <c r="I69" s="148"/>
      <c r="J69" s="149">
        <f>J98</f>
        <v>0</v>
      </c>
      <c r="K69" s="97"/>
      <c r="L69" s="150"/>
    </row>
    <row r="70" spans="2:12" s="9" customFormat="1" ht="25" customHeight="1">
      <c r="B70" s="140"/>
      <c r="C70" s="141"/>
      <c r="D70" s="142" t="s">
        <v>1048</v>
      </c>
      <c r="E70" s="143"/>
      <c r="F70" s="143"/>
      <c r="G70" s="143"/>
      <c r="H70" s="143"/>
      <c r="I70" s="143"/>
      <c r="J70" s="144">
        <f>J100</f>
        <v>0</v>
      </c>
      <c r="K70" s="141"/>
      <c r="L70" s="145"/>
    </row>
    <row r="71" spans="2:12" s="10" customFormat="1" ht="19.95" customHeight="1">
      <c r="B71" s="146"/>
      <c r="C71" s="97"/>
      <c r="D71" s="147" t="s">
        <v>1049</v>
      </c>
      <c r="E71" s="148"/>
      <c r="F71" s="148"/>
      <c r="G71" s="148"/>
      <c r="H71" s="148"/>
      <c r="I71" s="148"/>
      <c r="J71" s="149">
        <f>J101</f>
        <v>0</v>
      </c>
      <c r="K71" s="97"/>
      <c r="L71" s="150"/>
    </row>
    <row r="72" spans="2:12" s="9" customFormat="1" ht="25" customHeight="1">
      <c r="B72" s="140"/>
      <c r="C72" s="141"/>
      <c r="D72" s="142" t="s">
        <v>1050</v>
      </c>
      <c r="E72" s="143"/>
      <c r="F72" s="143"/>
      <c r="G72" s="143"/>
      <c r="H72" s="143"/>
      <c r="I72" s="143"/>
      <c r="J72" s="144">
        <f>J114</f>
        <v>0</v>
      </c>
      <c r="K72" s="141"/>
      <c r="L72" s="145"/>
    </row>
    <row r="73" spans="1:31" s="2" customFormat="1" ht="21.7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7" customHeight="1">
      <c r="A74" s="34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7" customHeight="1">
      <c r="A78" s="34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" customHeight="1">
      <c r="A79" s="34"/>
      <c r="B79" s="35"/>
      <c r="C79" s="23" t="s">
        <v>170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7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16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70" t="str">
        <f>E7</f>
        <v>Zvýšení kapacity koleje Blanice</v>
      </c>
      <c r="F82" s="371"/>
      <c r="G82" s="371"/>
      <c r="H82" s="371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12" s="1" customFormat="1" ht="12" customHeight="1">
      <c r="B83" s="21"/>
      <c r="C83" s="29" t="s">
        <v>143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2:12" s="1" customFormat="1" ht="16.5" customHeight="1">
      <c r="B84" s="21"/>
      <c r="C84" s="22"/>
      <c r="D84" s="22"/>
      <c r="E84" s="370" t="s">
        <v>908</v>
      </c>
      <c r="F84" s="361"/>
      <c r="G84" s="361"/>
      <c r="H84" s="361"/>
      <c r="I84" s="22"/>
      <c r="J84" s="22"/>
      <c r="K84" s="22"/>
      <c r="L84" s="20"/>
    </row>
    <row r="85" spans="2:12" s="1" customFormat="1" ht="12" customHeight="1">
      <c r="B85" s="21"/>
      <c r="C85" s="29" t="s">
        <v>145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4"/>
      <c r="B86" s="35"/>
      <c r="C86" s="36"/>
      <c r="D86" s="36"/>
      <c r="E86" s="379" t="s">
        <v>146</v>
      </c>
      <c r="F86" s="369"/>
      <c r="G86" s="369"/>
      <c r="H86" s="369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909</v>
      </c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45" t="str">
        <f>E13</f>
        <v>003 - Vzduchotechnika</v>
      </c>
      <c r="F88" s="369"/>
      <c r="G88" s="369"/>
      <c r="H88" s="369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7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F16</f>
        <v>Chemická 953, 148 00, Praha 4</v>
      </c>
      <c r="G90" s="36"/>
      <c r="H90" s="36"/>
      <c r="I90" s="29" t="s">
        <v>23</v>
      </c>
      <c r="J90" s="59" t="str">
        <f>IF(J16="","",J16)</f>
        <v>15. 5. 2023</v>
      </c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25</v>
      </c>
      <c r="D92" s="36"/>
      <c r="E92" s="36"/>
      <c r="F92" s="27" t="str">
        <f>E19</f>
        <v>Vysoká škola ekonomická v Praze</v>
      </c>
      <c r="G92" s="36"/>
      <c r="H92" s="36"/>
      <c r="I92" s="29" t="s">
        <v>33</v>
      </c>
      <c r="J92" s="32" t="str">
        <f>E25</f>
        <v>Drobný Architects, s.r.o.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31</v>
      </c>
      <c r="D93" s="36"/>
      <c r="E93" s="36"/>
      <c r="F93" s="27" t="str">
        <f>IF(E22="","",E22)</f>
        <v>Vyplň údaj</v>
      </c>
      <c r="G93" s="36"/>
      <c r="H93" s="36"/>
      <c r="I93" s="29" t="s">
        <v>38</v>
      </c>
      <c r="J93" s="32" t="str">
        <f>E28</f>
        <v>Ing. Jaroslav Stolička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1"/>
      <c r="B95" s="152"/>
      <c r="C95" s="153" t="s">
        <v>171</v>
      </c>
      <c r="D95" s="154" t="s">
        <v>62</v>
      </c>
      <c r="E95" s="154" t="s">
        <v>58</v>
      </c>
      <c r="F95" s="154" t="s">
        <v>59</v>
      </c>
      <c r="G95" s="154" t="s">
        <v>172</v>
      </c>
      <c r="H95" s="154" t="s">
        <v>173</v>
      </c>
      <c r="I95" s="154" t="s">
        <v>174</v>
      </c>
      <c r="J95" s="154" t="s">
        <v>149</v>
      </c>
      <c r="K95" s="155" t="s">
        <v>175</v>
      </c>
      <c r="L95" s="156"/>
      <c r="M95" s="68" t="s">
        <v>19</v>
      </c>
      <c r="N95" s="69" t="s">
        <v>47</v>
      </c>
      <c r="O95" s="69" t="s">
        <v>176</v>
      </c>
      <c r="P95" s="69" t="s">
        <v>177</v>
      </c>
      <c r="Q95" s="69" t="s">
        <v>178</v>
      </c>
      <c r="R95" s="69" t="s">
        <v>179</v>
      </c>
      <c r="S95" s="69" t="s">
        <v>180</v>
      </c>
      <c r="T95" s="70" t="s">
        <v>181</v>
      </c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</row>
    <row r="96" spans="1:63" s="2" customFormat="1" ht="22.85" customHeight="1">
      <c r="A96" s="34"/>
      <c r="B96" s="35"/>
      <c r="C96" s="75" t="s">
        <v>182</v>
      </c>
      <c r="D96" s="36"/>
      <c r="E96" s="36"/>
      <c r="F96" s="36"/>
      <c r="G96" s="36"/>
      <c r="H96" s="36"/>
      <c r="I96" s="36"/>
      <c r="J96" s="157">
        <f>BK96</f>
        <v>0</v>
      </c>
      <c r="K96" s="36"/>
      <c r="L96" s="39"/>
      <c r="M96" s="71"/>
      <c r="N96" s="158"/>
      <c r="O96" s="72"/>
      <c r="P96" s="159">
        <f>P97+P100+P114</f>
        <v>0</v>
      </c>
      <c r="Q96" s="72"/>
      <c r="R96" s="159">
        <f>R97+R100+R114</f>
        <v>0</v>
      </c>
      <c r="S96" s="72"/>
      <c r="T96" s="160">
        <f>T97+T100+T114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76</v>
      </c>
      <c r="AU96" s="17" t="s">
        <v>150</v>
      </c>
      <c r="BK96" s="161">
        <f>BK97+BK100+BK114</f>
        <v>0</v>
      </c>
    </row>
    <row r="97" spans="2:63" s="12" customFormat="1" ht="25.95" customHeight="1">
      <c r="B97" s="162"/>
      <c r="C97" s="163"/>
      <c r="D97" s="164" t="s">
        <v>76</v>
      </c>
      <c r="E97" s="165" t="s">
        <v>358</v>
      </c>
      <c r="F97" s="165" t="s">
        <v>359</v>
      </c>
      <c r="G97" s="163"/>
      <c r="H97" s="163"/>
      <c r="I97" s="166"/>
      <c r="J97" s="167">
        <f>BK97</f>
        <v>0</v>
      </c>
      <c r="K97" s="163"/>
      <c r="L97" s="168"/>
      <c r="M97" s="169"/>
      <c r="N97" s="170"/>
      <c r="O97" s="170"/>
      <c r="P97" s="171">
        <f>P98</f>
        <v>0</v>
      </c>
      <c r="Q97" s="170"/>
      <c r="R97" s="171">
        <f>R98</f>
        <v>0</v>
      </c>
      <c r="S97" s="170"/>
      <c r="T97" s="172">
        <f>T98</f>
        <v>0</v>
      </c>
      <c r="AR97" s="173" t="s">
        <v>85</v>
      </c>
      <c r="AT97" s="174" t="s">
        <v>76</v>
      </c>
      <c r="AU97" s="174" t="s">
        <v>77</v>
      </c>
      <c r="AY97" s="173" t="s">
        <v>185</v>
      </c>
      <c r="BK97" s="175">
        <f>BK98</f>
        <v>0</v>
      </c>
    </row>
    <row r="98" spans="2:63" s="12" customFormat="1" ht="22.85" customHeight="1">
      <c r="B98" s="162"/>
      <c r="C98" s="163"/>
      <c r="D98" s="164" t="s">
        <v>76</v>
      </c>
      <c r="E98" s="176" t="s">
        <v>953</v>
      </c>
      <c r="F98" s="176" t="s">
        <v>1051</v>
      </c>
      <c r="G98" s="163"/>
      <c r="H98" s="163"/>
      <c r="I98" s="166"/>
      <c r="J98" s="177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81</v>
      </c>
      <c r="AT98" s="174" t="s">
        <v>76</v>
      </c>
      <c r="AU98" s="174" t="s">
        <v>81</v>
      </c>
      <c r="AY98" s="173" t="s">
        <v>185</v>
      </c>
      <c r="BK98" s="175">
        <f>BK99</f>
        <v>0</v>
      </c>
    </row>
    <row r="99" spans="1:65" s="2" customFormat="1" ht="16.5" customHeight="1">
      <c r="A99" s="34"/>
      <c r="B99" s="35"/>
      <c r="C99" s="178" t="s">
        <v>81</v>
      </c>
      <c r="D99" s="178" t="s">
        <v>187</v>
      </c>
      <c r="E99" s="179" t="s">
        <v>1052</v>
      </c>
      <c r="F99" s="180" t="s">
        <v>1053</v>
      </c>
      <c r="G99" s="181" t="s">
        <v>1013</v>
      </c>
      <c r="H99" s="182">
        <v>5</v>
      </c>
      <c r="I99" s="183"/>
      <c r="J99" s="184">
        <f>ROUND(I99*H99,2)</f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192</v>
      </c>
      <c r="AT99" s="189" t="s">
        <v>187</v>
      </c>
      <c r="AU99" s="189" t="s">
        <v>85</v>
      </c>
      <c r="AY99" s="17" t="s">
        <v>185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7" t="s">
        <v>81</v>
      </c>
      <c r="BK99" s="190">
        <f>ROUND(I99*H99,2)</f>
        <v>0</v>
      </c>
      <c r="BL99" s="17" t="s">
        <v>192</v>
      </c>
      <c r="BM99" s="189" t="s">
        <v>85</v>
      </c>
    </row>
    <row r="100" spans="2:63" s="12" customFormat="1" ht="25.95" customHeight="1">
      <c r="B100" s="162"/>
      <c r="C100" s="163"/>
      <c r="D100" s="164" t="s">
        <v>76</v>
      </c>
      <c r="E100" s="165" t="s">
        <v>1054</v>
      </c>
      <c r="F100" s="165" t="s">
        <v>19</v>
      </c>
      <c r="G100" s="163"/>
      <c r="H100" s="163"/>
      <c r="I100" s="166"/>
      <c r="J100" s="167">
        <f>BK100</f>
        <v>0</v>
      </c>
      <c r="K100" s="163"/>
      <c r="L100" s="168"/>
      <c r="M100" s="169"/>
      <c r="N100" s="170"/>
      <c r="O100" s="170"/>
      <c r="P100" s="171">
        <f>P101</f>
        <v>0</v>
      </c>
      <c r="Q100" s="170"/>
      <c r="R100" s="171">
        <f>R101</f>
        <v>0</v>
      </c>
      <c r="S100" s="170"/>
      <c r="T100" s="172">
        <f>T101</f>
        <v>0</v>
      </c>
      <c r="AR100" s="173" t="s">
        <v>81</v>
      </c>
      <c r="AT100" s="174" t="s">
        <v>76</v>
      </c>
      <c r="AU100" s="174" t="s">
        <v>77</v>
      </c>
      <c r="AY100" s="173" t="s">
        <v>185</v>
      </c>
      <c r="BK100" s="175">
        <f>BK101</f>
        <v>0</v>
      </c>
    </row>
    <row r="101" spans="2:63" s="12" customFormat="1" ht="22.85" customHeight="1">
      <c r="B101" s="162"/>
      <c r="C101" s="163"/>
      <c r="D101" s="164" t="s">
        <v>76</v>
      </c>
      <c r="E101" s="176" t="s">
        <v>1055</v>
      </c>
      <c r="F101" s="176" t="s">
        <v>1056</v>
      </c>
      <c r="G101" s="163"/>
      <c r="H101" s="163"/>
      <c r="I101" s="166"/>
      <c r="J101" s="177">
        <f>BK101</f>
        <v>0</v>
      </c>
      <c r="K101" s="163"/>
      <c r="L101" s="168"/>
      <c r="M101" s="169"/>
      <c r="N101" s="170"/>
      <c r="O101" s="170"/>
      <c r="P101" s="171">
        <f>SUM(P102:P113)</f>
        <v>0</v>
      </c>
      <c r="Q101" s="170"/>
      <c r="R101" s="171">
        <f>SUM(R102:R113)</f>
        <v>0</v>
      </c>
      <c r="S101" s="170"/>
      <c r="T101" s="172">
        <f>SUM(T102:T113)</f>
        <v>0</v>
      </c>
      <c r="AR101" s="173" t="s">
        <v>85</v>
      </c>
      <c r="AT101" s="174" t="s">
        <v>76</v>
      </c>
      <c r="AU101" s="174" t="s">
        <v>81</v>
      </c>
      <c r="AY101" s="173" t="s">
        <v>185</v>
      </c>
      <c r="BK101" s="175">
        <f>SUM(BK102:BK113)</f>
        <v>0</v>
      </c>
    </row>
    <row r="102" spans="1:65" s="2" customFormat="1" ht="24.15" customHeight="1">
      <c r="A102" s="34"/>
      <c r="B102" s="35"/>
      <c r="C102" s="178" t="s">
        <v>85</v>
      </c>
      <c r="D102" s="178" t="s">
        <v>187</v>
      </c>
      <c r="E102" s="179" t="s">
        <v>1057</v>
      </c>
      <c r="F102" s="180" t="s">
        <v>1058</v>
      </c>
      <c r="G102" s="181" t="s">
        <v>944</v>
      </c>
      <c r="H102" s="182">
        <v>2</v>
      </c>
      <c r="I102" s="183"/>
      <c r="J102" s="184">
        <f aca="true" t="shared" si="0" ref="J102:J113">ROUND(I102*H102,2)</f>
        <v>0</v>
      </c>
      <c r="K102" s="180" t="s">
        <v>19</v>
      </c>
      <c r="L102" s="39"/>
      <c r="M102" s="185" t="s">
        <v>19</v>
      </c>
      <c r="N102" s="186" t="s">
        <v>48</v>
      </c>
      <c r="O102" s="64"/>
      <c r="P102" s="187">
        <f aca="true" t="shared" si="1" ref="P102:P113">O102*H102</f>
        <v>0</v>
      </c>
      <c r="Q102" s="187">
        <v>0</v>
      </c>
      <c r="R102" s="187">
        <f aca="true" t="shared" si="2" ref="R102:R113">Q102*H102</f>
        <v>0</v>
      </c>
      <c r="S102" s="187">
        <v>0</v>
      </c>
      <c r="T102" s="188">
        <f aca="true" t="shared" si="3" ref="T102:T113"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285</v>
      </c>
      <c r="AT102" s="189" t="s">
        <v>187</v>
      </c>
      <c r="AU102" s="189" t="s">
        <v>85</v>
      </c>
      <c r="AY102" s="17" t="s">
        <v>185</v>
      </c>
      <c r="BE102" s="190">
        <f aca="true" t="shared" si="4" ref="BE102:BE113">IF(N102="základní",J102,0)</f>
        <v>0</v>
      </c>
      <c r="BF102" s="190">
        <f aca="true" t="shared" si="5" ref="BF102:BF113">IF(N102="snížená",J102,0)</f>
        <v>0</v>
      </c>
      <c r="BG102" s="190">
        <f aca="true" t="shared" si="6" ref="BG102:BG113">IF(N102="zákl. přenesená",J102,0)</f>
        <v>0</v>
      </c>
      <c r="BH102" s="190">
        <f aca="true" t="shared" si="7" ref="BH102:BH113">IF(N102="sníž. přenesená",J102,0)</f>
        <v>0</v>
      </c>
      <c r="BI102" s="190">
        <f aca="true" t="shared" si="8" ref="BI102:BI113">IF(N102="nulová",J102,0)</f>
        <v>0</v>
      </c>
      <c r="BJ102" s="17" t="s">
        <v>81</v>
      </c>
      <c r="BK102" s="190">
        <f aca="true" t="shared" si="9" ref="BK102:BK113">ROUND(I102*H102,2)</f>
        <v>0</v>
      </c>
      <c r="BL102" s="17" t="s">
        <v>285</v>
      </c>
      <c r="BM102" s="189" t="s">
        <v>192</v>
      </c>
    </row>
    <row r="103" spans="1:65" s="2" customFormat="1" ht="16.5" customHeight="1">
      <c r="A103" s="34"/>
      <c r="B103" s="35"/>
      <c r="C103" s="178" t="s">
        <v>108</v>
      </c>
      <c r="D103" s="178" t="s">
        <v>187</v>
      </c>
      <c r="E103" s="179" t="s">
        <v>1059</v>
      </c>
      <c r="F103" s="180" t="s">
        <v>1060</v>
      </c>
      <c r="G103" s="181" t="s">
        <v>407</v>
      </c>
      <c r="H103" s="182">
        <v>0.5</v>
      </c>
      <c r="I103" s="183"/>
      <c r="J103" s="184">
        <f t="shared" si="0"/>
        <v>0</v>
      </c>
      <c r="K103" s="180" t="s">
        <v>19</v>
      </c>
      <c r="L103" s="39"/>
      <c r="M103" s="185" t="s">
        <v>19</v>
      </c>
      <c r="N103" s="186" t="s">
        <v>48</v>
      </c>
      <c r="O103" s="64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285</v>
      </c>
      <c r="AT103" s="189" t="s">
        <v>187</v>
      </c>
      <c r="AU103" s="189" t="s">
        <v>85</v>
      </c>
      <c r="AY103" s="17" t="s">
        <v>185</v>
      </c>
      <c r="BE103" s="190">
        <f t="shared" si="4"/>
        <v>0</v>
      </c>
      <c r="BF103" s="190">
        <f t="shared" si="5"/>
        <v>0</v>
      </c>
      <c r="BG103" s="190">
        <f t="shared" si="6"/>
        <v>0</v>
      </c>
      <c r="BH103" s="190">
        <f t="shared" si="7"/>
        <v>0</v>
      </c>
      <c r="BI103" s="190">
        <f t="shared" si="8"/>
        <v>0</v>
      </c>
      <c r="BJ103" s="17" t="s">
        <v>81</v>
      </c>
      <c r="BK103" s="190">
        <f t="shared" si="9"/>
        <v>0</v>
      </c>
      <c r="BL103" s="17" t="s">
        <v>285</v>
      </c>
      <c r="BM103" s="189" t="s">
        <v>209</v>
      </c>
    </row>
    <row r="104" spans="1:65" s="2" customFormat="1" ht="16.5" customHeight="1">
      <c r="A104" s="34"/>
      <c r="B104" s="35"/>
      <c r="C104" s="178" t="s">
        <v>108</v>
      </c>
      <c r="D104" s="178" t="s">
        <v>187</v>
      </c>
      <c r="E104" s="179" t="s">
        <v>1061</v>
      </c>
      <c r="F104" s="180" t="s">
        <v>1062</v>
      </c>
      <c r="G104" s="181" t="s">
        <v>407</v>
      </c>
      <c r="H104" s="182">
        <v>9</v>
      </c>
      <c r="I104" s="183"/>
      <c r="J104" s="184">
        <f t="shared" si="0"/>
        <v>0</v>
      </c>
      <c r="K104" s="180" t="s">
        <v>19</v>
      </c>
      <c r="L104" s="39"/>
      <c r="M104" s="185" t="s">
        <v>19</v>
      </c>
      <c r="N104" s="186" t="s">
        <v>48</v>
      </c>
      <c r="O104" s="64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285</v>
      </c>
      <c r="AT104" s="189" t="s">
        <v>187</v>
      </c>
      <c r="AU104" s="189" t="s">
        <v>85</v>
      </c>
      <c r="AY104" s="17" t="s">
        <v>185</v>
      </c>
      <c r="BE104" s="190">
        <f t="shared" si="4"/>
        <v>0</v>
      </c>
      <c r="BF104" s="190">
        <f t="shared" si="5"/>
        <v>0</v>
      </c>
      <c r="BG104" s="190">
        <f t="shared" si="6"/>
        <v>0</v>
      </c>
      <c r="BH104" s="190">
        <f t="shared" si="7"/>
        <v>0</v>
      </c>
      <c r="BI104" s="190">
        <f t="shared" si="8"/>
        <v>0</v>
      </c>
      <c r="BJ104" s="17" t="s">
        <v>81</v>
      </c>
      <c r="BK104" s="190">
        <f t="shared" si="9"/>
        <v>0</v>
      </c>
      <c r="BL104" s="17" t="s">
        <v>285</v>
      </c>
      <c r="BM104" s="189" t="s">
        <v>235</v>
      </c>
    </row>
    <row r="105" spans="1:65" s="2" customFormat="1" ht="16.5" customHeight="1">
      <c r="A105" s="34"/>
      <c r="B105" s="35"/>
      <c r="C105" s="178" t="s">
        <v>192</v>
      </c>
      <c r="D105" s="178" t="s">
        <v>187</v>
      </c>
      <c r="E105" s="179" t="s">
        <v>1063</v>
      </c>
      <c r="F105" s="180" t="s">
        <v>1064</v>
      </c>
      <c r="G105" s="181" t="s">
        <v>407</v>
      </c>
      <c r="H105" s="182">
        <v>1</v>
      </c>
      <c r="I105" s="183"/>
      <c r="J105" s="184">
        <f t="shared" si="0"/>
        <v>0</v>
      </c>
      <c r="K105" s="180" t="s">
        <v>19</v>
      </c>
      <c r="L105" s="39"/>
      <c r="M105" s="185" t="s">
        <v>19</v>
      </c>
      <c r="N105" s="186" t="s">
        <v>48</v>
      </c>
      <c r="O105" s="64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285</v>
      </c>
      <c r="AT105" s="189" t="s">
        <v>187</v>
      </c>
      <c r="AU105" s="189" t="s">
        <v>85</v>
      </c>
      <c r="AY105" s="17" t="s">
        <v>185</v>
      </c>
      <c r="BE105" s="190">
        <f t="shared" si="4"/>
        <v>0</v>
      </c>
      <c r="BF105" s="190">
        <f t="shared" si="5"/>
        <v>0</v>
      </c>
      <c r="BG105" s="190">
        <f t="shared" si="6"/>
        <v>0</v>
      </c>
      <c r="BH105" s="190">
        <f t="shared" si="7"/>
        <v>0</v>
      </c>
      <c r="BI105" s="190">
        <f t="shared" si="8"/>
        <v>0</v>
      </c>
      <c r="BJ105" s="17" t="s">
        <v>81</v>
      </c>
      <c r="BK105" s="190">
        <f t="shared" si="9"/>
        <v>0</v>
      </c>
      <c r="BL105" s="17" t="s">
        <v>285</v>
      </c>
      <c r="BM105" s="189" t="s">
        <v>247</v>
      </c>
    </row>
    <row r="106" spans="1:65" s="2" customFormat="1" ht="16.5" customHeight="1">
      <c r="A106" s="34"/>
      <c r="B106" s="35"/>
      <c r="C106" s="178" t="s">
        <v>192</v>
      </c>
      <c r="D106" s="178" t="s">
        <v>187</v>
      </c>
      <c r="E106" s="179" t="s">
        <v>1065</v>
      </c>
      <c r="F106" s="180" t="s">
        <v>1066</v>
      </c>
      <c r="G106" s="181" t="s">
        <v>407</v>
      </c>
      <c r="H106" s="182">
        <v>2</v>
      </c>
      <c r="I106" s="183"/>
      <c r="J106" s="184">
        <f t="shared" si="0"/>
        <v>0</v>
      </c>
      <c r="K106" s="180" t="s">
        <v>19</v>
      </c>
      <c r="L106" s="39"/>
      <c r="M106" s="185" t="s">
        <v>19</v>
      </c>
      <c r="N106" s="186" t="s">
        <v>48</v>
      </c>
      <c r="O106" s="64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285</v>
      </c>
      <c r="AT106" s="189" t="s">
        <v>187</v>
      </c>
      <c r="AU106" s="189" t="s">
        <v>85</v>
      </c>
      <c r="AY106" s="17" t="s">
        <v>185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7" t="s">
        <v>81</v>
      </c>
      <c r="BK106" s="190">
        <f t="shared" si="9"/>
        <v>0</v>
      </c>
      <c r="BL106" s="17" t="s">
        <v>285</v>
      </c>
      <c r="BM106" s="189" t="s">
        <v>257</v>
      </c>
    </row>
    <row r="107" spans="1:65" s="2" customFormat="1" ht="16.5" customHeight="1">
      <c r="A107" s="34"/>
      <c r="B107" s="35"/>
      <c r="C107" s="178" t="s">
        <v>221</v>
      </c>
      <c r="D107" s="178" t="s">
        <v>187</v>
      </c>
      <c r="E107" s="179" t="s">
        <v>1067</v>
      </c>
      <c r="F107" s="180" t="s">
        <v>1068</v>
      </c>
      <c r="G107" s="181" t="s">
        <v>944</v>
      </c>
      <c r="H107" s="182">
        <v>2</v>
      </c>
      <c r="I107" s="183"/>
      <c r="J107" s="184">
        <f t="shared" si="0"/>
        <v>0</v>
      </c>
      <c r="K107" s="180" t="s">
        <v>19</v>
      </c>
      <c r="L107" s="39"/>
      <c r="M107" s="185" t="s">
        <v>19</v>
      </c>
      <c r="N107" s="186" t="s">
        <v>48</v>
      </c>
      <c r="O107" s="64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285</v>
      </c>
      <c r="AT107" s="189" t="s">
        <v>187</v>
      </c>
      <c r="AU107" s="189" t="s">
        <v>85</v>
      </c>
      <c r="AY107" s="17" t="s">
        <v>185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7" t="s">
        <v>81</v>
      </c>
      <c r="BK107" s="190">
        <f t="shared" si="9"/>
        <v>0</v>
      </c>
      <c r="BL107" s="17" t="s">
        <v>285</v>
      </c>
      <c r="BM107" s="189" t="s">
        <v>271</v>
      </c>
    </row>
    <row r="108" spans="1:65" s="2" customFormat="1" ht="16.5" customHeight="1">
      <c r="A108" s="34"/>
      <c r="B108" s="35"/>
      <c r="C108" s="178" t="s">
        <v>209</v>
      </c>
      <c r="D108" s="178" t="s">
        <v>187</v>
      </c>
      <c r="E108" s="179" t="s">
        <v>1069</v>
      </c>
      <c r="F108" s="180" t="s">
        <v>1070</v>
      </c>
      <c r="G108" s="181" t="s">
        <v>944</v>
      </c>
      <c r="H108" s="182">
        <v>1</v>
      </c>
      <c r="I108" s="183"/>
      <c r="J108" s="184">
        <f t="shared" si="0"/>
        <v>0</v>
      </c>
      <c r="K108" s="180" t="s">
        <v>19</v>
      </c>
      <c r="L108" s="39"/>
      <c r="M108" s="185" t="s">
        <v>19</v>
      </c>
      <c r="N108" s="186" t="s">
        <v>48</v>
      </c>
      <c r="O108" s="64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285</v>
      </c>
      <c r="AT108" s="189" t="s">
        <v>187</v>
      </c>
      <c r="AU108" s="189" t="s">
        <v>85</v>
      </c>
      <c r="AY108" s="17" t="s">
        <v>185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7" t="s">
        <v>81</v>
      </c>
      <c r="BK108" s="190">
        <f t="shared" si="9"/>
        <v>0</v>
      </c>
      <c r="BL108" s="17" t="s">
        <v>285</v>
      </c>
      <c r="BM108" s="189" t="s">
        <v>285</v>
      </c>
    </row>
    <row r="109" spans="1:65" s="2" customFormat="1" ht="16.5" customHeight="1">
      <c r="A109" s="34"/>
      <c r="B109" s="35"/>
      <c r="C109" s="178" t="s">
        <v>230</v>
      </c>
      <c r="D109" s="178" t="s">
        <v>187</v>
      </c>
      <c r="E109" s="179" t="s">
        <v>1071</v>
      </c>
      <c r="F109" s="180" t="s">
        <v>1072</v>
      </c>
      <c r="G109" s="181" t="s">
        <v>944</v>
      </c>
      <c r="H109" s="182">
        <v>4</v>
      </c>
      <c r="I109" s="183"/>
      <c r="J109" s="184">
        <f t="shared" si="0"/>
        <v>0</v>
      </c>
      <c r="K109" s="180" t="s">
        <v>19</v>
      </c>
      <c r="L109" s="39"/>
      <c r="M109" s="185" t="s">
        <v>19</v>
      </c>
      <c r="N109" s="186" t="s">
        <v>48</v>
      </c>
      <c r="O109" s="64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285</v>
      </c>
      <c r="AT109" s="189" t="s">
        <v>187</v>
      </c>
      <c r="AU109" s="189" t="s">
        <v>85</v>
      </c>
      <c r="AY109" s="17" t="s">
        <v>185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7" t="s">
        <v>81</v>
      </c>
      <c r="BK109" s="190">
        <f t="shared" si="9"/>
        <v>0</v>
      </c>
      <c r="BL109" s="17" t="s">
        <v>285</v>
      </c>
      <c r="BM109" s="189" t="s">
        <v>301</v>
      </c>
    </row>
    <row r="110" spans="1:65" s="2" customFormat="1" ht="16.5" customHeight="1">
      <c r="A110" s="34"/>
      <c r="B110" s="35"/>
      <c r="C110" s="178" t="s">
        <v>235</v>
      </c>
      <c r="D110" s="178" t="s">
        <v>187</v>
      </c>
      <c r="E110" s="179" t="s">
        <v>1073</v>
      </c>
      <c r="F110" s="180" t="s">
        <v>1074</v>
      </c>
      <c r="G110" s="181" t="s">
        <v>944</v>
      </c>
      <c r="H110" s="182">
        <v>4</v>
      </c>
      <c r="I110" s="183"/>
      <c r="J110" s="184">
        <f t="shared" si="0"/>
        <v>0</v>
      </c>
      <c r="K110" s="180" t="s">
        <v>19</v>
      </c>
      <c r="L110" s="39"/>
      <c r="M110" s="185" t="s">
        <v>19</v>
      </c>
      <c r="N110" s="186" t="s">
        <v>48</v>
      </c>
      <c r="O110" s="64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285</v>
      </c>
      <c r="AT110" s="189" t="s">
        <v>187</v>
      </c>
      <c r="AU110" s="189" t="s">
        <v>85</v>
      </c>
      <c r="AY110" s="17" t="s">
        <v>185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7" t="s">
        <v>81</v>
      </c>
      <c r="BK110" s="190">
        <f t="shared" si="9"/>
        <v>0</v>
      </c>
      <c r="BL110" s="17" t="s">
        <v>285</v>
      </c>
      <c r="BM110" s="189" t="s">
        <v>319</v>
      </c>
    </row>
    <row r="111" spans="1:65" s="2" customFormat="1" ht="16.5" customHeight="1">
      <c r="A111" s="34"/>
      <c r="B111" s="35"/>
      <c r="C111" s="178" t="s">
        <v>240</v>
      </c>
      <c r="D111" s="178" t="s">
        <v>187</v>
      </c>
      <c r="E111" s="179" t="s">
        <v>1075</v>
      </c>
      <c r="F111" s="180" t="s">
        <v>1076</v>
      </c>
      <c r="G111" s="181" t="s">
        <v>944</v>
      </c>
      <c r="H111" s="182">
        <v>2</v>
      </c>
      <c r="I111" s="183"/>
      <c r="J111" s="184">
        <f t="shared" si="0"/>
        <v>0</v>
      </c>
      <c r="K111" s="180" t="s">
        <v>19</v>
      </c>
      <c r="L111" s="39"/>
      <c r="M111" s="185" t="s">
        <v>19</v>
      </c>
      <c r="N111" s="186" t="s">
        <v>48</v>
      </c>
      <c r="O111" s="64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285</v>
      </c>
      <c r="AT111" s="189" t="s">
        <v>187</v>
      </c>
      <c r="AU111" s="189" t="s">
        <v>85</v>
      </c>
      <c r="AY111" s="17" t="s">
        <v>185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7" t="s">
        <v>81</v>
      </c>
      <c r="BK111" s="190">
        <f t="shared" si="9"/>
        <v>0</v>
      </c>
      <c r="BL111" s="17" t="s">
        <v>285</v>
      </c>
      <c r="BM111" s="189" t="s">
        <v>330</v>
      </c>
    </row>
    <row r="112" spans="1:65" s="2" customFormat="1" ht="16.5" customHeight="1">
      <c r="A112" s="34"/>
      <c r="B112" s="35"/>
      <c r="C112" s="178" t="s">
        <v>247</v>
      </c>
      <c r="D112" s="178" t="s">
        <v>187</v>
      </c>
      <c r="E112" s="179" t="s">
        <v>1077</v>
      </c>
      <c r="F112" s="180" t="s">
        <v>1078</v>
      </c>
      <c r="G112" s="181" t="s">
        <v>944</v>
      </c>
      <c r="H112" s="182">
        <v>2</v>
      </c>
      <c r="I112" s="183"/>
      <c r="J112" s="184">
        <f t="shared" si="0"/>
        <v>0</v>
      </c>
      <c r="K112" s="180" t="s">
        <v>19</v>
      </c>
      <c r="L112" s="39"/>
      <c r="M112" s="185" t="s">
        <v>19</v>
      </c>
      <c r="N112" s="186" t="s">
        <v>48</v>
      </c>
      <c r="O112" s="64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285</v>
      </c>
      <c r="AT112" s="189" t="s">
        <v>187</v>
      </c>
      <c r="AU112" s="189" t="s">
        <v>85</v>
      </c>
      <c r="AY112" s="17" t="s">
        <v>185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7" t="s">
        <v>81</v>
      </c>
      <c r="BK112" s="190">
        <f t="shared" si="9"/>
        <v>0</v>
      </c>
      <c r="BL112" s="17" t="s">
        <v>285</v>
      </c>
      <c r="BM112" s="189" t="s">
        <v>340</v>
      </c>
    </row>
    <row r="113" spans="1:65" s="2" customFormat="1" ht="24.15" customHeight="1">
      <c r="A113" s="34"/>
      <c r="B113" s="35"/>
      <c r="C113" s="178" t="s">
        <v>252</v>
      </c>
      <c r="D113" s="178" t="s">
        <v>187</v>
      </c>
      <c r="E113" s="179" t="s">
        <v>1079</v>
      </c>
      <c r="F113" s="180" t="s">
        <v>1080</v>
      </c>
      <c r="G113" s="181" t="s">
        <v>479</v>
      </c>
      <c r="H113" s="229"/>
      <c r="I113" s="183"/>
      <c r="J113" s="184">
        <f t="shared" si="0"/>
        <v>0</v>
      </c>
      <c r="K113" s="180" t="s">
        <v>19</v>
      </c>
      <c r="L113" s="39"/>
      <c r="M113" s="185" t="s">
        <v>19</v>
      </c>
      <c r="N113" s="186" t="s">
        <v>48</v>
      </c>
      <c r="O113" s="64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285</v>
      </c>
      <c r="AT113" s="189" t="s">
        <v>187</v>
      </c>
      <c r="AU113" s="189" t="s">
        <v>85</v>
      </c>
      <c r="AY113" s="17" t="s">
        <v>185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7" t="s">
        <v>81</v>
      </c>
      <c r="BK113" s="190">
        <f t="shared" si="9"/>
        <v>0</v>
      </c>
      <c r="BL113" s="17" t="s">
        <v>285</v>
      </c>
      <c r="BM113" s="189" t="s">
        <v>353</v>
      </c>
    </row>
    <row r="114" spans="2:63" s="12" customFormat="1" ht="25.95" customHeight="1">
      <c r="B114" s="162"/>
      <c r="C114" s="163"/>
      <c r="D114" s="164" t="s">
        <v>76</v>
      </c>
      <c r="E114" s="165" t="s">
        <v>139</v>
      </c>
      <c r="F114" s="165" t="s">
        <v>1081</v>
      </c>
      <c r="G114" s="163"/>
      <c r="H114" s="163"/>
      <c r="I114" s="166"/>
      <c r="J114" s="167">
        <f>BK114</f>
        <v>0</v>
      </c>
      <c r="K114" s="163"/>
      <c r="L114" s="168"/>
      <c r="M114" s="169"/>
      <c r="N114" s="170"/>
      <c r="O114" s="170"/>
      <c r="P114" s="171">
        <f>SUM(P115:P119)</f>
        <v>0</v>
      </c>
      <c r="Q114" s="170"/>
      <c r="R114" s="171">
        <f>SUM(R115:R119)</f>
        <v>0</v>
      </c>
      <c r="S114" s="170"/>
      <c r="T114" s="172">
        <f>SUM(T115:T119)</f>
        <v>0</v>
      </c>
      <c r="AR114" s="173" t="s">
        <v>221</v>
      </c>
      <c r="AT114" s="174" t="s">
        <v>76</v>
      </c>
      <c r="AU114" s="174" t="s">
        <v>77</v>
      </c>
      <c r="AY114" s="173" t="s">
        <v>185</v>
      </c>
      <c r="BK114" s="175">
        <f>SUM(BK115:BK119)</f>
        <v>0</v>
      </c>
    </row>
    <row r="115" spans="1:65" s="2" customFormat="1" ht="16.5" customHeight="1">
      <c r="A115" s="34"/>
      <c r="B115" s="35"/>
      <c r="C115" s="178" t="s">
        <v>252</v>
      </c>
      <c r="D115" s="178" t="s">
        <v>187</v>
      </c>
      <c r="E115" s="179" t="s">
        <v>1082</v>
      </c>
      <c r="F115" s="180" t="s">
        <v>1083</v>
      </c>
      <c r="G115" s="181" t="s">
        <v>1010</v>
      </c>
      <c r="H115" s="182">
        <v>1</v>
      </c>
      <c r="I115" s="183"/>
      <c r="J115" s="184">
        <f>ROUND(I115*H115,2)</f>
        <v>0</v>
      </c>
      <c r="K115" s="180" t="s">
        <v>19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192</v>
      </c>
      <c r="AT115" s="189" t="s">
        <v>187</v>
      </c>
      <c r="AU115" s="189" t="s">
        <v>81</v>
      </c>
      <c r="AY115" s="17" t="s">
        <v>185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81</v>
      </c>
      <c r="BK115" s="190">
        <f>ROUND(I115*H115,2)</f>
        <v>0</v>
      </c>
      <c r="BL115" s="17" t="s">
        <v>192</v>
      </c>
      <c r="BM115" s="189" t="s">
        <v>368</v>
      </c>
    </row>
    <row r="116" spans="1:65" s="2" customFormat="1" ht="16.5" customHeight="1">
      <c r="A116" s="34"/>
      <c r="B116" s="35"/>
      <c r="C116" s="178" t="s">
        <v>257</v>
      </c>
      <c r="D116" s="178" t="s">
        <v>187</v>
      </c>
      <c r="E116" s="179" t="s">
        <v>1084</v>
      </c>
      <c r="F116" s="180" t="s">
        <v>1085</v>
      </c>
      <c r="G116" s="181" t="s">
        <v>1086</v>
      </c>
      <c r="H116" s="182">
        <v>2</v>
      </c>
      <c r="I116" s="183"/>
      <c r="J116" s="184">
        <f>ROUND(I116*H116,2)</f>
        <v>0</v>
      </c>
      <c r="K116" s="180" t="s">
        <v>19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192</v>
      </c>
      <c r="AT116" s="189" t="s">
        <v>187</v>
      </c>
      <c r="AU116" s="189" t="s">
        <v>81</v>
      </c>
      <c r="AY116" s="17" t="s">
        <v>185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81</v>
      </c>
      <c r="BK116" s="190">
        <f>ROUND(I116*H116,2)</f>
        <v>0</v>
      </c>
      <c r="BL116" s="17" t="s">
        <v>192</v>
      </c>
      <c r="BM116" s="189" t="s">
        <v>380</v>
      </c>
    </row>
    <row r="117" spans="1:65" s="2" customFormat="1" ht="24.15" customHeight="1">
      <c r="A117" s="34"/>
      <c r="B117" s="35"/>
      <c r="C117" s="178" t="s">
        <v>262</v>
      </c>
      <c r="D117" s="178" t="s">
        <v>187</v>
      </c>
      <c r="E117" s="179" t="s">
        <v>1087</v>
      </c>
      <c r="F117" s="180" t="s">
        <v>1009</v>
      </c>
      <c r="G117" s="181" t="s">
        <v>1010</v>
      </c>
      <c r="H117" s="182">
        <v>1</v>
      </c>
      <c r="I117" s="183"/>
      <c r="J117" s="184">
        <f>ROUND(I117*H117,2)</f>
        <v>0</v>
      </c>
      <c r="K117" s="180" t="s">
        <v>19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192</v>
      </c>
      <c r="AT117" s="189" t="s">
        <v>187</v>
      </c>
      <c r="AU117" s="189" t="s">
        <v>81</v>
      </c>
      <c r="AY117" s="17" t="s">
        <v>185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81</v>
      </c>
      <c r="BK117" s="190">
        <f>ROUND(I117*H117,2)</f>
        <v>0</v>
      </c>
      <c r="BL117" s="17" t="s">
        <v>192</v>
      </c>
      <c r="BM117" s="189" t="s">
        <v>392</v>
      </c>
    </row>
    <row r="118" spans="1:65" s="2" customFormat="1" ht="16.5" customHeight="1">
      <c r="A118" s="34"/>
      <c r="B118" s="35"/>
      <c r="C118" s="178" t="s">
        <v>448</v>
      </c>
      <c r="D118" s="178" t="s">
        <v>187</v>
      </c>
      <c r="E118" s="179" t="s">
        <v>1088</v>
      </c>
      <c r="F118" s="180" t="s">
        <v>1089</v>
      </c>
      <c r="G118" s="181" t="s">
        <v>1013</v>
      </c>
      <c r="H118" s="182">
        <v>11</v>
      </c>
      <c r="I118" s="183"/>
      <c r="J118" s="184">
        <f>ROUND(I118*H118,2)</f>
        <v>0</v>
      </c>
      <c r="K118" s="180" t="s">
        <v>19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192</v>
      </c>
      <c r="AT118" s="189" t="s">
        <v>187</v>
      </c>
      <c r="AU118" s="189" t="s">
        <v>81</v>
      </c>
      <c r="AY118" s="17" t="s">
        <v>185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81</v>
      </c>
      <c r="BK118" s="190">
        <f>ROUND(I118*H118,2)</f>
        <v>0</v>
      </c>
      <c r="BL118" s="17" t="s">
        <v>192</v>
      </c>
      <c r="BM118" s="189" t="s">
        <v>403</v>
      </c>
    </row>
    <row r="119" spans="1:65" s="2" customFormat="1" ht="16.5" customHeight="1">
      <c r="A119" s="34"/>
      <c r="B119" s="35"/>
      <c r="C119" s="178" t="s">
        <v>452</v>
      </c>
      <c r="D119" s="178" t="s">
        <v>187</v>
      </c>
      <c r="E119" s="179" t="s">
        <v>1090</v>
      </c>
      <c r="F119" s="180" t="s">
        <v>1091</v>
      </c>
      <c r="G119" s="181" t="s">
        <v>944</v>
      </c>
      <c r="H119" s="182">
        <v>1</v>
      </c>
      <c r="I119" s="183"/>
      <c r="J119" s="184">
        <f>ROUND(I119*H119,2)</f>
        <v>0</v>
      </c>
      <c r="K119" s="180" t="s">
        <v>19</v>
      </c>
      <c r="L119" s="39"/>
      <c r="M119" s="237" t="s">
        <v>19</v>
      </c>
      <c r="N119" s="238" t="s">
        <v>48</v>
      </c>
      <c r="O119" s="232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192</v>
      </c>
      <c r="AT119" s="189" t="s">
        <v>187</v>
      </c>
      <c r="AU119" s="189" t="s">
        <v>81</v>
      </c>
      <c r="AY119" s="17" t="s">
        <v>185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81</v>
      </c>
      <c r="BK119" s="190">
        <f>ROUND(I119*H119,2)</f>
        <v>0</v>
      </c>
      <c r="BL119" s="17" t="s">
        <v>192</v>
      </c>
      <c r="BM119" s="189" t="s">
        <v>416</v>
      </c>
    </row>
    <row r="120" spans="1:31" s="2" customFormat="1" ht="7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VPTf/JAXBMP/3i3RDrb7onGjP21Xrq6yaifW4FVdjPJuG3mGkGX7qUs8/zl0/3UD2+epRK4N9+fOFV3kY/1CFQ==" saltValue="Pxsk0CXLIlo2RsDg9J7Op4K2G5xDC9juIRl7sFq0a81LeTgCR0vSLDzMpqrndfxtqOLyRTgGm5xiUy3VtvMfRQ==" spinCount="100000" sheet="1" objects="1" scenarios="1" formatColumns="0" formatRows="0" autoFilter="0"/>
  <autoFilter ref="C95:K119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Stolička</dc:creator>
  <cp:keywords/>
  <dc:description/>
  <cp:lastModifiedBy>Uživatel systému Windows</cp:lastModifiedBy>
  <dcterms:created xsi:type="dcterms:W3CDTF">2023-05-15T14:31:04Z</dcterms:created>
  <dcterms:modified xsi:type="dcterms:W3CDTF">2023-05-15T15:07:51Z</dcterms:modified>
  <cp:category/>
  <cp:version/>
  <cp:contentType/>
  <cp:contentStatus/>
</cp:coreProperties>
</file>