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55-2019 - REKONSTRUKCE P..." sheetId="2" r:id="rId2"/>
  </sheets>
  <definedNames>
    <definedName name="_xlnm.Print_Area" localSheetId="0">'Rekapitulace stavby'!$D$4:$AO$76,'Rekapitulace stavby'!$C$82:$AQ$96</definedName>
    <definedName name="_xlnm._FilterDatabase" localSheetId="1" hidden="1">'055-2019 - REKONSTRUKCE P...'!$C$126:$K$284</definedName>
    <definedName name="_xlnm.Print_Area" localSheetId="1">'055-2019 - REKONSTRUKCE P...'!$C$4:$J$75,'055-2019 - REKONSTRUKCE P...'!$C$81:$J$110,'055-2019 - REKONSTRUKCE P...'!$C$116:$K$284</definedName>
    <definedName name="_xlnm.Print_Titles" localSheetId="0">'Rekapitulace stavby'!$92:$92</definedName>
    <definedName name="_xlnm.Print_Titles" localSheetId="1">'055-2019 - REKONSTRUKCE P...'!$126:$126</definedName>
  </definedNames>
  <calcPr fullCalcOnLoad="1"/>
</workbook>
</file>

<file path=xl/sharedStrings.xml><?xml version="1.0" encoding="utf-8"?>
<sst xmlns="http://schemas.openxmlformats.org/spreadsheetml/2006/main" count="2184" uniqueCount="547">
  <si>
    <t>Export Komplet</t>
  </si>
  <si>
    <t/>
  </si>
  <si>
    <t>2.0</t>
  </si>
  <si>
    <t>ZAMOK</t>
  </si>
  <si>
    <t>False</t>
  </si>
  <si>
    <t>{5ca2b41c-3dbd-4e5a-abbf-621af475206d}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</si>
  <si>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</si>
  <si>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</si>
  <si>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</si>
  <si>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</si>
  <si>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</si>
  <si>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</si>
  <si>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</si>
  <si>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</si>
  <si>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055/2019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</si>
  <si>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</si>
  <si>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</si>
  <si>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PÁTEŘNÍHO VEDENÍ TEPLÉ VODY - OBJEKT  A-E</t>
  </si>
  <si>
    <t>KSO:</t>
  </si>
  <si>
    <t>812 2</t>
  </si>
  <si>
    <t>CC-CZ:</t>
  </si>
  <si>
    <t>127</t>
  </si>
  <si>
    <t>Místo:</t>
  </si>
  <si>
    <t xml:space="preserve">KONĚVOVA 93/196-93/204, Praha 3 </t>
  </si>
  <si>
    <t>Datum:</t>
  </si>
  <si>
    <t>31. 5. 2019</t>
  </si>
  <si>
    <t>CZ-CPV:</t>
  </si>
  <si>
    <t>50000000-5</t>
  </si>
  <si>
    <t>CZ-CPA:</t>
  </si>
  <si>
    <t>42.99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</si>
  <si>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</si>
  <si>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</si>
  <si>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</si>
  <si>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</si>
  <si>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</si>
  <si>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</si>
  <si>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</si>
  <si>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ING. VÁCLAV PILÁT</t>
  </si>
  <si>
    <t>True</t>
  </si>
  <si>
    <t>Zpracovatel:</t>
  </si>
  <si>
    <t>Zdeněk Drda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</si>
  <si>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</si>
  <si>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</si>
  <si>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</si>
  <si>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</si>
  <si>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</si>
  <si>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</si>
  <si>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</si>
  <si>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</si>
  <si>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</si>
  <si>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</si>
  <si>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</si>
  <si>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</si>
  <si>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</si>
  <si>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</si>
  <si>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</si>
  <si>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</si>
  <si>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</si>
  <si>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</si>
  <si>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</si>
  <si>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</si>
  <si>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</si>
  <si>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</si>
  <si>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</si>
  <si>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</si>
  <si>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</si>
  <si>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</si>
  <si>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</si>
  <si>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</si>
  <si>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</si>
  <si>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</si>
  <si>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</si>
  <si>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</si>
  <si>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</si>
  <si>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</si>
  <si>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</si>
  <si>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</si>
  <si>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</si>
  <si>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</si>
  <si>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</si>
  <si>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</si>
  <si>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</si>
  <si>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</si>
  <si>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</si>
  <si>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</si>
  <si>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</si>
  <si>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</si>
  <si>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</si>
  <si>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</si>
  <si>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</si>
  <si>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</si>
  <si>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</si>
  <si>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</si>
  <si>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</si>
  <si>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</si>
  <si>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</si>
  <si>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</si>
  <si>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</si>
  <si>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</si>
  <si>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</si>
  <si>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</si>
  <si>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713 - Izolace tepelné</t>
  </si>
  <si>
    <t xml:space="preserve">    722 - Zdravotechnika - vnitřní vodovod</t>
  </si>
  <si>
    <t xml:space="preserve">    728 - ZTI - ostatní</t>
  </si>
  <si>
    <t xml:space="preserve">    733 - Ústřední vytápění - rozvodné potrubí</t>
  </si>
  <si>
    <t xml:space="preserve">    734 - Ústřední vytápění - armatury</t>
  </si>
  <si>
    <t xml:space="preserve">    767 - Konstrukce zámečnické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</si>
  <si>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</si>
  <si>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</si>
  <si>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</si>
  <si>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</si>
  <si>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</si>
  <si>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</si>
  <si>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</si>
  <si>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</si>
  <si>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</si>
  <si>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</si>
  <si>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</si>
  <si>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</si>
  <si>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</si>
  <si>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</si>
  <si>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</si>
  <si>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</si>
  <si>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</si>
  <si>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</si>
  <si>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</si>
  <si>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</si>
  <si>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</si>
  <si>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</si>
  <si>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</si>
  <si>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</si>
  <si>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</si>
  <si>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949101111</t>
  </si>
  <si>
    <t>Lešení pomocné pro objekty pozemních staveb s lešeňovou podlahou v do 1,9 m zatížení do 150 kg/m2</t>
  </si>
  <si>
    <t>m2</t>
  </si>
  <si>
    <t>CS ÚRS 2019 01</t>
  </si>
  <si>
    <t>4</t>
  </si>
  <si>
    <t>-89291892</t>
  </si>
  <si>
    <t>VV</t>
  </si>
  <si>
    <t>"jarov_I_VODA_V01.pdf</t>
  </si>
  <si>
    <t>30,432</t>
  </si>
  <si>
    <t>Mezisoučet</t>
  </si>
  <si>
    <t>3</t>
  </si>
  <si>
    <t>Pro podhledy</t>
  </si>
  <si>
    <t>36</t>
  </si>
  <si>
    <t>Součet</t>
  </si>
  <si>
    <t>952901411</t>
  </si>
  <si>
    <t>Vyčištění ostatních objektů (kanálů, zásobníků, kůlen) při jakékoliv výšce podlaží</t>
  </si>
  <si>
    <t>3225691</t>
  </si>
  <si>
    <t>997</t>
  </si>
  <si>
    <t>Přesun sutě</t>
  </si>
  <si>
    <t>997013211</t>
  </si>
  <si>
    <t>Vnitrostaveništní doprava suti a vybouraných hmot pro budovy v do 6 m ručně</t>
  </si>
  <si>
    <t>t</t>
  </si>
  <si>
    <t>979603084</t>
  </si>
  <si>
    <t>997013219</t>
  </si>
  <si>
    <t>Příplatek k vnitrostaveništní dopravě suti a vybouraných hmot za zvětšenou dopravu suti ZKD 10 m</t>
  </si>
  <si>
    <t>-83290199</t>
  </si>
  <si>
    <t>7,875*30</t>
  </si>
  <si>
    <t>5</t>
  </si>
  <si>
    <t>997013501</t>
  </si>
  <si>
    <t>Odvoz suti a vybouraných hmot na skládku nebo meziskládku do 1 km se složením</t>
  </si>
  <si>
    <t>-2134498391</t>
  </si>
  <si>
    <t>6</t>
  </si>
  <si>
    <t>997013509</t>
  </si>
  <si>
    <t>Příplatek k odvozu suti a vybouraných hmot na skládku ZKD 1 km přes 1 km</t>
  </si>
  <si>
    <t>1929096384</t>
  </si>
  <si>
    <t>7,695*25</t>
  </si>
  <si>
    <t>7</t>
  </si>
  <si>
    <t>997013814</t>
  </si>
  <si>
    <t>Poplatek za uložení na skládce (skládkovné) stavebního odpadu izolací kód odpadu 170 604</t>
  </si>
  <si>
    <t>1833967397</t>
  </si>
  <si>
    <t>PSV</t>
  </si>
  <si>
    <t>Práce a dodávky PSV</t>
  </si>
  <si>
    <t>713</t>
  </si>
  <si>
    <t>Izolace tepelné</t>
  </si>
  <si>
    <t>8</t>
  </si>
  <si>
    <t>713410813</t>
  </si>
  <si>
    <t>Odstanění izolace tepelné potrubí pásy nebo rohožemi bez úpravy staženými drátem tl přes 50 mm</t>
  </si>
  <si>
    <t>m</t>
  </si>
  <si>
    <t>16</t>
  </si>
  <si>
    <t>311408523</t>
  </si>
  <si>
    <t>250+250+280</t>
  </si>
  <si>
    <t>713463211</t>
  </si>
  <si>
    <t>Montáž izolace tepelné potrubí potrubními pouzdry s Al fólií staženými Al páskou 1x D do 50 mm</t>
  </si>
  <si>
    <t>-2143989306</t>
  </si>
  <si>
    <t>izolace dle vyhlášky 193/2007Sb. pro potrubí PP-RCT PN22 - teplá voda 25x2,8mm</t>
  </si>
  <si>
    <t>10</t>
  </si>
  <si>
    <t>izolace dle vyhlášky 193/2007Sb. pro potrubí PP-RCT PN22 - teplá voda 32x3,6mm</t>
  </si>
  <si>
    <t>20</t>
  </si>
  <si>
    <t>izolace dle vyhlášky 193/2007Sb. pro potrubí PP-RCT PN22 - teplá voda 40x4,5mm</t>
  </si>
  <si>
    <t>izolace dle vyhlášky 193/2007Sb. pro potrubí PP-RCT PN22 - teplá voda 50x5,6mm</t>
  </si>
  <si>
    <t>izolace dle vyhlášky 193/2007Sb. pro INOX 28x1,2mm - teplá voda</t>
  </si>
  <si>
    <t>170</t>
  </si>
  <si>
    <t>izolace dle vyhlášky 193/2007Sb. pro INOX 35x1,5mm - teplá voda</t>
  </si>
  <si>
    <t>160</t>
  </si>
  <si>
    <t>izolace dle vyhlášky 193/2007Sb. pro INOX 42x1,5mm - teplá voda</t>
  </si>
  <si>
    <t>92</t>
  </si>
  <si>
    <t>M</t>
  </si>
  <si>
    <t>63154530</t>
  </si>
  <si>
    <t>pouzdro izolační potrubní s jednostrannou Al fólií max. 250/100 °C 25/30 mm</t>
  </si>
  <si>
    <t>32</t>
  </si>
  <si>
    <t>1660913656</t>
  </si>
  <si>
    <t>63154531</t>
  </si>
  <si>
    <t>pouzdro izolační potrubní s jednostrannou Al fólií max. 250/100 °C 28/30 mm</t>
  </si>
  <si>
    <t>-852706361</t>
  </si>
  <si>
    <t>93</t>
  </si>
  <si>
    <t>631545311</t>
  </si>
  <si>
    <t>pouzdro izolační potrubní s jednostrannou Al fólií max. 250/100 °C 32/30 mm</t>
  </si>
  <si>
    <t>70459197</t>
  </si>
  <si>
    <t>11</t>
  </si>
  <si>
    <t>63154532</t>
  </si>
  <si>
    <t>pouzdro izolační potrubní s jednostrannou Al fólií max. 250/100 °C 35/30 mm</t>
  </si>
  <si>
    <t>1826549215</t>
  </si>
  <si>
    <t>12</t>
  </si>
  <si>
    <t>63154533</t>
  </si>
  <si>
    <t>pouzdro izolační potrubní s jednostrannou Al fólií max. 250/100 °C 42/30 mm</t>
  </si>
  <si>
    <t>1209020470</t>
  </si>
  <si>
    <t>10+4</t>
  </si>
  <si>
    <t>13</t>
  </si>
  <si>
    <t>63154014</t>
  </si>
  <si>
    <t>pouzdro izolační potrubní s jednostrannou Al fólií max. 250/100 °C 54/30 mm</t>
  </si>
  <si>
    <t>-1136708470</t>
  </si>
  <si>
    <t>14</t>
  </si>
  <si>
    <t>713463212</t>
  </si>
  <si>
    <t>Montáž izolace tepelné potrubí potrubními pouzdry s Al fólií staženými Al páskou 1x D do 100 mm</t>
  </si>
  <si>
    <t>-487254018</t>
  </si>
  <si>
    <t>izolace dle vyhlášky 193/2007Sb. pro potrubí PP-RCT PN22 - teplá voda 63x7,1mm</t>
  </si>
  <si>
    <t>izolace dle vyhlášky 193/2007Sb. pro potrubí PP-RCT PN22 - teplá voda 75x8,4mm</t>
  </si>
  <si>
    <t>30</t>
  </si>
  <si>
    <t>izolace dle vyhlášky 193/2007Sb. pro INOX 76,1x2,0mm - teplá voda</t>
  </si>
  <si>
    <t>80</t>
  </si>
  <si>
    <t>izolace dle vyhlášky 193/2007Sb. pro INOX 88,9x2,0mm - teplá voda</t>
  </si>
  <si>
    <t>180</t>
  </si>
  <si>
    <t>izolace dle vyhlášky 193/2007Sb. pro potrubí PP-RCT PN22 - teplá voda 90x10,1mm</t>
  </si>
  <si>
    <t>63154015</t>
  </si>
  <si>
    <t>pouzdro izolační potrubní s jednostrannou Al fólií max. 250/100 °C 64/30 mm</t>
  </si>
  <si>
    <t>-25770485</t>
  </si>
  <si>
    <t>63154537</t>
  </si>
  <si>
    <t>pouzdro izolační potrubní s jednostrannou Al fólií max. 250/100 °C 76/30 mm</t>
  </si>
  <si>
    <t>531060405</t>
  </si>
  <si>
    <t>30+80</t>
  </si>
  <si>
    <t>94</t>
  </si>
  <si>
    <t>63154578</t>
  </si>
  <si>
    <t>pouzdro izolační potrubní s jednostrannou Al fólií max. 250/100 °C 90/40 mm</t>
  </si>
  <si>
    <t>-276863420</t>
  </si>
  <si>
    <t>80+180</t>
  </si>
  <si>
    <t>18</t>
  </si>
  <si>
    <t>713463213</t>
  </si>
  <si>
    <t>Montáž izolace tepelné potrubí potrubními pouzdry s Al fólií staženými Al páskou 1x D do 150 mm</t>
  </si>
  <si>
    <t>1811860412</t>
  </si>
  <si>
    <t>izolace dle vyhlášky 193/2007Sb. pro potrubí PP-RCT PN22 - teplá voda 110x12,3mm</t>
  </si>
  <si>
    <t>19</t>
  </si>
  <si>
    <t>63154581</t>
  </si>
  <si>
    <t>pouzdro izolační potrubní s jednostrannou Al fólií max. 250/100 °C 114/40 mm</t>
  </si>
  <si>
    <t>-1061929077</t>
  </si>
  <si>
    <t>713463218/R</t>
  </si>
  <si>
    <t>Montáž a dodávka izolace tepelné ohybů potrubními pouzdry s Al fólií staženými Al páskou 1x D přes 150 mm</t>
  </si>
  <si>
    <t>kus</t>
  </si>
  <si>
    <t>-1757741048</t>
  </si>
  <si>
    <t>713491151</t>
  </si>
  <si>
    <t>Montáž tepelné izolace ukončení líce Al ukončovací páskou s přelepením</t>
  </si>
  <si>
    <t>1447243594</t>
  </si>
  <si>
    <t>22</t>
  </si>
  <si>
    <t>63154001</t>
  </si>
  <si>
    <t>páska samolepící hliníková šířka 50 mm, délka 50 m</t>
  </si>
  <si>
    <t>-1125497972</t>
  </si>
  <si>
    <t>158*1,25 "Přepočtené koeficientem množství</t>
  </si>
  <si>
    <t>23</t>
  </si>
  <si>
    <t>713492815</t>
  </si>
  <si>
    <t>Montáž tepelné izolace potrubí a ohybů vyplnění montážní pěnou</t>
  </si>
  <si>
    <t>m3</t>
  </si>
  <si>
    <t>1632895031</t>
  </si>
  <si>
    <t>24</t>
  </si>
  <si>
    <t>23170001</t>
  </si>
  <si>
    <t>pěna montážní PUR nízkoexpanzní</t>
  </si>
  <si>
    <t>litr</t>
  </si>
  <si>
    <t>204843823</t>
  </si>
  <si>
    <t>25</t>
  </si>
  <si>
    <t>713085103/R</t>
  </si>
  <si>
    <t>Montáž a dodávka kotevních želez, příložek, patek nebo táhel</t>
  </si>
  <si>
    <t>307835182</t>
  </si>
  <si>
    <t>26</t>
  </si>
  <si>
    <t>998713201</t>
  </si>
  <si>
    <t>Přesun hmot procentní pro izolace tepelné v objektech v do 6 m</t>
  </si>
  <si>
    <t>%</t>
  </si>
  <si>
    <t>1045015384</t>
  </si>
  <si>
    <t>27</t>
  </si>
  <si>
    <t>998713293</t>
  </si>
  <si>
    <t>Příplatek k přesunu hmot procentní 713 za zvětšený přesun do 500 m</t>
  </si>
  <si>
    <t>-280626049</t>
  </si>
  <si>
    <t>722</t>
  </si>
  <si>
    <t>Zdravotechnika - vnitřní vodovod</t>
  </si>
  <si>
    <t>28</t>
  </si>
  <si>
    <t>722130804/R</t>
  </si>
  <si>
    <t>Demontáž potrubí nerezové do DN50 - svařované - demontáž, včetně armatur a tvarovek a kotevního materiálu</t>
  </si>
  <si>
    <t>-1820134096</t>
  </si>
  <si>
    <t>29</t>
  </si>
  <si>
    <t>722170807</t>
  </si>
  <si>
    <t>Demontáž rozvodů vody z plastů do D 110 vč. kotevního systému</t>
  </si>
  <si>
    <t>-43481298</t>
  </si>
  <si>
    <t>250+280</t>
  </si>
  <si>
    <t>34</t>
  </si>
  <si>
    <t>722174027</t>
  </si>
  <si>
    <t>Potrubí vodovodní plastové  PP-RCT PN22 D63x7,1 vč. kotevního a spojovacího materiálu</t>
  </si>
  <si>
    <t>249162855</t>
  </si>
  <si>
    <t>35</t>
  </si>
  <si>
    <t>722174028</t>
  </si>
  <si>
    <t>Potrubí vodovodní plastové  PP-RCT PN22 D75x8,4 vč. kotevního a spojovacího materiálu</t>
  </si>
  <si>
    <t>-1943899441</t>
  </si>
  <si>
    <t>722174029</t>
  </si>
  <si>
    <t>Potrubí vodovodní plastové  PP-RCT PN22 D90x10,1 vč. kotevního a spojovacího materiálu</t>
  </si>
  <si>
    <t>306099231</t>
  </si>
  <si>
    <t>37</t>
  </si>
  <si>
    <t>722174030</t>
  </si>
  <si>
    <t>Potrubí vodovodní plastové  PP-RCT PN22 D110x12,3 vč. kotevního a spojovacího materiálu</t>
  </si>
  <si>
    <t>-635466635</t>
  </si>
  <si>
    <t>38</t>
  </si>
  <si>
    <t>722140104/R</t>
  </si>
  <si>
    <t xml:space="preserve">Potrubí ocelové nerezové AISI316L,  28x1,2mm </t>
  </si>
  <si>
    <t>1001206559</t>
  </si>
  <si>
    <t>88</t>
  </si>
  <si>
    <t>722140105/R</t>
  </si>
  <si>
    <t>Potrubí ocelové nerezové AISI316L, INOX 35x1,5mm</t>
  </si>
  <si>
    <t>-25812230</t>
  </si>
  <si>
    <t>89</t>
  </si>
  <si>
    <t>722140106/R</t>
  </si>
  <si>
    <t>Potrubí ocelové nerezové AISI316L, INOX 42x1,5mm</t>
  </si>
  <si>
    <t>967684115</t>
  </si>
  <si>
    <t>90</t>
  </si>
  <si>
    <t>722140108/R</t>
  </si>
  <si>
    <t>Potrubí ocelové nerezové AISI316L, INOX 76,1x2,0mm</t>
  </si>
  <si>
    <t>-660538078</t>
  </si>
  <si>
    <t>91</t>
  </si>
  <si>
    <t>722140109/R</t>
  </si>
  <si>
    <t>Potrubí ocelové nerezové AISI316L, INOX 88,9x2,0mm</t>
  </si>
  <si>
    <t>1897598286</t>
  </si>
  <si>
    <t>40</t>
  </si>
  <si>
    <t>722174074</t>
  </si>
  <si>
    <t>Potrubí vodovodní plastové kompenzační smyčka PPR svar polyfuze PN 20 D 32 x 5,4 mm</t>
  </si>
  <si>
    <t>-1526696857</t>
  </si>
  <si>
    <t>41</t>
  </si>
  <si>
    <t>722174075</t>
  </si>
  <si>
    <t>Potrubí vodovodní plastové kompenzační smyčka PPR svar polyfuze PN 20 D 40 x 6,7 mm</t>
  </si>
  <si>
    <t>1203098244</t>
  </si>
  <si>
    <t>43</t>
  </si>
  <si>
    <t>722179193</t>
  </si>
  <si>
    <t>Příplatek k rozvodu vody z plastů za potrubí přes D 32 mm do 5 svarů</t>
  </si>
  <si>
    <t>soubor</t>
  </si>
  <si>
    <t>1649846854</t>
  </si>
  <si>
    <t>44</t>
  </si>
  <si>
    <t>722212440</t>
  </si>
  <si>
    <t>Orientační štítky na zeď</t>
  </si>
  <si>
    <t>-128362010</t>
  </si>
  <si>
    <t>45</t>
  </si>
  <si>
    <t>722220232</t>
  </si>
  <si>
    <t>Varné protikusy/přechody na nerezové protubí DN25</t>
  </si>
  <si>
    <t>-1678033258</t>
  </si>
  <si>
    <t>46</t>
  </si>
  <si>
    <t>722220234</t>
  </si>
  <si>
    <t>Varné protikusy/přechody na nerezové potrubí DN40</t>
  </si>
  <si>
    <t>-1763604093</t>
  </si>
  <si>
    <t>47</t>
  </si>
  <si>
    <t>722231058</t>
  </si>
  <si>
    <t>Šoupátko mosazné G 3 PN 10 do 80°C s 2x vnitřním závitem</t>
  </si>
  <si>
    <t>523117196</t>
  </si>
  <si>
    <t>48</t>
  </si>
  <si>
    <t>722232045</t>
  </si>
  <si>
    <t>Kohout kulový přímý G 1 PN 42 do 185°C vnitřní závit</t>
  </si>
  <si>
    <t>-1814727069</t>
  </si>
  <si>
    <t>49</t>
  </si>
  <si>
    <t>722232046</t>
  </si>
  <si>
    <t>Kohout kulový přímý G 5/4 PN 42 do 185°C vnitřní závit</t>
  </si>
  <si>
    <t>-228492005</t>
  </si>
  <si>
    <t>50</t>
  </si>
  <si>
    <t>722232049</t>
  </si>
  <si>
    <t>Kohout kulový přímý G 2 1/2 PN 42 do 185°C vnitřní závit</t>
  </si>
  <si>
    <t>1414253934</t>
  </si>
  <si>
    <t>51</t>
  </si>
  <si>
    <t>722232061</t>
  </si>
  <si>
    <t>Kohout kulový přímý G 1/2 PN 42 do 185°C vnitřní závit s vypouštěním</t>
  </si>
  <si>
    <t>-1448124491</t>
  </si>
  <si>
    <t>52</t>
  </si>
  <si>
    <t>722240128/R</t>
  </si>
  <si>
    <t>Soubor protikusů k armaturám pro PP-RCT</t>
  </si>
  <si>
    <t>kpl</t>
  </si>
  <si>
    <t>-168991274</t>
  </si>
  <si>
    <t>53</t>
  </si>
  <si>
    <t>722190004</t>
  </si>
  <si>
    <t>Požárně těsnící materiál do prostupu</t>
  </si>
  <si>
    <t>30536348</t>
  </si>
  <si>
    <t>54</t>
  </si>
  <si>
    <t>722290229</t>
  </si>
  <si>
    <t xml:space="preserve">Zkouška těsnosti vodovodního potrubí </t>
  </si>
  <si>
    <t>678497263</t>
  </si>
  <si>
    <t>55</t>
  </si>
  <si>
    <t>722290234</t>
  </si>
  <si>
    <t>Proplach a dezinfekce vodovodního potrubí do DN 80</t>
  </si>
  <si>
    <t>550684051</t>
  </si>
  <si>
    <t>56</t>
  </si>
  <si>
    <t>722290237</t>
  </si>
  <si>
    <t>Proplach a dezinfekce vodovodního potrubí do DN 200</t>
  </si>
  <si>
    <t>-789420170</t>
  </si>
  <si>
    <t>57</t>
  </si>
  <si>
    <t>998722201</t>
  </si>
  <si>
    <t>Přesun hmot procentní pro vnitřní vodovod v objektech v do 6 m</t>
  </si>
  <si>
    <t>-49638528</t>
  </si>
  <si>
    <t>728</t>
  </si>
  <si>
    <t>ZTI - ostatní</t>
  </si>
  <si>
    <t>58</t>
  </si>
  <si>
    <t>730/R</t>
  </si>
  <si>
    <t>Ostatní drobný a pomocný materiál</t>
  </si>
  <si>
    <t>1391653785</t>
  </si>
  <si>
    <t>59</t>
  </si>
  <si>
    <t>730/R2</t>
  </si>
  <si>
    <t>Zajištění provozních řádů a manuálů vč. požární ochrany</t>
  </si>
  <si>
    <t>888502223</t>
  </si>
  <si>
    <t>60</t>
  </si>
  <si>
    <t>730/R4</t>
  </si>
  <si>
    <t>Koordinace a součnnost s ostatními profesemi</t>
  </si>
  <si>
    <t>-117956510</t>
  </si>
  <si>
    <t>61</t>
  </si>
  <si>
    <t>730/R7</t>
  </si>
  <si>
    <t>Školení a zácvik personálu</t>
  </si>
  <si>
    <t>-1732217902</t>
  </si>
  <si>
    <t>62</t>
  </si>
  <si>
    <t>730/R8</t>
  </si>
  <si>
    <t>Úklidové práce po instalaci</t>
  </si>
  <si>
    <t>550451082</t>
  </si>
  <si>
    <t>63</t>
  </si>
  <si>
    <t>732199101</t>
  </si>
  <si>
    <t>Štítky a označení potrubí</t>
  </si>
  <si>
    <t>1210256670</t>
  </si>
  <si>
    <t>64</t>
  </si>
  <si>
    <t>730/R1</t>
  </si>
  <si>
    <t>Průzkumy a měření, případné doplňující průzkumy</t>
  </si>
  <si>
    <t>Kpl</t>
  </si>
  <si>
    <t>105379813</t>
  </si>
  <si>
    <t>65</t>
  </si>
  <si>
    <t>730/R12</t>
  </si>
  <si>
    <t>Předávací dokumentace (protokoly o zkouškách, certifikáty a prohlášení o shodě aj.)</t>
  </si>
  <si>
    <t>480640844</t>
  </si>
  <si>
    <t>66</t>
  </si>
  <si>
    <t>730/R13</t>
  </si>
  <si>
    <t>Vynucené přeložky vedení ostatních rozvodů v podhledu budovy C</t>
  </si>
  <si>
    <t>1097549289</t>
  </si>
  <si>
    <t>67</t>
  </si>
  <si>
    <t>730/R14</t>
  </si>
  <si>
    <t>Vynucené přeložky vedení ostatních rozvodů v podhledu budovy D</t>
  </si>
  <si>
    <t>1237562462</t>
  </si>
  <si>
    <t>68</t>
  </si>
  <si>
    <t>730/R15</t>
  </si>
  <si>
    <t>Vynucené přeložky vedení ostatních rozvodů v podhledu budovy E</t>
  </si>
  <si>
    <t>434978786</t>
  </si>
  <si>
    <t>733</t>
  </si>
  <si>
    <t>Ústřední vytápění - rozvodné potrubí</t>
  </si>
  <si>
    <t>69</t>
  </si>
  <si>
    <t>733131109</t>
  </si>
  <si>
    <t>Kompenzátor axiální DN80 ( pro PP-RCT 110 a PP-RCT 90 )</t>
  </si>
  <si>
    <t>1559374092</t>
  </si>
  <si>
    <t>70</t>
  </si>
  <si>
    <t>998733201</t>
  </si>
  <si>
    <t>Přesun hmot procentní pro rozvody potrubí v objektech v do 6 m</t>
  </si>
  <si>
    <t>1856044603</t>
  </si>
  <si>
    <t>734</t>
  </si>
  <si>
    <t>Ústřední vytápění - armatury</t>
  </si>
  <si>
    <t>71</t>
  </si>
  <si>
    <t>734220101</t>
  </si>
  <si>
    <t>Montáž a dodávka - vyvažovací ventil DN20, kvs=5,39m3/h, včetně měřících vsuvek a vypouštění, měření na sedle  ( PN25/120°C)</t>
  </si>
  <si>
    <t>-1184378218</t>
  </si>
  <si>
    <t>72</t>
  </si>
  <si>
    <t>734220101/R</t>
  </si>
  <si>
    <t>Montáž a dodávka - vyvažovací ventil DN15, kvs=2,56m3/h, včetně měřících vsuvek a vypouštění, měření na sedle  ( PN25/120°C)</t>
  </si>
  <si>
    <t>949470877</t>
  </si>
  <si>
    <t>73</t>
  </si>
  <si>
    <t>734220102</t>
  </si>
  <si>
    <t>Montáž a dodávka - vyvažovací ventil DN25, kvs=8,59m3/h, včetně měřících vsuvek a vypouštění, měření na sedle  ( PN25/120°C)</t>
  </si>
  <si>
    <t>-459587596</t>
  </si>
  <si>
    <t>74</t>
  </si>
  <si>
    <t>998734201</t>
  </si>
  <si>
    <t>Přesun hmot procentní pro armatury v objektech v do 6 m</t>
  </si>
  <si>
    <t>-1024540997</t>
  </si>
  <si>
    <t>767</t>
  </si>
  <si>
    <t>Konstrukce zámečnické</t>
  </si>
  <si>
    <t>75</t>
  </si>
  <si>
    <t>767581801</t>
  </si>
  <si>
    <t>Demontáž podhledu SDK</t>
  </si>
  <si>
    <t>-514962317</t>
  </si>
  <si>
    <t>76</t>
  </si>
  <si>
    <t>767581802</t>
  </si>
  <si>
    <t>Demontáž podhledů - kazet</t>
  </si>
  <si>
    <t>780138801</t>
  </si>
  <si>
    <t>77</t>
  </si>
  <si>
    <t>767582800</t>
  </si>
  <si>
    <t>Demontáž roštu podhledu</t>
  </si>
  <si>
    <t>-256767174</t>
  </si>
  <si>
    <t>78</t>
  </si>
  <si>
    <t>767584142</t>
  </si>
  <si>
    <t>Montáž podhledů SDK plochy do 20 m2</t>
  </si>
  <si>
    <t>1583884705</t>
  </si>
  <si>
    <t>79</t>
  </si>
  <si>
    <t>59030024</t>
  </si>
  <si>
    <t>Stropní podhled sádrokartonový včetně nosné konstrukce</t>
  </si>
  <si>
    <t>-1014209536</t>
  </si>
  <si>
    <t>767584143</t>
  </si>
  <si>
    <t>Montáž podhledů ostatních  -  desky  přes 20 m2</t>
  </si>
  <si>
    <t>297171851</t>
  </si>
  <si>
    <t>81</t>
  </si>
  <si>
    <t>59030022</t>
  </si>
  <si>
    <t>Stropní podhled kazetový včetně nosné konstrukce</t>
  </si>
  <si>
    <t>-691246847</t>
  </si>
  <si>
    <t>82</t>
  </si>
  <si>
    <t>998767101</t>
  </si>
  <si>
    <t>Přesun hmot tonážní pro zámečnické konstrukce v objektech v do 6 m</t>
  </si>
  <si>
    <t>-1329950359</t>
  </si>
  <si>
    <t>VRN</t>
  </si>
  <si>
    <t>Vedlejší rozpočtové náklady</t>
  </si>
  <si>
    <t>VRN1</t>
  </si>
  <si>
    <t>Průzkumné, geodetické a projektové práce</t>
  </si>
  <si>
    <t>83</t>
  </si>
  <si>
    <t>013254000</t>
  </si>
  <si>
    <t>Dokumentace skutečného provedení stavby</t>
  </si>
  <si>
    <t>1024</t>
  </si>
  <si>
    <t>-86690519</t>
  </si>
  <si>
    <t>VRN3</t>
  </si>
  <si>
    <t>Zařízení staveniště</t>
  </si>
  <si>
    <t>84</t>
  </si>
  <si>
    <t>030001000</t>
  </si>
  <si>
    <t>1824639886</t>
  </si>
  <si>
    <t>VRN4</t>
  </si>
  <si>
    <t>Inženýrská činnost</t>
  </si>
  <si>
    <t>85</t>
  </si>
  <si>
    <t>045002000</t>
  </si>
  <si>
    <t>Kompletační a koordinační činnost</t>
  </si>
  <si>
    <t>1453910498</t>
  </si>
  <si>
    <t>VRN6</t>
  </si>
  <si>
    <t>Územní vlivy</t>
  </si>
  <si>
    <t>86</t>
  </si>
  <si>
    <t>063503000</t>
  </si>
  <si>
    <t>Práce ve stísněném prostoru</t>
  </si>
  <si>
    <t>-609143406</t>
  </si>
  <si>
    <t>(29,375+27,250+29,125+31,875)*2,4</t>
  </si>
  <si>
    <t>VRN7</t>
  </si>
  <si>
    <t>Provozní vlivy</t>
  </si>
  <si>
    <t>87</t>
  </si>
  <si>
    <t>070001000</t>
  </si>
  <si>
    <t>-657043467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</si>
</sst>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 applyProtection="1">
      <alignment horizontal="left" vertical="top"/>
      <protection locked="0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 locked="0"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21</v>
      </c>
      <c r="AO7" s="22"/>
      <c r="AP7" s="22"/>
      <c r="AQ7" s="22"/>
      <c r="AR7" s="20"/>
      <c r="BE7" s="31"/>
      <c r="BS7" s="17" t="s">
        <v>6</v>
      </c>
    </row>
    <row r="8" spans="2:71" ht="12" customHeight="1">
      <c r="B8" s="21"/>
      <c r="C8" s="22"/>
      <c r="D8" s="32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24</v>
      </c>
      <c r="AL8" s="22"/>
      <c r="AM8" s="22"/>
      <c r="AN8" s="33" t="s">
        <v>25</v>
      </c>
      <c r="AO8" s="22"/>
      <c r="AP8" s="22"/>
      <c r="AQ8" s="22"/>
      <c r="AR8" s="20"/>
      <c r="BE8" s="31"/>
      <c r="BS8" s="17" t="s">
        <v>6</v>
      </c>
    </row>
    <row r="9" spans="2:71" ht="29.25" customHeight="1">
      <c r="B9" s="21"/>
      <c r="C9" s="22"/>
      <c r="D9" s="26" t="s">
        <v>26</v>
      </c>
      <c r="E9" s="22"/>
      <c r="F9" s="22"/>
      <c r="G9" s="22"/>
      <c r="H9" s="22"/>
      <c r="I9" s="22"/>
      <c r="J9" s="22"/>
      <c r="K9" s="34" t="s">
        <v>27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6" t="s">
        <v>28</v>
      </c>
      <c r="AL9" s="22"/>
      <c r="AM9" s="22"/>
      <c r="AN9" s="34" t="s">
        <v>29</v>
      </c>
      <c r="AO9" s="22"/>
      <c r="AP9" s="22"/>
      <c r="AQ9" s="22"/>
      <c r="AR9" s="20"/>
      <c r="BE9" s="31"/>
      <c r="BS9" s="17" t="s">
        <v>6</v>
      </c>
    </row>
    <row r="10" spans="2:71" ht="12" customHeight="1">
      <c r="B10" s="21"/>
      <c r="C10" s="22"/>
      <c r="D10" s="32" t="s">
        <v>30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31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ht="18.45" customHeight="1">
      <c r="B11" s="21"/>
      <c r="C11" s="22"/>
      <c r="D11" s="22"/>
      <c r="E11" s="27" t="s">
        <v>32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33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ht="12" customHeight="1">
      <c r="B13" s="21"/>
      <c r="C13" s="22"/>
      <c r="D13" s="32" t="s">
        <v>34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31</v>
      </c>
      <c r="AL13" s="22"/>
      <c r="AM13" s="22"/>
      <c r="AN13" s="35" t="s">
        <v>35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5" t="s">
        <v>35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2" t="s">
        <v>33</v>
      </c>
      <c r="AL14" s="22"/>
      <c r="AM14" s="22"/>
      <c r="AN14" s="35" t="s">
        <v>35</v>
      </c>
      <c r="AO14" s="22"/>
      <c r="AP14" s="22"/>
      <c r="AQ14" s="22"/>
      <c r="AR14" s="20"/>
      <c r="BE14" s="31"/>
      <c r="BS14" s="17" t="s">
        <v>6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ht="12" customHeight="1">
      <c r="B16" s="21"/>
      <c r="C16" s="22"/>
      <c r="D16" s="32" t="s">
        <v>36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31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ht="18.45" customHeight="1">
      <c r="B17" s="21"/>
      <c r="C17" s="22"/>
      <c r="D17" s="22"/>
      <c r="E17" s="27" t="s">
        <v>37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33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38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ht="12" customHeight="1">
      <c r="B19" s="21"/>
      <c r="C19" s="22"/>
      <c r="D19" s="32" t="s">
        <v>39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31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ht="18.45" customHeight="1">
      <c r="B20" s="21"/>
      <c r="C20" s="22"/>
      <c r="D20" s="22"/>
      <c r="E20" s="27" t="s">
        <v>40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33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38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ht="12" customHeight="1">
      <c r="B22" s="21"/>
      <c r="C22" s="22"/>
      <c r="D22" s="32" t="s">
        <v>41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ht="51" customHeight="1">
      <c r="B23" s="21"/>
      <c r="C23" s="22"/>
      <c r="D23" s="22"/>
      <c r="E23" s="37" t="s">
        <v>42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2"/>
      <c r="AP23" s="22"/>
      <c r="AQ23" s="22"/>
      <c r="AR23" s="20"/>
      <c r="BE23" s="31"/>
    </row>
    <row r="24" spans="2:57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ht="6.95" customHeight="1">
      <c r="B25" s="21"/>
      <c r="C25" s="22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2"/>
      <c r="AQ25" s="22"/>
      <c r="AR25" s="20"/>
      <c r="BE25" s="31"/>
    </row>
    <row r="26" spans="2:57" s="1" customFormat="1" ht="25.9" customHeight="1">
      <c r="B26" s="39"/>
      <c r="C26" s="40"/>
      <c r="D26" s="41" t="s">
        <v>43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2:57" s="1" customFormat="1" ht="6.95" customHeight="1"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2:57" s="1" customFormat="1" ht="12"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44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45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46</v>
      </c>
      <c r="AL28" s="45"/>
      <c r="AM28" s="45"/>
      <c r="AN28" s="45"/>
      <c r="AO28" s="45"/>
      <c r="AP28" s="40"/>
      <c r="AQ28" s="40"/>
      <c r="AR28" s="44"/>
      <c r="BE28" s="31"/>
    </row>
    <row r="29" spans="2:57" s="2" customFormat="1" ht="14.4" customHeight="1">
      <c r="B29" s="46"/>
      <c r="C29" s="47"/>
      <c r="D29" s="32" t="s">
        <v>47</v>
      </c>
      <c r="E29" s="47"/>
      <c r="F29" s="32" t="s">
        <v>48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2:57" s="2" customFormat="1" ht="14.4" customHeight="1">
      <c r="B30" s="46"/>
      <c r="C30" s="47"/>
      <c r="D30" s="47"/>
      <c r="E30" s="47"/>
      <c r="F30" s="32" t="s">
        <v>49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2:57" s="2" customFormat="1" ht="14.4" customHeight="1" hidden="1">
      <c r="B31" s="46"/>
      <c r="C31" s="47"/>
      <c r="D31" s="47"/>
      <c r="E31" s="47"/>
      <c r="F31" s="32" t="s">
        <v>50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2:57" s="2" customFormat="1" ht="14.4" customHeight="1" hidden="1">
      <c r="B32" s="46"/>
      <c r="C32" s="47"/>
      <c r="D32" s="47"/>
      <c r="E32" s="47"/>
      <c r="F32" s="32" t="s">
        <v>51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2:57" s="2" customFormat="1" ht="14.4" customHeight="1" hidden="1">
      <c r="B33" s="46"/>
      <c r="C33" s="47"/>
      <c r="D33" s="47"/>
      <c r="E33" s="47"/>
      <c r="F33" s="32" t="s">
        <v>52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2:57" s="1" customFormat="1" ht="6.95" customHeight="1"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2:44" s="1" customFormat="1" ht="25.9" customHeight="1">
      <c r="B35" s="39"/>
      <c r="C35" s="52"/>
      <c r="D35" s="53" t="s">
        <v>53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54</v>
      </c>
      <c r="U35" s="54"/>
      <c r="V35" s="54"/>
      <c r="W35" s="54"/>
      <c r="X35" s="56" t="s">
        <v>55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</row>
    <row r="36" spans="2:44" s="1" customFormat="1" ht="6.95" customHeight="1"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</row>
    <row r="37" spans="2:44" s="1" customFormat="1" ht="14.4" customHeight="1"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</row>
    <row r="38" spans="2:44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1" customFormat="1" ht="14.4" customHeight="1">
      <c r="B49" s="39"/>
      <c r="C49" s="40"/>
      <c r="D49" s="59" t="s">
        <v>56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59" t="s">
        <v>57</v>
      </c>
      <c r="AI49" s="60"/>
      <c r="AJ49" s="60"/>
      <c r="AK49" s="60"/>
      <c r="AL49" s="60"/>
      <c r="AM49" s="60"/>
      <c r="AN49" s="60"/>
      <c r="AO49" s="60"/>
      <c r="AP49" s="40"/>
      <c r="AQ49" s="40"/>
      <c r="AR49" s="44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2:44" s="1" customFormat="1" ht="12">
      <c r="B60" s="39"/>
      <c r="C60" s="40"/>
      <c r="D60" s="61" t="s">
        <v>58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1" t="s">
        <v>59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1" t="s">
        <v>58</v>
      </c>
      <c r="AI60" s="42"/>
      <c r="AJ60" s="42"/>
      <c r="AK60" s="42"/>
      <c r="AL60" s="42"/>
      <c r="AM60" s="61" t="s">
        <v>59</v>
      </c>
      <c r="AN60" s="42"/>
      <c r="AO60" s="42"/>
      <c r="AP60" s="40"/>
      <c r="AQ60" s="40"/>
      <c r="AR60" s="44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2:44" s="1" customFormat="1" ht="12">
      <c r="B64" s="39"/>
      <c r="C64" s="40"/>
      <c r="D64" s="59" t="s">
        <v>60</v>
      </c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59" t="s">
        <v>61</v>
      </c>
      <c r="AI64" s="60"/>
      <c r="AJ64" s="60"/>
      <c r="AK64" s="60"/>
      <c r="AL64" s="60"/>
      <c r="AM64" s="60"/>
      <c r="AN64" s="60"/>
      <c r="AO64" s="60"/>
      <c r="AP64" s="40"/>
      <c r="AQ64" s="40"/>
      <c r="AR64" s="44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2:44" s="1" customFormat="1" ht="12">
      <c r="B75" s="39"/>
      <c r="C75" s="40"/>
      <c r="D75" s="61" t="s">
        <v>58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1" t="s">
        <v>59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1" t="s">
        <v>58</v>
      </c>
      <c r="AI75" s="42"/>
      <c r="AJ75" s="42"/>
      <c r="AK75" s="42"/>
      <c r="AL75" s="42"/>
      <c r="AM75" s="61" t="s">
        <v>59</v>
      </c>
      <c r="AN75" s="42"/>
      <c r="AO75" s="42"/>
      <c r="AP75" s="40"/>
      <c r="AQ75" s="40"/>
      <c r="AR75" s="44"/>
    </row>
    <row r="76" spans="2:44" s="1" customFormat="1" ht="12"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</row>
    <row r="77" spans="2:44" s="1" customFormat="1" ht="6.95" customHeight="1"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44"/>
    </row>
    <row r="81" spans="2:44" s="1" customFormat="1" ht="6.95" customHeight="1">
      <c r="B81" s="64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44"/>
    </row>
    <row r="82" spans="2:44" s="1" customFormat="1" ht="24.95" customHeight="1">
      <c r="B82" s="39"/>
      <c r="C82" s="23" t="s">
        <v>62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</row>
    <row r="83" spans="2:44" s="1" customFormat="1" ht="6.95" customHeight="1"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</row>
    <row r="84" spans="2:44" s="3" customFormat="1" ht="12" customHeight="1">
      <c r="B84" s="66"/>
      <c r="C84" s="32" t="s">
        <v>13</v>
      </c>
      <c r="D84" s="67"/>
      <c r="E84" s="67"/>
      <c r="F84" s="67"/>
      <c r="G84" s="67"/>
      <c r="H84" s="67"/>
      <c r="I84" s="67"/>
      <c r="J84" s="67"/>
      <c r="K84" s="67"/>
      <c r="L84" s="67" t="str">
        <f>K5</f>
        <v>055/2019</v>
      </c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8"/>
    </row>
    <row r="85" spans="2:44" s="4" customFormat="1" ht="36.95" customHeight="1">
      <c r="B85" s="69"/>
      <c r="C85" s="70" t="s">
        <v>16</v>
      </c>
      <c r="D85" s="71"/>
      <c r="E85" s="71"/>
      <c r="F85" s="71"/>
      <c r="G85" s="71"/>
      <c r="H85" s="71"/>
      <c r="I85" s="71"/>
      <c r="J85" s="71"/>
      <c r="K85" s="71"/>
      <c r="L85" s="72" t="str">
        <f>K6</f>
        <v xml:space="preserve">REKONSTRUKCE PÁTEŘNÍHO VEDENÍ TEPLÉ VODY - OBJEKT  A-E</v>
      </c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3"/>
    </row>
    <row r="86" spans="2:44" s="1" customFormat="1" ht="6.95" customHeight="1"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</row>
    <row r="87" spans="2:44" s="1" customFormat="1" ht="12" customHeight="1">
      <c r="B87" s="39"/>
      <c r="C87" s="32" t="s">
        <v>22</v>
      </c>
      <c r="D87" s="40"/>
      <c r="E87" s="40"/>
      <c r="F87" s="40"/>
      <c r="G87" s="40"/>
      <c r="H87" s="40"/>
      <c r="I87" s="40"/>
      <c r="J87" s="40"/>
      <c r="K87" s="40"/>
      <c r="L87" s="74" t="str">
        <f>IF(K8="","",K8)</f>
        <v xml:space="preserve">KONĚVOVA 93/196-93/204, Praha 3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24</v>
      </c>
      <c r="AJ87" s="40"/>
      <c r="AK87" s="40"/>
      <c r="AL87" s="40"/>
      <c r="AM87" s="75" t="str">
        <f>IF(AN8="","",AN8)</f>
        <v>31. 5. 2019</v>
      </c>
      <c r="AN87" s="75"/>
      <c r="AO87" s="40"/>
      <c r="AP87" s="40"/>
      <c r="AQ87" s="40"/>
      <c r="AR87" s="44"/>
    </row>
    <row r="88" spans="2:44" s="1" customFormat="1" ht="6.95" customHeight="1"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</row>
    <row r="89" spans="2:56" s="1" customFormat="1" ht="15.15" customHeight="1">
      <c r="B89" s="39"/>
      <c r="C89" s="32" t="s">
        <v>30</v>
      </c>
      <c r="D89" s="40"/>
      <c r="E89" s="40"/>
      <c r="F89" s="40"/>
      <c r="G89" s="40"/>
      <c r="H89" s="40"/>
      <c r="I89" s="40"/>
      <c r="J89" s="40"/>
      <c r="K89" s="40"/>
      <c r="L89" s="67" t="str">
        <f>IF(E11="","",E11)</f>
        <v xml:space="preserve"> 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36</v>
      </c>
      <c r="AJ89" s="40"/>
      <c r="AK89" s="40"/>
      <c r="AL89" s="40"/>
      <c r="AM89" s="76" t="str">
        <f>IF(E17="","",E17)</f>
        <v>ING. VÁCLAV PILÁT</v>
      </c>
      <c r="AN89" s="67"/>
      <c r="AO89" s="67"/>
      <c r="AP89" s="67"/>
      <c r="AQ89" s="40"/>
      <c r="AR89" s="44"/>
      <c r="AS89" s="77" t="s">
        <v>63</v>
      </c>
      <c r="AT89" s="78"/>
      <c r="AU89" s="79"/>
      <c r="AV89" s="79"/>
      <c r="AW89" s="79"/>
      <c r="AX89" s="79"/>
      <c r="AY89" s="79"/>
      <c r="AZ89" s="79"/>
      <c r="BA89" s="79"/>
      <c r="BB89" s="79"/>
      <c r="BC89" s="79"/>
      <c r="BD89" s="80"/>
    </row>
    <row r="90" spans="2:56" s="1" customFormat="1" ht="15.15" customHeight="1">
      <c r="B90" s="39"/>
      <c r="C90" s="32" t="s">
        <v>34</v>
      </c>
      <c r="D90" s="40"/>
      <c r="E90" s="40"/>
      <c r="F90" s="40"/>
      <c r="G90" s="40"/>
      <c r="H90" s="40"/>
      <c r="I90" s="40"/>
      <c r="J90" s="40"/>
      <c r="K90" s="40"/>
      <c r="L90" s="67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39</v>
      </c>
      <c r="AJ90" s="40"/>
      <c r="AK90" s="40"/>
      <c r="AL90" s="40"/>
      <c r="AM90" s="76" t="str">
        <f>IF(E20="","",E20)</f>
        <v>Zdeněk Drda</v>
      </c>
      <c r="AN90" s="67"/>
      <c r="AO90" s="67"/>
      <c r="AP90" s="67"/>
      <c r="AQ90" s="40"/>
      <c r="AR90" s="44"/>
      <c r="AS90" s="81"/>
      <c r="AT90" s="82"/>
      <c r="AU90" s="83"/>
      <c r="AV90" s="83"/>
      <c r="AW90" s="83"/>
      <c r="AX90" s="83"/>
      <c r="AY90" s="83"/>
      <c r="AZ90" s="83"/>
      <c r="BA90" s="83"/>
      <c r="BB90" s="83"/>
      <c r="BC90" s="83"/>
      <c r="BD90" s="84"/>
    </row>
    <row r="91" spans="2:56" s="1" customFormat="1" ht="10.8" customHeight="1"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5"/>
      <c r="AT91" s="86"/>
      <c r="AU91" s="87"/>
      <c r="AV91" s="87"/>
      <c r="AW91" s="87"/>
      <c r="AX91" s="87"/>
      <c r="AY91" s="87"/>
      <c r="AZ91" s="87"/>
      <c r="BA91" s="87"/>
      <c r="BB91" s="87"/>
      <c r="BC91" s="87"/>
      <c r="BD91" s="88"/>
    </row>
    <row r="92" spans="2:56" s="1" customFormat="1" ht="29.25" customHeight="1">
      <c r="B92" s="39"/>
      <c r="C92" s="89" t="s">
        <v>64</v>
      </c>
      <c r="D92" s="90"/>
      <c r="E92" s="90"/>
      <c r="F92" s="90"/>
      <c r="G92" s="90"/>
      <c r="H92" s="91"/>
      <c r="I92" s="92" t="s">
        <v>65</v>
      </c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3" t="s">
        <v>66</v>
      </c>
      <c r="AH92" s="90"/>
      <c r="AI92" s="90"/>
      <c r="AJ92" s="90"/>
      <c r="AK92" s="90"/>
      <c r="AL92" s="90"/>
      <c r="AM92" s="90"/>
      <c r="AN92" s="92" t="s">
        <v>67</v>
      </c>
      <c r="AO92" s="90"/>
      <c r="AP92" s="94"/>
      <c r="AQ92" s="95" t="s">
        <v>68</v>
      </c>
      <c r="AR92" s="44"/>
      <c r="AS92" s="96" t="s">
        <v>69</v>
      </c>
      <c r="AT92" s="97" t="s">
        <v>70</v>
      </c>
      <c r="AU92" s="97" t="s">
        <v>71</v>
      </c>
      <c r="AV92" s="97" t="s">
        <v>72</v>
      </c>
      <c r="AW92" s="97" t="s">
        <v>73</v>
      </c>
      <c r="AX92" s="97" t="s">
        <v>74</v>
      </c>
      <c r="AY92" s="97" t="s">
        <v>75</v>
      </c>
      <c r="AZ92" s="97" t="s">
        <v>76</v>
      </c>
      <c r="BA92" s="97" t="s">
        <v>77</v>
      </c>
      <c r="BB92" s="97" t="s">
        <v>78</v>
      </c>
      <c r="BC92" s="97" t="s">
        <v>79</v>
      </c>
      <c r="BD92" s="98" t="s">
        <v>80</v>
      </c>
    </row>
    <row r="93" spans="2:56" s="1" customFormat="1" ht="10.8" customHeight="1"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99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1"/>
    </row>
    <row r="94" spans="2:90" s="5" customFormat="1" ht="32.4" customHeight="1">
      <c r="B94" s="102"/>
      <c r="C94" s="103" t="s">
        <v>81</v>
      </c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5">
        <f>ROUND(AG95,2)</f>
        <v>0</v>
      </c>
      <c r="AH94" s="105"/>
      <c r="AI94" s="105"/>
      <c r="AJ94" s="105"/>
      <c r="AK94" s="105"/>
      <c r="AL94" s="105"/>
      <c r="AM94" s="105"/>
      <c r="AN94" s="106">
        <f>SUM(AG94,AT94)</f>
        <v>0</v>
      </c>
      <c r="AO94" s="106"/>
      <c r="AP94" s="106"/>
      <c r="AQ94" s="107" t="s">
        <v>1</v>
      </c>
      <c r="AR94" s="108"/>
      <c r="AS94" s="109">
        <f>ROUND(AS95,2)</f>
        <v>0</v>
      </c>
      <c r="AT94" s="110">
        <f>ROUND(SUM(AV94:AW94),2)</f>
        <v>0</v>
      </c>
      <c r="AU94" s="111">
        <f>ROUND(AU95,5)</f>
        <v>0</v>
      </c>
      <c r="AV94" s="110">
        <f>ROUND(AZ94*L29,2)</f>
        <v>0</v>
      </c>
      <c r="AW94" s="110">
        <f>ROUND(BA94*L30,2)</f>
        <v>0</v>
      </c>
      <c r="AX94" s="110">
        <f>ROUND(BB94*L29,2)</f>
        <v>0</v>
      </c>
      <c r="AY94" s="110">
        <f>ROUND(BC94*L30,2)</f>
        <v>0</v>
      </c>
      <c r="AZ94" s="110">
        <f>ROUND(AZ95,2)</f>
        <v>0</v>
      </c>
      <c r="BA94" s="110">
        <f>ROUND(BA95,2)</f>
        <v>0</v>
      </c>
      <c r="BB94" s="110">
        <f>ROUND(BB95,2)</f>
        <v>0</v>
      </c>
      <c r="BC94" s="110">
        <f>ROUND(BC95,2)</f>
        <v>0</v>
      </c>
      <c r="BD94" s="112">
        <f>ROUND(BD95,2)</f>
        <v>0</v>
      </c>
      <c r="BS94" s="113" t="s">
        <v>82</v>
      </c>
      <c r="BT94" s="113" t="s">
        <v>83</v>
      </c>
      <c r="BV94" s="113" t="s">
        <v>84</v>
      </c>
      <c r="BW94" s="113" t="s">
        <v>5</v>
      </c>
      <c r="BX94" s="113" t="s">
        <v>85</v>
      </c>
      <c r="CL94" s="113" t="s">
        <v>19</v>
      </c>
    </row>
    <row r="95" spans="1:90" s="6" customFormat="1" ht="27" customHeight="1">
      <c r="A95" s="114" t="s">
        <v>86</v>
      </c>
      <c r="B95" s="115"/>
      <c r="C95" s="116"/>
      <c r="D95" s="117" t="s">
        <v>14</v>
      </c>
      <c r="E95" s="117"/>
      <c r="F95" s="117"/>
      <c r="G95" s="117"/>
      <c r="H95" s="117"/>
      <c r="I95" s="118"/>
      <c r="J95" s="117" t="s">
        <v>17</v>
      </c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9">
        <f>'055-2019 - REKONSTRUKCE P...'!J28</f>
        <v>0</v>
      </c>
      <c r="AH95" s="118"/>
      <c r="AI95" s="118"/>
      <c r="AJ95" s="118"/>
      <c r="AK95" s="118"/>
      <c r="AL95" s="118"/>
      <c r="AM95" s="118"/>
      <c r="AN95" s="119">
        <f>SUM(AG95,AT95)</f>
        <v>0</v>
      </c>
      <c r="AO95" s="118"/>
      <c r="AP95" s="118"/>
      <c r="AQ95" s="120" t="s">
        <v>87</v>
      </c>
      <c r="AR95" s="121"/>
      <c r="AS95" s="122">
        <v>0</v>
      </c>
      <c r="AT95" s="123">
        <f>ROUND(SUM(AV95:AW95),2)</f>
        <v>0</v>
      </c>
      <c r="AU95" s="124">
        <f>'055-2019 - REKONSTRUKCE P...'!P127</f>
        <v>0</v>
      </c>
      <c r="AV95" s="123">
        <f>'055-2019 - REKONSTRUKCE P...'!J31</f>
        <v>0</v>
      </c>
      <c r="AW95" s="123">
        <f>'055-2019 - REKONSTRUKCE P...'!J32</f>
        <v>0</v>
      </c>
      <c r="AX95" s="123">
        <f>'055-2019 - REKONSTRUKCE P...'!J33</f>
        <v>0</v>
      </c>
      <c r="AY95" s="123">
        <f>'055-2019 - REKONSTRUKCE P...'!J34</f>
        <v>0</v>
      </c>
      <c r="AZ95" s="123">
        <f>'055-2019 - REKONSTRUKCE P...'!F31</f>
        <v>0</v>
      </c>
      <c r="BA95" s="123">
        <f>'055-2019 - REKONSTRUKCE P...'!F32</f>
        <v>0</v>
      </c>
      <c r="BB95" s="123">
        <f>'055-2019 - REKONSTRUKCE P...'!F33</f>
        <v>0</v>
      </c>
      <c r="BC95" s="123">
        <f>'055-2019 - REKONSTRUKCE P...'!F34</f>
        <v>0</v>
      </c>
      <c r="BD95" s="125">
        <f>'055-2019 - REKONSTRUKCE P...'!F35</f>
        <v>0</v>
      </c>
      <c r="BT95" s="126" t="s">
        <v>88</v>
      </c>
      <c r="BU95" s="126" t="s">
        <v>89</v>
      </c>
      <c r="BV95" s="126" t="s">
        <v>84</v>
      </c>
      <c r="BW95" s="126" t="s">
        <v>5</v>
      </c>
      <c r="BX95" s="126" t="s">
        <v>85</v>
      </c>
      <c r="CL95" s="126" t="s">
        <v>19</v>
      </c>
    </row>
    <row r="96" spans="2:44" s="1" customFormat="1" ht="30" customHeight="1"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</row>
    <row r="97" spans="2:44" s="1" customFormat="1" ht="6.95" customHeight="1">
      <c r="B97" s="62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44"/>
    </row>
  </sheetData>
  <sheetProtection password="CC35" sheet="1" objects="1" scenarios="1" formatColumns="0" formatRows="0"/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95" location="'055-2019 - REKONSTRUKCE P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8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7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5</v>
      </c>
    </row>
    <row r="3" spans="2:46" ht="6.95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90</v>
      </c>
    </row>
    <row r="4" spans="2:46" ht="24.95" customHeight="1">
      <c r="B4" s="20"/>
      <c r="D4" s="131" t="s">
        <v>91</v>
      </c>
      <c r="L4" s="20"/>
      <c r="M4" s="132" t="s">
        <v>10</v>
      </c>
      <c r="AT4" s="17" t="s">
        <v>4</v>
      </c>
    </row>
    <row r="5" spans="2:12" ht="6.95" customHeight="1">
      <c r="B5" s="20"/>
      <c r="L5" s="20"/>
    </row>
    <row r="6" spans="2:12" s="1" customFormat="1" ht="12" customHeight="1">
      <c r="B6" s="44"/>
      <c r="D6" s="133" t="s">
        <v>16</v>
      </c>
      <c r="I6" s="134"/>
      <c r="L6" s="44"/>
    </row>
    <row r="7" spans="2:12" s="1" customFormat="1" ht="36.95" customHeight="1">
      <c r="B7" s="44"/>
      <c r="E7" s="135" t="s">
        <v>17</v>
      </c>
      <c r="F7" s="1"/>
      <c r="G7" s="1"/>
      <c r="H7" s="1"/>
      <c r="I7" s="134"/>
      <c r="L7" s="44"/>
    </row>
    <row r="8" spans="2:12" s="1" customFormat="1" ht="12">
      <c r="B8" s="44"/>
      <c r="I8" s="134"/>
      <c r="L8" s="44"/>
    </row>
    <row r="9" spans="2:12" s="1" customFormat="1" ht="12" customHeight="1">
      <c r="B9" s="44"/>
      <c r="D9" s="133" t="s">
        <v>18</v>
      </c>
      <c r="F9" s="136" t="s">
        <v>19</v>
      </c>
      <c r="I9" s="137" t="s">
        <v>20</v>
      </c>
      <c r="J9" s="136" t="s">
        <v>21</v>
      </c>
      <c r="L9" s="44"/>
    </row>
    <row r="10" spans="2:12" s="1" customFormat="1" ht="12" customHeight="1">
      <c r="B10" s="44"/>
      <c r="D10" s="133" t="s">
        <v>22</v>
      </c>
      <c r="F10" s="136" t="s">
        <v>23</v>
      </c>
      <c r="I10" s="137" t="s">
        <v>24</v>
      </c>
      <c r="J10" s="138" t="str">
        <f>'Rekapitulace stavby'!AN8</f>
        <v>31. 5. 2019</v>
      </c>
      <c r="L10" s="44"/>
    </row>
    <row r="11" spans="2:12" s="1" customFormat="1" ht="21.8" customHeight="1">
      <c r="B11" s="44"/>
      <c r="D11" s="139" t="s">
        <v>26</v>
      </c>
      <c r="F11" s="140" t="s">
        <v>27</v>
      </c>
      <c r="I11" s="141" t="s">
        <v>28</v>
      </c>
      <c r="J11" s="140" t="s">
        <v>29</v>
      </c>
      <c r="L11" s="44"/>
    </row>
    <row r="12" spans="2:12" s="1" customFormat="1" ht="12" customHeight="1">
      <c r="B12" s="44"/>
      <c r="D12" s="133" t="s">
        <v>30</v>
      </c>
      <c r="I12" s="137" t="s">
        <v>31</v>
      </c>
      <c r="J12" s="136" t="s">
        <v>1</v>
      </c>
      <c r="L12" s="44"/>
    </row>
    <row r="13" spans="2:12" s="1" customFormat="1" ht="18" customHeight="1">
      <c r="B13" s="44"/>
      <c r="E13" s="136" t="s">
        <v>32</v>
      </c>
      <c r="I13" s="137" t="s">
        <v>33</v>
      </c>
      <c r="J13" s="136" t="s">
        <v>1</v>
      </c>
      <c r="L13" s="44"/>
    </row>
    <row r="14" spans="2:12" s="1" customFormat="1" ht="6.95" customHeight="1">
      <c r="B14" s="44"/>
      <c r="I14" s="134"/>
      <c r="L14" s="44"/>
    </row>
    <row r="15" spans="2:12" s="1" customFormat="1" ht="12" customHeight="1">
      <c r="B15" s="44"/>
      <c r="D15" s="133" t="s">
        <v>34</v>
      </c>
      <c r="I15" s="137" t="s">
        <v>31</v>
      </c>
      <c r="J15" s="33" t="str">
        <f>'Rekapitulace stavby'!AN13</f>
        <v>Vyplň údaj</v>
      </c>
      <c r="L15" s="44"/>
    </row>
    <row r="16" spans="2:12" s="1" customFormat="1" ht="18" customHeight="1">
      <c r="B16" s="44"/>
      <c r="E16" s="33" t="str">
        <f>'Rekapitulace stavby'!E14</f>
        <v>Vyplň údaj</v>
      </c>
      <c r="F16" s="136"/>
      <c r="G16" s="136"/>
      <c r="H16" s="136"/>
      <c r="I16" s="137" t="s">
        <v>33</v>
      </c>
      <c r="J16" s="33" t="str">
        <f>'Rekapitulace stavby'!AN14</f>
        <v>Vyplň údaj</v>
      </c>
      <c r="L16" s="44"/>
    </row>
    <row r="17" spans="2:12" s="1" customFormat="1" ht="6.95" customHeight="1">
      <c r="B17" s="44"/>
      <c r="I17" s="134"/>
      <c r="L17" s="44"/>
    </row>
    <row r="18" spans="2:12" s="1" customFormat="1" ht="12" customHeight="1">
      <c r="B18" s="44"/>
      <c r="D18" s="133" t="s">
        <v>36</v>
      </c>
      <c r="I18" s="137" t="s">
        <v>31</v>
      </c>
      <c r="J18" s="136" t="s">
        <v>1</v>
      </c>
      <c r="L18" s="44"/>
    </row>
    <row r="19" spans="2:12" s="1" customFormat="1" ht="18" customHeight="1">
      <c r="B19" s="44"/>
      <c r="E19" s="136" t="s">
        <v>37</v>
      </c>
      <c r="I19" s="137" t="s">
        <v>33</v>
      </c>
      <c r="J19" s="136" t="s">
        <v>1</v>
      </c>
      <c r="L19" s="44"/>
    </row>
    <row r="20" spans="2:12" s="1" customFormat="1" ht="6.95" customHeight="1">
      <c r="B20" s="44"/>
      <c r="I20" s="134"/>
      <c r="L20" s="44"/>
    </row>
    <row r="21" spans="2:12" s="1" customFormat="1" ht="12" customHeight="1">
      <c r="B21" s="44"/>
      <c r="D21" s="133" t="s">
        <v>39</v>
      </c>
      <c r="I21" s="137" t="s">
        <v>31</v>
      </c>
      <c r="J21" s="136" t="s">
        <v>1</v>
      </c>
      <c r="L21" s="44"/>
    </row>
    <row r="22" spans="2:12" s="1" customFormat="1" ht="18" customHeight="1">
      <c r="B22" s="44"/>
      <c r="E22" s="136" t="s">
        <v>40</v>
      </c>
      <c r="I22" s="137" t="s">
        <v>33</v>
      </c>
      <c r="J22" s="136" t="s">
        <v>1</v>
      </c>
      <c r="L22" s="44"/>
    </row>
    <row r="23" spans="2:12" s="1" customFormat="1" ht="6.95" customHeight="1">
      <c r="B23" s="44"/>
      <c r="I23" s="134"/>
      <c r="L23" s="44"/>
    </row>
    <row r="24" spans="2:12" s="1" customFormat="1" ht="12" customHeight="1">
      <c r="B24" s="44"/>
      <c r="D24" s="133" t="s">
        <v>41</v>
      </c>
      <c r="I24" s="134"/>
      <c r="L24" s="44"/>
    </row>
    <row r="25" spans="2:12" s="7" customFormat="1" ht="89.25" customHeight="1">
      <c r="B25" s="142"/>
      <c r="E25" s="143" t="s">
        <v>42</v>
      </c>
      <c r="F25" s="143"/>
      <c r="G25" s="143"/>
      <c r="H25" s="143"/>
      <c r="I25" s="144"/>
      <c r="L25" s="142"/>
    </row>
    <row r="26" spans="2:12" s="1" customFormat="1" ht="6.95" customHeight="1">
      <c r="B26" s="44"/>
      <c r="I26" s="134"/>
      <c r="L26" s="44"/>
    </row>
    <row r="27" spans="2:12" s="1" customFormat="1" ht="6.95" customHeight="1">
      <c r="B27" s="44"/>
      <c r="D27" s="79"/>
      <c r="E27" s="79"/>
      <c r="F27" s="79"/>
      <c r="G27" s="79"/>
      <c r="H27" s="79"/>
      <c r="I27" s="145"/>
      <c r="J27" s="79"/>
      <c r="K27" s="79"/>
      <c r="L27" s="44"/>
    </row>
    <row r="28" spans="2:12" s="1" customFormat="1" ht="25.4" customHeight="1">
      <c r="B28" s="44"/>
      <c r="D28" s="146" t="s">
        <v>43</v>
      </c>
      <c r="I28" s="134"/>
      <c r="J28" s="147">
        <f>ROUND(J127,2)</f>
        <v>0</v>
      </c>
      <c r="L28" s="44"/>
    </row>
    <row r="29" spans="2:12" s="1" customFormat="1" ht="6.95" customHeight="1">
      <c r="B29" s="44"/>
      <c r="D29" s="79"/>
      <c r="E29" s="79"/>
      <c r="F29" s="79"/>
      <c r="G29" s="79"/>
      <c r="H29" s="79"/>
      <c r="I29" s="145"/>
      <c r="J29" s="79"/>
      <c r="K29" s="79"/>
      <c r="L29" s="44"/>
    </row>
    <row r="30" spans="2:12" s="1" customFormat="1" ht="14.4" customHeight="1">
      <c r="B30" s="44"/>
      <c r="F30" s="148" t="s">
        <v>45</v>
      </c>
      <c r="I30" s="149" t="s">
        <v>44</v>
      </c>
      <c r="J30" s="148" t="s">
        <v>46</v>
      </c>
      <c r="L30" s="44"/>
    </row>
    <row r="31" spans="2:12" s="1" customFormat="1" ht="14.4" customHeight="1">
      <c r="B31" s="44"/>
      <c r="D31" s="150" t="s">
        <v>47</v>
      </c>
      <c r="E31" s="133" t="s">
        <v>48</v>
      </c>
      <c r="F31" s="151">
        <f>ROUND((SUM(BE127:BE284)),2)</f>
        <v>0</v>
      </c>
      <c r="I31" s="152">
        <v>0.21</v>
      </c>
      <c r="J31" s="151">
        <f>ROUND(((SUM(BE127:BE284))*I31),2)</f>
        <v>0</v>
      </c>
      <c r="L31" s="44"/>
    </row>
    <row r="32" spans="2:12" s="1" customFormat="1" ht="14.4" customHeight="1">
      <c r="B32" s="44"/>
      <c r="E32" s="133" t="s">
        <v>49</v>
      </c>
      <c r="F32" s="151">
        <f>ROUND((SUM(BF127:BF284)),2)</f>
        <v>0</v>
      </c>
      <c r="I32" s="152">
        <v>0.15</v>
      </c>
      <c r="J32" s="151">
        <f>ROUND(((SUM(BF127:BF284))*I32),2)</f>
        <v>0</v>
      </c>
      <c r="L32" s="44"/>
    </row>
    <row r="33" spans="2:12" s="1" customFormat="1" ht="14.4" customHeight="1" hidden="1">
      <c r="B33" s="44"/>
      <c r="E33" s="133" t="s">
        <v>50</v>
      </c>
      <c r="F33" s="151">
        <f>ROUND((SUM(BG127:BG284)),2)</f>
        <v>0</v>
      </c>
      <c r="I33" s="152">
        <v>0.21</v>
      </c>
      <c r="J33" s="151">
        <f>0</f>
        <v>0</v>
      </c>
      <c r="L33" s="44"/>
    </row>
    <row r="34" spans="2:12" s="1" customFormat="1" ht="14.4" customHeight="1" hidden="1">
      <c r="B34" s="44"/>
      <c r="E34" s="133" t="s">
        <v>51</v>
      </c>
      <c r="F34" s="151">
        <f>ROUND((SUM(BH127:BH284)),2)</f>
        <v>0</v>
      </c>
      <c r="I34" s="152">
        <v>0.15</v>
      </c>
      <c r="J34" s="151">
        <f>0</f>
        <v>0</v>
      </c>
      <c r="L34" s="44"/>
    </row>
    <row r="35" spans="2:12" s="1" customFormat="1" ht="14.4" customHeight="1" hidden="1">
      <c r="B35" s="44"/>
      <c r="E35" s="133" t="s">
        <v>52</v>
      </c>
      <c r="F35" s="151">
        <f>ROUND((SUM(BI127:BI284)),2)</f>
        <v>0</v>
      </c>
      <c r="I35" s="152">
        <v>0</v>
      </c>
      <c r="J35" s="151">
        <f>0</f>
        <v>0</v>
      </c>
      <c r="L35" s="44"/>
    </row>
    <row r="36" spans="2:12" s="1" customFormat="1" ht="6.95" customHeight="1">
      <c r="B36" s="44"/>
      <c r="I36" s="134"/>
      <c r="L36" s="44"/>
    </row>
    <row r="37" spans="2:12" s="1" customFormat="1" ht="25.4" customHeight="1">
      <c r="B37" s="44"/>
      <c r="C37" s="153"/>
      <c r="D37" s="154" t="s">
        <v>53</v>
      </c>
      <c r="E37" s="155"/>
      <c r="F37" s="155"/>
      <c r="G37" s="156" t="s">
        <v>54</v>
      </c>
      <c r="H37" s="157" t="s">
        <v>55</v>
      </c>
      <c r="I37" s="158"/>
      <c r="J37" s="159">
        <f>SUM(J28:J35)</f>
        <v>0</v>
      </c>
      <c r="K37" s="160"/>
      <c r="L37" s="44"/>
    </row>
    <row r="38" spans="2:12" s="1" customFormat="1" ht="14.4" customHeight="1">
      <c r="B38" s="44"/>
      <c r="I38" s="134"/>
      <c r="L38" s="44"/>
    </row>
    <row r="39" spans="2:12" ht="14.4" customHeight="1">
      <c r="B39" s="20"/>
      <c r="L39" s="20"/>
    </row>
    <row r="40" spans="2:12" ht="14.4" customHeight="1">
      <c r="B40" s="20"/>
      <c r="L40" s="20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s="1" customFormat="1" ht="14.4" customHeight="1">
      <c r="B49" s="44"/>
      <c r="D49" s="161" t="s">
        <v>56</v>
      </c>
      <c r="E49" s="162"/>
      <c r="F49" s="162"/>
      <c r="G49" s="161" t="s">
        <v>57</v>
      </c>
      <c r="H49" s="162"/>
      <c r="I49" s="163"/>
      <c r="J49" s="162"/>
      <c r="K49" s="162"/>
      <c r="L49" s="44"/>
    </row>
    <row r="50" spans="2:12" ht="12">
      <c r="B50" s="20"/>
      <c r="L50" s="20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s="1" customFormat="1" ht="12">
      <c r="B60" s="44"/>
      <c r="D60" s="164" t="s">
        <v>58</v>
      </c>
      <c r="E60" s="165"/>
      <c r="F60" s="166" t="s">
        <v>59</v>
      </c>
      <c r="G60" s="164" t="s">
        <v>58</v>
      </c>
      <c r="H60" s="165"/>
      <c r="I60" s="167"/>
      <c r="J60" s="168" t="s">
        <v>59</v>
      </c>
      <c r="K60" s="165"/>
      <c r="L60" s="44"/>
    </row>
    <row r="61" spans="2:12" ht="12">
      <c r="B61" s="20"/>
      <c r="L61" s="20"/>
    </row>
    <row r="62" spans="2:12" ht="12">
      <c r="B62" s="20"/>
      <c r="L62" s="20"/>
    </row>
    <row r="63" spans="2:12" ht="12">
      <c r="B63" s="20"/>
      <c r="L63" s="20"/>
    </row>
    <row r="64" spans="2:12" s="1" customFormat="1" ht="12">
      <c r="B64" s="44"/>
      <c r="D64" s="161" t="s">
        <v>60</v>
      </c>
      <c r="E64" s="162"/>
      <c r="F64" s="162"/>
      <c r="G64" s="161" t="s">
        <v>61</v>
      </c>
      <c r="H64" s="162"/>
      <c r="I64" s="163"/>
      <c r="J64" s="162"/>
      <c r="K64" s="162"/>
      <c r="L64" s="44"/>
    </row>
    <row r="65" spans="2:12" ht="12">
      <c r="B65" s="20"/>
      <c r="L65" s="2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s="1" customFormat="1" ht="12">
      <c r="B75" s="44"/>
      <c r="D75" s="164" t="s">
        <v>58</v>
      </c>
      <c r="E75" s="165"/>
      <c r="F75" s="166" t="s">
        <v>59</v>
      </c>
      <c r="G75" s="164" t="s">
        <v>58</v>
      </c>
      <c r="H75" s="165"/>
      <c r="I75" s="167"/>
      <c r="J75" s="168" t="s">
        <v>59</v>
      </c>
      <c r="K75" s="165"/>
      <c r="L75" s="44"/>
    </row>
    <row r="76" spans="2:12" s="1" customFormat="1" ht="14.4" customHeight="1">
      <c r="B76" s="169"/>
      <c r="C76" s="170"/>
      <c r="D76" s="170"/>
      <c r="E76" s="170"/>
      <c r="F76" s="170"/>
      <c r="G76" s="170"/>
      <c r="H76" s="170"/>
      <c r="I76" s="171"/>
      <c r="J76" s="170"/>
      <c r="K76" s="170"/>
      <c r="L76" s="44"/>
    </row>
    <row r="80" spans="2:12" s="1" customFormat="1" ht="6.95" customHeight="1">
      <c r="B80" s="172"/>
      <c r="C80" s="173"/>
      <c r="D80" s="173"/>
      <c r="E80" s="173"/>
      <c r="F80" s="173"/>
      <c r="G80" s="173"/>
      <c r="H80" s="173"/>
      <c r="I80" s="174"/>
      <c r="J80" s="173"/>
      <c r="K80" s="173"/>
      <c r="L80" s="44"/>
    </row>
    <row r="81" spans="2:12" s="1" customFormat="1" ht="24.95" customHeight="1">
      <c r="B81" s="39"/>
      <c r="C81" s="23" t="s">
        <v>92</v>
      </c>
      <c r="D81" s="40"/>
      <c r="E81" s="40"/>
      <c r="F81" s="40"/>
      <c r="G81" s="40"/>
      <c r="H81" s="40"/>
      <c r="I81" s="134"/>
      <c r="J81" s="40"/>
      <c r="K81" s="40"/>
      <c r="L81" s="44"/>
    </row>
    <row r="82" spans="2:12" s="1" customFormat="1" ht="6.95" customHeight="1">
      <c r="B82" s="39"/>
      <c r="C82" s="40"/>
      <c r="D82" s="40"/>
      <c r="E82" s="40"/>
      <c r="F82" s="40"/>
      <c r="G82" s="40"/>
      <c r="H82" s="40"/>
      <c r="I82" s="134"/>
      <c r="J82" s="40"/>
      <c r="K82" s="40"/>
      <c r="L82" s="44"/>
    </row>
    <row r="83" spans="2:12" s="1" customFormat="1" ht="12" customHeight="1">
      <c r="B83" s="39"/>
      <c r="C83" s="32" t="s">
        <v>16</v>
      </c>
      <c r="D83" s="40"/>
      <c r="E83" s="40"/>
      <c r="F83" s="40"/>
      <c r="G83" s="40"/>
      <c r="H83" s="40"/>
      <c r="I83" s="134"/>
      <c r="J83" s="40"/>
      <c r="K83" s="40"/>
      <c r="L83" s="44"/>
    </row>
    <row r="84" spans="2:12" s="1" customFormat="1" ht="16.5" customHeight="1">
      <c r="B84" s="39"/>
      <c r="C84" s="40"/>
      <c r="D84" s="40"/>
      <c r="E84" s="72" t="str">
        <f>E7</f>
        <v xml:space="preserve">REKONSTRUKCE PÁTEŘNÍHO VEDENÍ TEPLÉ VODY - OBJEKT  A-E</v>
      </c>
      <c r="F84" s="40"/>
      <c r="G84" s="40"/>
      <c r="H84" s="40"/>
      <c r="I84" s="134"/>
      <c r="J84" s="40"/>
      <c r="K84" s="40"/>
      <c r="L84" s="44"/>
    </row>
    <row r="85" spans="2:12" s="1" customFormat="1" ht="6.95" customHeight="1">
      <c r="B85" s="39"/>
      <c r="C85" s="40"/>
      <c r="D85" s="40"/>
      <c r="E85" s="40"/>
      <c r="F85" s="40"/>
      <c r="G85" s="40"/>
      <c r="H85" s="40"/>
      <c r="I85" s="134"/>
      <c r="J85" s="40"/>
      <c r="K85" s="40"/>
      <c r="L85" s="44"/>
    </row>
    <row r="86" spans="2:12" s="1" customFormat="1" ht="12" customHeight="1">
      <c r="B86" s="39"/>
      <c r="C86" s="32" t="s">
        <v>22</v>
      </c>
      <c r="D86" s="40"/>
      <c r="E86" s="40"/>
      <c r="F86" s="27" t="str">
        <f>F10</f>
        <v xml:space="preserve">KONĚVOVA 93/196-93/204, Praha 3 </v>
      </c>
      <c r="G86" s="40"/>
      <c r="H86" s="40"/>
      <c r="I86" s="137" t="s">
        <v>24</v>
      </c>
      <c r="J86" s="75" t="str">
        <f>IF(J10="","",J10)</f>
        <v>31. 5. 2019</v>
      </c>
      <c r="K86" s="40"/>
      <c r="L86" s="44"/>
    </row>
    <row r="87" spans="2:12" s="1" customFormat="1" ht="6.95" customHeight="1">
      <c r="B87" s="39"/>
      <c r="C87" s="40"/>
      <c r="D87" s="40"/>
      <c r="E87" s="40"/>
      <c r="F87" s="40"/>
      <c r="G87" s="40"/>
      <c r="H87" s="40"/>
      <c r="I87" s="134"/>
      <c r="J87" s="40"/>
      <c r="K87" s="40"/>
      <c r="L87" s="44"/>
    </row>
    <row r="88" spans="2:12" s="1" customFormat="1" ht="27.9" customHeight="1">
      <c r="B88" s="39"/>
      <c r="C88" s="32" t="s">
        <v>30</v>
      </c>
      <c r="D88" s="40"/>
      <c r="E88" s="40"/>
      <c r="F88" s="27" t="str">
        <f>E13</f>
        <v xml:space="preserve"> </v>
      </c>
      <c r="G88" s="40"/>
      <c r="H88" s="40"/>
      <c r="I88" s="137" t="s">
        <v>36</v>
      </c>
      <c r="J88" s="37" t="str">
        <f>E19</f>
        <v>ING. VÁCLAV PILÁT</v>
      </c>
      <c r="K88" s="40"/>
      <c r="L88" s="44"/>
    </row>
    <row r="89" spans="2:12" s="1" customFormat="1" ht="15.15" customHeight="1">
      <c r="B89" s="39"/>
      <c r="C89" s="32" t="s">
        <v>34</v>
      </c>
      <c r="D89" s="40"/>
      <c r="E89" s="40"/>
      <c r="F89" s="27" t="str">
        <f>IF(E16="","",E16)</f>
        <v>Vyplň údaj</v>
      </c>
      <c r="G89" s="40"/>
      <c r="H89" s="40"/>
      <c r="I89" s="137" t="s">
        <v>39</v>
      </c>
      <c r="J89" s="37" t="str">
        <f>E22</f>
        <v>Zdeněk Drda</v>
      </c>
      <c r="K89" s="40"/>
      <c r="L89" s="44"/>
    </row>
    <row r="90" spans="2:12" s="1" customFormat="1" ht="10.3" customHeight="1">
      <c r="B90" s="39"/>
      <c r="C90" s="40"/>
      <c r="D90" s="40"/>
      <c r="E90" s="40"/>
      <c r="F90" s="40"/>
      <c r="G90" s="40"/>
      <c r="H90" s="40"/>
      <c r="I90" s="134"/>
      <c r="J90" s="40"/>
      <c r="K90" s="40"/>
      <c r="L90" s="44"/>
    </row>
    <row r="91" spans="2:12" s="1" customFormat="1" ht="29.25" customHeight="1">
      <c r="B91" s="39"/>
      <c r="C91" s="175" t="s">
        <v>93</v>
      </c>
      <c r="D91" s="176"/>
      <c r="E91" s="176"/>
      <c r="F91" s="176"/>
      <c r="G91" s="176"/>
      <c r="H91" s="176"/>
      <c r="I91" s="177"/>
      <c r="J91" s="178" t="s">
        <v>94</v>
      </c>
      <c r="K91" s="176"/>
      <c r="L91" s="44"/>
    </row>
    <row r="92" spans="2:12" s="1" customFormat="1" ht="10.3" customHeight="1">
      <c r="B92" s="39"/>
      <c r="C92" s="40"/>
      <c r="D92" s="40"/>
      <c r="E92" s="40"/>
      <c r="F92" s="40"/>
      <c r="G92" s="40"/>
      <c r="H92" s="40"/>
      <c r="I92" s="134"/>
      <c r="J92" s="40"/>
      <c r="K92" s="40"/>
      <c r="L92" s="44"/>
    </row>
    <row r="93" spans="2:47" s="1" customFormat="1" ht="22.8" customHeight="1">
      <c r="B93" s="39"/>
      <c r="C93" s="179" t="s">
        <v>95</v>
      </c>
      <c r="D93" s="40"/>
      <c r="E93" s="40"/>
      <c r="F93" s="40"/>
      <c r="G93" s="40"/>
      <c r="H93" s="40"/>
      <c r="I93" s="134"/>
      <c r="J93" s="106">
        <f>J127</f>
        <v>0</v>
      </c>
      <c r="K93" s="40"/>
      <c r="L93" s="44"/>
      <c r="AU93" s="17" t="s">
        <v>96</v>
      </c>
    </row>
    <row r="94" spans="2:12" s="8" customFormat="1" ht="24.95" customHeight="1">
      <c r="B94" s="180"/>
      <c r="C94" s="181"/>
      <c r="D94" s="182" t="s">
        <v>97</v>
      </c>
      <c r="E94" s="183"/>
      <c r="F94" s="183"/>
      <c r="G94" s="183"/>
      <c r="H94" s="183"/>
      <c r="I94" s="184"/>
      <c r="J94" s="185">
        <f>J128</f>
        <v>0</v>
      </c>
      <c r="K94" s="181"/>
      <c r="L94" s="186"/>
    </row>
    <row r="95" spans="2:12" s="9" customFormat="1" ht="19.9" customHeight="1">
      <c r="B95" s="187"/>
      <c r="C95" s="188"/>
      <c r="D95" s="189" t="s">
        <v>98</v>
      </c>
      <c r="E95" s="190"/>
      <c r="F95" s="190"/>
      <c r="G95" s="190"/>
      <c r="H95" s="190"/>
      <c r="I95" s="191"/>
      <c r="J95" s="192">
        <f>J129</f>
        <v>0</v>
      </c>
      <c r="K95" s="188"/>
      <c r="L95" s="193"/>
    </row>
    <row r="96" spans="2:12" s="9" customFormat="1" ht="19.9" customHeight="1">
      <c r="B96" s="187"/>
      <c r="C96" s="188"/>
      <c r="D96" s="189" t="s">
        <v>99</v>
      </c>
      <c r="E96" s="190"/>
      <c r="F96" s="190"/>
      <c r="G96" s="190"/>
      <c r="H96" s="190"/>
      <c r="I96" s="191"/>
      <c r="J96" s="192">
        <f>J139</f>
        <v>0</v>
      </c>
      <c r="K96" s="188"/>
      <c r="L96" s="193"/>
    </row>
    <row r="97" spans="2:12" s="8" customFormat="1" ht="24.95" customHeight="1">
      <c r="B97" s="180"/>
      <c r="C97" s="181"/>
      <c r="D97" s="182" t="s">
        <v>100</v>
      </c>
      <c r="E97" s="183"/>
      <c r="F97" s="183"/>
      <c r="G97" s="183"/>
      <c r="H97" s="183"/>
      <c r="I97" s="184"/>
      <c r="J97" s="185">
        <f>J148</f>
        <v>0</v>
      </c>
      <c r="K97" s="181"/>
      <c r="L97" s="186"/>
    </row>
    <row r="98" spans="2:12" s="9" customFormat="1" ht="19.9" customHeight="1">
      <c r="B98" s="187"/>
      <c r="C98" s="188"/>
      <c r="D98" s="189" t="s">
        <v>101</v>
      </c>
      <c r="E98" s="190"/>
      <c r="F98" s="190"/>
      <c r="G98" s="190"/>
      <c r="H98" s="190"/>
      <c r="I98" s="191"/>
      <c r="J98" s="192">
        <f>J149</f>
        <v>0</v>
      </c>
      <c r="K98" s="188"/>
      <c r="L98" s="193"/>
    </row>
    <row r="99" spans="2:12" s="9" customFormat="1" ht="19.9" customHeight="1">
      <c r="B99" s="187"/>
      <c r="C99" s="188"/>
      <c r="D99" s="189" t="s">
        <v>102</v>
      </c>
      <c r="E99" s="190"/>
      <c r="F99" s="190"/>
      <c r="G99" s="190"/>
      <c r="H99" s="190"/>
      <c r="I99" s="191"/>
      <c r="J99" s="192">
        <f>J212</f>
        <v>0</v>
      </c>
      <c r="K99" s="188"/>
      <c r="L99" s="193"/>
    </row>
    <row r="100" spans="2:12" s="9" customFormat="1" ht="19.9" customHeight="1">
      <c r="B100" s="187"/>
      <c r="C100" s="188"/>
      <c r="D100" s="189" t="s">
        <v>103</v>
      </c>
      <c r="E100" s="190"/>
      <c r="F100" s="190"/>
      <c r="G100" s="190"/>
      <c r="H100" s="190"/>
      <c r="I100" s="191"/>
      <c r="J100" s="192">
        <f>J243</f>
        <v>0</v>
      </c>
      <c r="K100" s="188"/>
      <c r="L100" s="193"/>
    </row>
    <row r="101" spans="2:12" s="9" customFormat="1" ht="19.9" customHeight="1">
      <c r="B101" s="187"/>
      <c r="C101" s="188"/>
      <c r="D101" s="189" t="s">
        <v>104</v>
      </c>
      <c r="E101" s="190"/>
      <c r="F101" s="190"/>
      <c r="G101" s="190"/>
      <c r="H101" s="190"/>
      <c r="I101" s="191"/>
      <c r="J101" s="192">
        <f>J255</f>
        <v>0</v>
      </c>
      <c r="K101" s="188"/>
      <c r="L101" s="193"/>
    </row>
    <row r="102" spans="2:12" s="9" customFormat="1" ht="19.9" customHeight="1">
      <c r="B102" s="187"/>
      <c r="C102" s="188"/>
      <c r="D102" s="189" t="s">
        <v>105</v>
      </c>
      <c r="E102" s="190"/>
      <c r="F102" s="190"/>
      <c r="G102" s="190"/>
      <c r="H102" s="190"/>
      <c r="I102" s="191"/>
      <c r="J102" s="192">
        <f>J258</f>
        <v>0</v>
      </c>
      <c r="K102" s="188"/>
      <c r="L102" s="193"/>
    </row>
    <row r="103" spans="2:12" s="9" customFormat="1" ht="19.9" customHeight="1">
      <c r="B103" s="187"/>
      <c r="C103" s="188"/>
      <c r="D103" s="189" t="s">
        <v>106</v>
      </c>
      <c r="E103" s="190"/>
      <c r="F103" s="190"/>
      <c r="G103" s="190"/>
      <c r="H103" s="190"/>
      <c r="I103" s="191"/>
      <c r="J103" s="192">
        <f>J263</f>
        <v>0</v>
      </c>
      <c r="K103" s="188"/>
      <c r="L103" s="193"/>
    </row>
    <row r="104" spans="2:12" s="8" customFormat="1" ht="24.95" customHeight="1">
      <c r="B104" s="180"/>
      <c r="C104" s="181"/>
      <c r="D104" s="182" t="s">
        <v>107</v>
      </c>
      <c r="E104" s="183"/>
      <c r="F104" s="183"/>
      <c r="G104" s="183"/>
      <c r="H104" s="183"/>
      <c r="I104" s="184"/>
      <c r="J104" s="185">
        <f>J272</f>
        <v>0</v>
      </c>
      <c r="K104" s="181"/>
      <c r="L104" s="186"/>
    </row>
    <row r="105" spans="2:12" s="9" customFormat="1" ht="19.9" customHeight="1">
      <c r="B105" s="187"/>
      <c r="C105" s="188"/>
      <c r="D105" s="189" t="s">
        <v>108</v>
      </c>
      <c r="E105" s="190"/>
      <c r="F105" s="190"/>
      <c r="G105" s="190"/>
      <c r="H105" s="190"/>
      <c r="I105" s="191"/>
      <c r="J105" s="192">
        <f>J273</f>
        <v>0</v>
      </c>
      <c r="K105" s="188"/>
      <c r="L105" s="193"/>
    </row>
    <row r="106" spans="2:12" s="9" customFormat="1" ht="19.9" customHeight="1">
      <c r="B106" s="187"/>
      <c r="C106" s="188"/>
      <c r="D106" s="189" t="s">
        <v>109</v>
      </c>
      <c r="E106" s="190"/>
      <c r="F106" s="190"/>
      <c r="G106" s="190"/>
      <c r="H106" s="190"/>
      <c r="I106" s="191"/>
      <c r="J106" s="192">
        <f>J275</f>
        <v>0</v>
      </c>
      <c r="K106" s="188"/>
      <c r="L106" s="193"/>
    </row>
    <row r="107" spans="2:12" s="9" customFormat="1" ht="19.9" customHeight="1">
      <c r="B107" s="187"/>
      <c r="C107" s="188"/>
      <c r="D107" s="189" t="s">
        <v>110</v>
      </c>
      <c r="E107" s="190"/>
      <c r="F107" s="190"/>
      <c r="G107" s="190"/>
      <c r="H107" s="190"/>
      <c r="I107" s="191"/>
      <c r="J107" s="192">
        <f>J277</f>
        <v>0</v>
      </c>
      <c r="K107" s="188"/>
      <c r="L107" s="193"/>
    </row>
    <row r="108" spans="2:12" s="9" customFormat="1" ht="19.9" customHeight="1">
      <c r="B108" s="187"/>
      <c r="C108" s="188"/>
      <c r="D108" s="189" t="s">
        <v>111</v>
      </c>
      <c r="E108" s="190"/>
      <c r="F108" s="190"/>
      <c r="G108" s="190"/>
      <c r="H108" s="190"/>
      <c r="I108" s="191"/>
      <c r="J108" s="192">
        <f>J279</f>
        <v>0</v>
      </c>
      <c r="K108" s="188"/>
      <c r="L108" s="193"/>
    </row>
    <row r="109" spans="2:12" s="9" customFormat="1" ht="19.9" customHeight="1">
      <c r="B109" s="187"/>
      <c r="C109" s="188"/>
      <c r="D109" s="189" t="s">
        <v>112</v>
      </c>
      <c r="E109" s="190"/>
      <c r="F109" s="190"/>
      <c r="G109" s="190"/>
      <c r="H109" s="190"/>
      <c r="I109" s="191"/>
      <c r="J109" s="192">
        <f>J283</f>
        <v>0</v>
      </c>
      <c r="K109" s="188"/>
      <c r="L109" s="193"/>
    </row>
    <row r="110" spans="2:12" s="1" customFormat="1" ht="21.8" customHeight="1">
      <c r="B110" s="39"/>
      <c r="C110" s="40"/>
      <c r="D110" s="40"/>
      <c r="E110" s="40"/>
      <c r="F110" s="40"/>
      <c r="G110" s="40"/>
      <c r="H110" s="40"/>
      <c r="I110" s="134"/>
      <c r="J110" s="40"/>
      <c r="K110" s="40"/>
      <c r="L110" s="44"/>
    </row>
    <row r="111" spans="2:12" s="1" customFormat="1" ht="6.95" customHeight="1">
      <c r="B111" s="62"/>
      <c r="C111" s="63"/>
      <c r="D111" s="63"/>
      <c r="E111" s="63"/>
      <c r="F111" s="63"/>
      <c r="G111" s="63"/>
      <c r="H111" s="63"/>
      <c r="I111" s="171"/>
      <c r="J111" s="63"/>
      <c r="K111" s="63"/>
      <c r="L111" s="44"/>
    </row>
    <row r="115" spans="2:12" s="1" customFormat="1" ht="6.95" customHeight="1">
      <c r="B115" s="64"/>
      <c r="C115" s="65"/>
      <c r="D115" s="65"/>
      <c r="E115" s="65"/>
      <c r="F115" s="65"/>
      <c r="G115" s="65"/>
      <c r="H115" s="65"/>
      <c r="I115" s="174"/>
      <c r="J115" s="65"/>
      <c r="K115" s="65"/>
      <c r="L115" s="44"/>
    </row>
    <row r="116" spans="2:12" s="1" customFormat="1" ht="24.95" customHeight="1">
      <c r="B116" s="39"/>
      <c r="C116" s="23" t="s">
        <v>113</v>
      </c>
      <c r="D116" s="40"/>
      <c r="E116" s="40"/>
      <c r="F116" s="40"/>
      <c r="G116" s="40"/>
      <c r="H116" s="40"/>
      <c r="I116" s="134"/>
      <c r="J116" s="40"/>
      <c r="K116" s="40"/>
      <c r="L116" s="44"/>
    </row>
    <row r="117" spans="2:12" s="1" customFormat="1" ht="6.95" customHeight="1">
      <c r="B117" s="39"/>
      <c r="C117" s="40"/>
      <c r="D117" s="40"/>
      <c r="E117" s="40"/>
      <c r="F117" s="40"/>
      <c r="G117" s="40"/>
      <c r="H117" s="40"/>
      <c r="I117" s="134"/>
      <c r="J117" s="40"/>
      <c r="K117" s="40"/>
      <c r="L117" s="44"/>
    </row>
    <row r="118" spans="2:12" s="1" customFormat="1" ht="12" customHeight="1">
      <c r="B118" s="39"/>
      <c r="C118" s="32" t="s">
        <v>16</v>
      </c>
      <c r="D118" s="40"/>
      <c r="E118" s="40"/>
      <c r="F118" s="40"/>
      <c r="G118" s="40"/>
      <c r="H118" s="40"/>
      <c r="I118" s="134"/>
      <c r="J118" s="40"/>
      <c r="K118" s="40"/>
      <c r="L118" s="44"/>
    </row>
    <row r="119" spans="2:12" s="1" customFormat="1" ht="16.5" customHeight="1">
      <c r="B119" s="39"/>
      <c r="C119" s="40"/>
      <c r="D119" s="40"/>
      <c r="E119" s="72" t="str">
        <f>E7</f>
        <v xml:space="preserve">REKONSTRUKCE PÁTEŘNÍHO VEDENÍ TEPLÉ VODY - OBJEKT  A-E</v>
      </c>
      <c r="F119" s="40"/>
      <c r="G119" s="40"/>
      <c r="H119" s="40"/>
      <c r="I119" s="134"/>
      <c r="J119" s="40"/>
      <c r="K119" s="40"/>
      <c r="L119" s="44"/>
    </row>
    <row r="120" spans="2:12" s="1" customFormat="1" ht="6.95" customHeight="1">
      <c r="B120" s="39"/>
      <c r="C120" s="40"/>
      <c r="D120" s="40"/>
      <c r="E120" s="40"/>
      <c r="F120" s="40"/>
      <c r="G120" s="40"/>
      <c r="H120" s="40"/>
      <c r="I120" s="134"/>
      <c r="J120" s="40"/>
      <c r="K120" s="40"/>
      <c r="L120" s="44"/>
    </row>
    <row r="121" spans="2:12" s="1" customFormat="1" ht="12" customHeight="1">
      <c r="B121" s="39"/>
      <c r="C121" s="32" t="s">
        <v>22</v>
      </c>
      <c r="D121" s="40"/>
      <c r="E121" s="40"/>
      <c r="F121" s="27" t="str">
        <f>F10</f>
        <v xml:space="preserve">KONĚVOVA 93/196-93/204, Praha 3 </v>
      </c>
      <c r="G121" s="40"/>
      <c r="H121" s="40"/>
      <c r="I121" s="137" t="s">
        <v>24</v>
      </c>
      <c r="J121" s="75" t="str">
        <f>IF(J10="","",J10)</f>
        <v>31. 5. 2019</v>
      </c>
      <c r="K121" s="40"/>
      <c r="L121" s="44"/>
    </row>
    <row r="122" spans="2:12" s="1" customFormat="1" ht="6.95" customHeight="1">
      <c r="B122" s="39"/>
      <c r="C122" s="40"/>
      <c r="D122" s="40"/>
      <c r="E122" s="40"/>
      <c r="F122" s="40"/>
      <c r="G122" s="40"/>
      <c r="H122" s="40"/>
      <c r="I122" s="134"/>
      <c r="J122" s="40"/>
      <c r="K122" s="40"/>
      <c r="L122" s="44"/>
    </row>
    <row r="123" spans="2:12" s="1" customFormat="1" ht="27.9" customHeight="1">
      <c r="B123" s="39"/>
      <c r="C123" s="32" t="s">
        <v>30</v>
      </c>
      <c r="D123" s="40"/>
      <c r="E123" s="40"/>
      <c r="F123" s="27" t="str">
        <f>E13</f>
        <v xml:space="preserve"> </v>
      </c>
      <c r="G123" s="40"/>
      <c r="H123" s="40"/>
      <c r="I123" s="137" t="s">
        <v>36</v>
      </c>
      <c r="J123" s="37" t="str">
        <f>E19</f>
        <v>ING. VÁCLAV PILÁT</v>
      </c>
      <c r="K123" s="40"/>
      <c r="L123" s="44"/>
    </row>
    <row r="124" spans="2:12" s="1" customFormat="1" ht="15.15" customHeight="1">
      <c r="B124" s="39"/>
      <c r="C124" s="32" t="s">
        <v>34</v>
      </c>
      <c r="D124" s="40"/>
      <c r="E124" s="40"/>
      <c r="F124" s="27" t="str">
        <f>IF(E16="","",E16)</f>
        <v>Vyplň údaj</v>
      </c>
      <c r="G124" s="40"/>
      <c r="H124" s="40"/>
      <c r="I124" s="137" t="s">
        <v>39</v>
      </c>
      <c r="J124" s="37" t="str">
        <f>E22</f>
        <v>Zdeněk Drda</v>
      </c>
      <c r="K124" s="40"/>
      <c r="L124" s="44"/>
    </row>
    <row r="125" spans="2:12" s="1" customFormat="1" ht="10.3" customHeight="1">
      <c r="B125" s="39"/>
      <c r="C125" s="40"/>
      <c r="D125" s="40"/>
      <c r="E125" s="40"/>
      <c r="F125" s="40"/>
      <c r="G125" s="40"/>
      <c r="H125" s="40"/>
      <c r="I125" s="134"/>
      <c r="J125" s="40"/>
      <c r="K125" s="40"/>
      <c r="L125" s="44"/>
    </row>
    <row r="126" spans="2:20" s="10" customFormat="1" ht="29.25" customHeight="1">
      <c r="B126" s="194"/>
      <c r="C126" s="195" t="s">
        <v>114</v>
      </c>
      <c r="D126" s="196" t="s">
        <v>68</v>
      </c>
      <c r="E126" s="196" t="s">
        <v>64</v>
      </c>
      <c r="F126" s="196" t="s">
        <v>65</v>
      </c>
      <c r="G126" s="196" t="s">
        <v>115</v>
      </c>
      <c r="H126" s="196" t="s">
        <v>116</v>
      </c>
      <c r="I126" s="197" t="s">
        <v>117</v>
      </c>
      <c r="J126" s="196" t="s">
        <v>94</v>
      </c>
      <c r="K126" s="198" t="s">
        <v>118</v>
      </c>
      <c r="L126" s="199"/>
      <c r="M126" s="96" t="s">
        <v>1</v>
      </c>
      <c r="N126" s="97" t="s">
        <v>47</v>
      </c>
      <c r="O126" s="97" t="s">
        <v>119</v>
      </c>
      <c r="P126" s="97" t="s">
        <v>120</v>
      </c>
      <c r="Q126" s="97" t="s">
        <v>121</v>
      </c>
      <c r="R126" s="97" t="s">
        <v>122</v>
      </c>
      <c r="S126" s="97" t="s">
        <v>123</v>
      </c>
      <c r="T126" s="98" t="s">
        <v>124</v>
      </c>
    </row>
    <row r="127" spans="2:63" s="1" customFormat="1" ht="22.8" customHeight="1">
      <c r="B127" s="39"/>
      <c r="C127" s="103" t="s">
        <v>125</v>
      </c>
      <c r="D127" s="40"/>
      <c r="E127" s="40"/>
      <c r="F127" s="40"/>
      <c r="G127" s="40"/>
      <c r="H127" s="40"/>
      <c r="I127" s="134"/>
      <c r="J127" s="200">
        <f>BK127</f>
        <v>0</v>
      </c>
      <c r="K127" s="40"/>
      <c r="L127" s="44"/>
      <c r="M127" s="99"/>
      <c r="N127" s="100"/>
      <c r="O127" s="100"/>
      <c r="P127" s="201">
        <f>P128+P148+P272</f>
        <v>0</v>
      </c>
      <c r="Q127" s="100"/>
      <c r="R127" s="201">
        <f>R128+R148+R272</f>
        <v>10.591511160000001</v>
      </c>
      <c r="S127" s="100"/>
      <c r="T127" s="202">
        <f>T128+T148+T272</f>
        <v>7.87468</v>
      </c>
      <c r="AT127" s="17" t="s">
        <v>82</v>
      </c>
      <c r="AU127" s="17" t="s">
        <v>96</v>
      </c>
      <c r="BK127" s="203">
        <f>BK128+BK148+BK272</f>
        <v>0</v>
      </c>
    </row>
    <row r="128" spans="2:63" s="11" customFormat="1" ht="25.9" customHeight="1">
      <c r="B128" s="204"/>
      <c r="C128" s="205"/>
      <c r="D128" s="206" t="s">
        <v>82</v>
      </c>
      <c r="E128" s="207" t="s">
        <v>126</v>
      </c>
      <c r="F128" s="207" t="s">
        <v>127</v>
      </c>
      <c r="G128" s="205"/>
      <c r="H128" s="205"/>
      <c r="I128" s="208"/>
      <c r="J128" s="209">
        <f>BK128</f>
        <v>0</v>
      </c>
      <c r="K128" s="205"/>
      <c r="L128" s="210"/>
      <c r="M128" s="211"/>
      <c r="N128" s="212"/>
      <c r="O128" s="212"/>
      <c r="P128" s="213">
        <f>P129+P139</f>
        <v>0</v>
      </c>
      <c r="Q128" s="212"/>
      <c r="R128" s="213">
        <f>R129+R139</f>
        <v>0.00863616</v>
      </c>
      <c r="S128" s="212"/>
      <c r="T128" s="214">
        <f>T129+T139</f>
        <v>0</v>
      </c>
      <c r="AR128" s="215" t="s">
        <v>88</v>
      </c>
      <c r="AT128" s="216" t="s">
        <v>82</v>
      </c>
      <c r="AU128" s="216" t="s">
        <v>83</v>
      </c>
      <c r="AY128" s="215" t="s">
        <v>128</v>
      </c>
      <c r="BK128" s="217">
        <f>BK129+BK139</f>
        <v>0</v>
      </c>
    </row>
    <row r="129" spans="2:63" s="11" customFormat="1" ht="22.8" customHeight="1">
      <c r="B129" s="204"/>
      <c r="C129" s="205"/>
      <c r="D129" s="206" t="s">
        <v>82</v>
      </c>
      <c r="E129" s="218" t="s">
        <v>129</v>
      </c>
      <c r="F129" s="218" t="s">
        <v>130</v>
      </c>
      <c r="G129" s="205"/>
      <c r="H129" s="205"/>
      <c r="I129" s="208"/>
      <c r="J129" s="219">
        <f>BK129</f>
        <v>0</v>
      </c>
      <c r="K129" s="205"/>
      <c r="L129" s="210"/>
      <c r="M129" s="211"/>
      <c r="N129" s="212"/>
      <c r="O129" s="212"/>
      <c r="P129" s="213">
        <f>SUM(P130:P138)</f>
        <v>0</v>
      </c>
      <c r="Q129" s="212"/>
      <c r="R129" s="213">
        <f>SUM(R130:R138)</f>
        <v>0.00863616</v>
      </c>
      <c r="S129" s="212"/>
      <c r="T129" s="214">
        <f>SUM(T130:T138)</f>
        <v>0</v>
      </c>
      <c r="AR129" s="215" t="s">
        <v>88</v>
      </c>
      <c r="AT129" s="216" t="s">
        <v>82</v>
      </c>
      <c r="AU129" s="216" t="s">
        <v>88</v>
      </c>
      <c r="AY129" s="215" t="s">
        <v>128</v>
      </c>
      <c r="BK129" s="217">
        <f>SUM(BK130:BK138)</f>
        <v>0</v>
      </c>
    </row>
    <row r="130" spans="2:65" s="1" customFormat="1" ht="24" customHeight="1">
      <c r="B130" s="39"/>
      <c r="C130" s="220" t="s">
        <v>88</v>
      </c>
      <c r="D130" s="220" t="s">
        <v>131</v>
      </c>
      <c r="E130" s="221" t="s">
        <v>132</v>
      </c>
      <c r="F130" s="222" t="s">
        <v>133</v>
      </c>
      <c r="G130" s="223" t="s">
        <v>134</v>
      </c>
      <c r="H130" s="224">
        <v>66.432</v>
      </c>
      <c r="I130" s="225"/>
      <c r="J130" s="226">
        <f>ROUND(I130*H130,2)</f>
        <v>0</v>
      </c>
      <c r="K130" s="222" t="s">
        <v>135</v>
      </c>
      <c r="L130" s="44"/>
      <c r="M130" s="227" t="s">
        <v>1</v>
      </c>
      <c r="N130" s="228" t="s">
        <v>48</v>
      </c>
      <c r="O130" s="87"/>
      <c r="P130" s="229">
        <f>O130*H130</f>
        <v>0</v>
      </c>
      <c r="Q130" s="229">
        <v>0.00013</v>
      </c>
      <c r="R130" s="229">
        <f>Q130*H130</f>
        <v>0.00863616</v>
      </c>
      <c r="S130" s="229">
        <v>0</v>
      </c>
      <c r="T130" s="230">
        <f>S130*H130</f>
        <v>0</v>
      </c>
      <c r="AR130" s="231" t="s">
        <v>136</v>
      </c>
      <c r="AT130" s="231" t="s">
        <v>131</v>
      </c>
      <c r="AU130" s="231" t="s">
        <v>90</v>
      </c>
      <c r="AY130" s="17" t="s">
        <v>128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7" t="s">
        <v>88</v>
      </c>
      <c r="BK130" s="232">
        <f>ROUND(I130*H130,2)</f>
        <v>0</v>
      </c>
      <c r="BL130" s="17" t="s">
        <v>136</v>
      </c>
      <c r="BM130" s="231" t="s">
        <v>137</v>
      </c>
    </row>
    <row r="131" spans="2:51" s="12" customFormat="1" ht="12">
      <c r="B131" s="233"/>
      <c r="C131" s="234"/>
      <c r="D131" s="235" t="s">
        <v>138</v>
      </c>
      <c r="E131" s="236" t="s">
        <v>1</v>
      </c>
      <c r="F131" s="237" t="s">
        <v>139</v>
      </c>
      <c r="G131" s="234"/>
      <c r="H131" s="236" t="s">
        <v>1</v>
      </c>
      <c r="I131" s="238"/>
      <c r="J131" s="234"/>
      <c r="K131" s="234"/>
      <c r="L131" s="239"/>
      <c r="M131" s="240"/>
      <c r="N131" s="241"/>
      <c r="O131" s="241"/>
      <c r="P131" s="241"/>
      <c r="Q131" s="241"/>
      <c r="R131" s="241"/>
      <c r="S131" s="241"/>
      <c r="T131" s="242"/>
      <c r="AT131" s="243" t="s">
        <v>138</v>
      </c>
      <c r="AU131" s="243" t="s">
        <v>90</v>
      </c>
      <c r="AV131" s="12" t="s">
        <v>88</v>
      </c>
      <c r="AW131" s="12" t="s">
        <v>38</v>
      </c>
      <c r="AX131" s="12" t="s">
        <v>83</v>
      </c>
      <c r="AY131" s="243" t="s">
        <v>128</v>
      </c>
    </row>
    <row r="132" spans="2:51" s="13" customFormat="1" ht="12">
      <c r="B132" s="244"/>
      <c r="C132" s="245"/>
      <c r="D132" s="235" t="s">
        <v>138</v>
      </c>
      <c r="E132" s="246" t="s">
        <v>1</v>
      </c>
      <c r="F132" s="247" t="s">
        <v>140</v>
      </c>
      <c r="G132" s="245"/>
      <c r="H132" s="248">
        <v>30.432</v>
      </c>
      <c r="I132" s="249"/>
      <c r="J132" s="245"/>
      <c r="K132" s="245"/>
      <c r="L132" s="250"/>
      <c r="M132" s="251"/>
      <c r="N132" s="252"/>
      <c r="O132" s="252"/>
      <c r="P132" s="252"/>
      <c r="Q132" s="252"/>
      <c r="R132" s="252"/>
      <c r="S132" s="252"/>
      <c r="T132" s="253"/>
      <c r="AT132" s="254" t="s">
        <v>138</v>
      </c>
      <c r="AU132" s="254" t="s">
        <v>90</v>
      </c>
      <c r="AV132" s="13" t="s">
        <v>90</v>
      </c>
      <c r="AW132" s="13" t="s">
        <v>38</v>
      </c>
      <c r="AX132" s="13" t="s">
        <v>83</v>
      </c>
      <c r="AY132" s="254" t="s">
        <v>128</v>
      </c>
    </row>
    <row r="133" spans="2:51" s="14" customFormat="1" ht="12">
      <c r="B133" s="255"/>
      <c r="C133" s="256"/>
      <c r="D133" s="235" t="s">
        <v>138</v>
      </c>
      <c r="E133" s="257" t="s">
        <v>1</v>
      </c>
      <c r="F133" s="258" t="s">
        <v>141</v>
      </c>
      <c r="G133" s="256"/>
      <c r="H133" s="259">
        <v>30.432</v>
      </c>
      <c r="I133" s="260"/>
      <c r="J133" s="256"/>
      <c r="K133" s="256"/>
      <c r="L133" s="261"/>
      <c r="M133" s="262"/>
      <c r="N133" s="263"/>
      <c r="O133" s="263"/>
      <c r="P133" s="263"/>
      <c r="Q133" s="263"/>
      <c r="R133" s="263"/>
      <c r="S133" s="263"/>
      <c r="T133" s="264"/>
      <c r="AT133" s="265" t="s">
        <v>138</v>
      </c>
      <c r="AU133" s="265" t="s">
        <v>90</v>
      </c>
      <c r="AV133" s="14" t="s">
        <v>142</v>
      </c>
      <c r="AW133" s="14" t="s">
        <v>38</v>
      </c>
      <c r="AX133" s="14" t="s">
        <v>83</v>
      </c>
      <c r="AY133" s="265" t="s">
        <v>128</v>
      </c>
    </row>
    <row r="134" spans="2:51" s="12" customFormat="1" ht="12">
      <c r="B134" s="233"/>
      <c r="C134" s="234"/>
      <c r="D134" s="235" t="s">
        <v>138</v>
      </c>
      <c r="E134" s="236" t="s">
        <v>1</v>
      </c>
      <c r="F134" s="237" t="s">
        <v>143</v>
      </c>
      <c r="G134" s="234"/>
      <c r="H134" s="236" t="s">
        <v>1</v>
      </c>
      <c r="I134" s="238"/>
      <c r="J134" s="234"/>
      <c r="K134" s="234"/>
      <c r="L134" s="239"/>
      <c r="M134" s="240"/>
      <c r="N134" s="241"/>
      <c r="O134" s="241"/>
      <c r="P134" s="241"/>
      <c r="Q134" s="241"/>
      <c r="R134" s="241"/>
      <c r="S134" s="241"/>
      <c r="T134" s="242"/>
      <c r="AT134" s="243" t="s">
        <v>138</v>
      </c>
      <c r="AU134" s="243" t="s">
        <v>90</v>
      </c>
      <c r="AV134" s="12" t="s">
        <v>88</v>
      </c>
      <c r="AW134" s="12" t="s">
        <v>38</v>
      </c>
      <c r="AX134" s="12" t="s">
        <v>83</v>
      </c>
      <c r="AY134" s="243" t="s">
        <v>128</v>
      </c>
    </row>
    <row r="135" spans="2:51" s="13" customFormat="1" ht="12">
      <c r="B135" s="244"/>
      <c r="C135" s="245"/>
      <c r="D135" s="235" t="s">
        <v>138</v>
      </c>
      <c r="E135" s="246" t="s">
        <v>1</v>
      </c>
      <c r="F135" s="247" t="s">
        <v>144</v>
      </c>
      <c r="G135" s="245"/>
      <c r="H135" s="248">
        <v>36</v>
      </c>
      <c r="I135" s="249"/>
      <c r="J135" s="245"/>
      <c r="K135" s="245"/>
      <c r="L135" s="250"/>
      <c r="M135" s="251"/>
      <c r="N135" s="252"/>
      <c r="O135" s="252"/>
      <c r="P135" s="252"/>
      <c r="Q135" s="252"/>
      <c r="R135" s="252"/>
      <c r="S135" s="252"/>
      <c r="T135" s="253"/>
      <c r="AT135" s="254" t="s">
        <v>138</v>
      </c>
      <c r="AU135" s="254" t="s">
        <v>90</v>
      </c>
      <c r="AV135" s="13" t="s">
        <v>90</v>
      </c>
      <c r="AW135" s="13" t="s">
        <v>38</v>
      </c>
      <c r="AX135" s="13" t="s">
        <v>83</v>
      </c>
      <c r="AY135" s="254" t="s">
        <v>128</v>
      </c>
    </row>
    <row r="136" spans="2:51" s="14" customFormat="1" ht="12">
      <c r="B136" s="255"/>
      <c r="C136" s="256"/>
      <c r="D136" s="235" t="s">
        <v>138</v>
      </c>
      <c r="E136" s="257" t="s">
        <v>1</v>
      </c>
      <c r="F136" s="258" t="s">
        <v>141</v>
      </c>
      <c r="G136" s="256"/>
      <c r="H136" s="259">
        <v>36</v>
      </c>
      <c r="I136" s="260"/>
      <c r="J136" s="256"/>
      <c r="K136" s="256"/>
      <c r="L136" s="261"/>
      <c r="M136" s="262"/>
      <c r="N136" s="263"/>
      <c r="O136" s="263"/>
      <c r="P136" s="263"/>
      <c r="Q136" s="263"/>
      <c r="R136" s="263"/>
      <c r="S136" s="263"/>
      <c r="T136" s="264"/>
      <c r="AT136" s="265" t="s">
        <v>138</v>
      </c>
      <c r="AU136" s="265" t="s">
        <v>90</v>
      </c>
      <c r="AV136" s="14" t="s">
        <v>142</v>
      </c>
      <c r="AW136" s="14" t="s">
        <v>38</v>
      </c>
      <c r="AX136" s="14" t="s">
        <v>83</v>
      </c>
      <c r="AY136" s="265" t="s">
        <v>128</v>
      </c>
    </row>
    <row r="137" spans="2:51" s="15" customFormat="1" ht="12">
      <c r="B137" s="266"/>
      <c r="C137" s="267"/>
      <c r="D137" s="235" t="s">
        <v>138</v>
      </c>
      <c r="E137" s="268" t="s">
        <v>1</v>
      </c>
      <c r="F137" s="269" t="s">
        <v>145</v>
      </c>
      <c r="G137" s="267"/>
      <c r="H137" s="270">
        <v>66.432</v>
      </c>
      <c r="I137" s="271"/>
      <c r="J137" s="267"/>
      <c r="K137" s="267"/>
      <c r="L137" s="272"/>
      <c r="M137" s="273"/>
      <c r="N137" s="274"/>
      <c r="O137" s="274"/>
      <c r="P137" s="274"/>
      <c r="Q137" s="274"/>
      <c r="R137" s="274"/>
      <c r="S137" s="274"/>
      <c r="T137" s="275"/>
      <c r="AT137" s="276" t="s">
        <v>138</v>
      </c>
      <c r="AU137" s="276" t="s">
        <v>90</v>
      </c>
      <c r="AV137" s="15" t="s">
        <v>136</v>
      </c>
      <c r="AW137" s="15" t="s">
        <v>38</v>
      </c>
      <c r="AX137" s="15" t="s">
        <v>88</v>
      </c>
      <c r="AY137" s="276" t="s">
        <v>128</v>
      </c>
    </row>
    <row r="138" spans="2:65" s="1" customFormat="1" ht="24" customHeight="1">
      <c r="B138" s="39"/>
      <c r="C138" s="220" t="s">
        <v>90</v>
      </c>
      <c r="D138" s="220" t="s">
        <v>131</v>
      </c>
      <c r="E138" s="221" t="s">
        <v>146</v>
      </c>
      <c r="F138" s="222" t="s">
        <v>147</v>
      </c>
      <c r="G138" s="223" t="s">
        <v>134</v>
      </c>
      <c r="H138" s="224">
        <v>458</v>
      </c>
      <c r="I138" s="225"/>
      <c r="J138" s="226">
        <f>ROUND(I138*H138,2)</f>
        <v>0</v>
      </c>
      <c r="K138" s="222" t="s">
        <v>135</v>
      </c>
      <c r="L138" s="44"/>
      <c r="M138" s="227" t="s">
        <v>1</v>
      </c>
      <c r="N138" s="228" t="s">
        <v>48</v>
      </c>
      <c r="O138" s="87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AR138" s="231" t="s">
        <v>136</v>
      </c>
      <c r="AT138" s="231" t="s">
        <v>131</v>
      </c>
      <c r="AU138" s="231" t="s">
        <v>90</v>
      </c>
      <c r="AY138" s="17" t="s">
        <v>128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7" t="s">
        <v>88</v>
      </c>
      <c r="BK138" s="232">
        <f>ROUND(I138*H138,2)</f>
        <v>0</v>
      </c>
      <c r="BL138" s="17" t="s">
        <v>136</v>
      </c>
      <c r="BM138" s="231" t="s">
        <v>148</v>
      </c>
    </row>
    <row r="139" spans="2:63" s="11" customFormat="1" ht="22.8" customHeight="1">
      <c r="B139" s="204"/>
      <c r="C139" s="205"/>
      <c r="D139" s="206" t="s">
        <v>82</v>
      </c>
      <c r="E139" s="218" t="s">
        <v>149</v>
      </c>
      <c r="F139" s="218" t="s">
        <v>150</v>
      </c>
      <c r="G139" s="205"/>
      <c r="H139" s="205"/>
      <c r="I139" s="208"/>
      <c r="J139" s="219">
        <f>BK139</f>
        <v>0</v>
      </c>
      <c r="K139" s="205"/>
      <c r="L139" s="210"/>
      <c r="M139" s="211"/>
      <c r="N139" s="212"/>
      <c r="O139" s="212"/>
      <c r="P139" s="213">
        <f>SUM(P140:P147)</f>
        <v>0</v>
      </c>
      <c r="Q139" s="212"/>
      <c r="R139" s="213">
        <f>SUM(R140:R147)</f>
        <v>0</v>
      </c>
      <c r="S139" s="212"/>
      <c r="T139" s="214">
        <f>SUM(T140:T147)</f>
        <v>0</v>
      </c>
      <c r="AR139" s="215" t="s">
        <v>88</v>
      </c>
      <c r="AT139" s="216" t="s">
        <v>82</v>
      </c>
      <c r="AU139" s="216" t="s">
        <v>88</v>
      </c>
      <c r="AY139" s="215" t="s">
        <v>128</v>
      </c>
      <c r="BK139" s="217">
        <f>SUM(BK140:BK147)</f>
        <v>0</v>
      </c>
    </row>
    <row r="140" spans="2:65" s="1" customFormat="1" ht="24" customHeight="1">
      <c r="B140" s="39"/>
      <c r="C140" s="220" t="s">
        <v>142</v>
      </c>
      <c r="D140" s="220" t="s">
        <v>131</v>
      </c>
      <c r="E140" s="221" t="s">
        <v>151</v>
      </c>
      <c r="F140" s="222" t="s">
        <v>152</v>
      </c>
      <c r="G140" s="223" t="s">
        <v>153</v>
      </c>
      <c r="H140" s="224">
        <v>7.875</v>
      </c>
      <c r="I140" s="225"/>
      <c r="J140" s="226">
        <f>ROUND(I140*H140,2)</f>
        <v>0</v>
      </c>
      <c r="K140" s="222" t="s">
        <v>135</v>
      </c>
      <c r="L140" s="44"/>
      <c r="M140" s="227" t="s">
        <v>1</v>
      </c>
      <c r="N140" s="228" t="s">
        <v>48</v>
      </c>
      <c r="O140" s="87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AR140" s="231" t="s">
        <v>136</v>
      </c>
      <c r="AT140" s="231" t="s">
        <v>131</v>
      </c>
      <c r="AU140" s="231" t="s">
        <v>90</v>
      </c>
      <c r="AY140" s="17" t="s">
        <v>128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7" t="s">
        <v>88</v>
      </c>
      <c r="BK140" s="232">
        <f>ROUND(I140*H140,2)</f>
        <v>0</v>
      </c>
      <c r="BL140" s="17" t="s">
        <v>136</v>
      </c>
      <c r="BM140" s="231" t="s">
        <v>154</v>
      </c>
    </row>
    <row r="141" spans="2:65" s="1" customFormat="1" ht="24" customHeight="1">
      <c r="B141" s="39"/>
      <c r="C141" s="220" t="s">
        <v>136</v>
      </c>
      <c r="D141" s="220" t="s">
        <v>131</v>
      </c>
      <c r="E141" s="221" t="s">
        <v>155</v>
      </c>
      <c r="F141" s="222" t="s">
        <v>156</v>
      </c>
      <c r="G141" s="223" t="s">
        <v>153</v>
      </c>
      <c r="H141" s="224">
        <v>236.25</v>
      </c>
      <c r="I141" s="225"/>
      <c r="J141" s="226">
        <f>ROUND(I141*H141,2)</f>
        <v>0</v>
      </c>
      <c r="K141" s="222" t="s">
        <v>135</v>
      </c>
      <c r="L141" s="44"/>
      <c r="M141" s="227" t="s">
        <v>1</v>
      </c>
      <c r="N141" s="228" t="s">
        <v>48</v>
      </c>
      <c r="O141" s="87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AR141" s="231" t="s">
        <v>136</v>
      </c>
      <c r="AT141" s="231" t="s">
        <v>131</v>
      </c>
      <c r="AU141" s="231" t="s">
        <v>90</v>
      </c>
      <c r="AY141" s="17" t="s">
        <v>128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7" t="s">
        <v>88</v>
      </c>
      <c r="BK141" s="232">
        <f>ROUND(I141*H141,2)</f>
        <v>0</v>
      </c>
      <c r="BL141" s="17" t="s">
        <v>136</v>
      </c>
      <c r="BM141" s="231" t="s">
        <v>157</v>
      </c>
    </row>
    <row r="142" spans="2:51" s="13" customFormat="1" ht="12">
      <c r="B142" s="244"/>
      <c r="C142" s="245"/>
      <c r="D142" s="235" t="s">
        <v>138</v>
      </c>
      <c r="E142" s="246" t="s">
        <v>1</v>
      </c>
      <c r="F142" s="247" t="s">
        <v>158</v>
      </c>
      <c r="G142" s="245"/>
      <c r="H142" s="248">
        <v>236.25</v>
      </c>
      <c r="I142" s="249"/>
      <c r="J142" s="245"/>
      <c r="K142" s="245"/>
      <c r="L142" s="250"/>
      <c r="M142" s="251"/>
      <c r="N142" s="252"/>
      <c r="O142" s="252"/>
      <c r="P142" s="252"/>
      <c r="Q142" s="252"/>
      <c r="R142" s="252"/>
      <c r="S142" s="252"/>
      <c r="T142" s="253"/>
      <c r="AT142" s="254" t="s">
        <v>138</v>
      </c>
      <c r="AU142" s="254" t="s">
        <v>90</v>
      </c>
      <c r="AV142" s="13" t="s">
        <v>90</v>
      </c>
      <c r="AW142" s="13" t="s">
        <v>38</v>
      </c>
      <c r="AX142" s="13" t="s">
        <v>83</v>
      </c>
      <c r="AY142" s="254" t="s">
        <v>128</v>
      </c>
    </row>
    <row r="143" spans="2:51" s="15" customFormat="1" ht="12">
      <c r="B143" s="266"/>
      <c r="C143" s="267"/>
      <c r="D143" s="235" t="s">
        <v>138</v>
      </c>
      <c r="E143" s="268" t="s">
        <v>1</v>
      </c>
      <c r="F143" s="269" t="s">
        <v>145</v>
      </c>
      <c r="G143" s="267"/>
      <c r="H143" s="270">
        <v>236.25</v>
      </c>
      <c r="I143" s="271"/>
      <c r="J143" s="267"/>
      <c r="K143" s="267"/>
      <c r="L143" s="272"/>
      <c r="M143" s="273"/>
      <c r="N143" s="274"/>
      <c r="O143" s="274"/>
      <c r="P143" s="274"/>
      <c r="Q143" s="274"/>
      <c r="R143" s="274"/>
      <c r="S143" s="274"/>
      <c r="T143" s="275"/>
      <c r="AT143" s="276" t="s">
        <v>138</v>
      </c>
      <c r="AU143" s="276" t="s">
        <v>90</v>
      </c>
      <c r="AV143" s="15" t="s">
        <v>136</v>
      </c>
      <c r="AW143" s="15" t="s">
        <v>38</v>
      </c>
      <c r="AX143" s="15" t="s">
        <v>88</v>
      </c>
      <c r="AY143" s="276" t="s">
        <v>128</v>
      </c>
    </row>
    <row r="144" spans="2:65" s="1" customFormat="1" ht="24" customHeight="1">
      <c r="B144" s="39"/>
      <c r="C144" s="220" t="s">
        <v>159</v>
      </c>
      <c r="D144" s="220" t="s">
        <v>131</v>
      </c>
      <c r="E144" s="221" t="s">
        <v>160</v>
      </c>
      <c r="F144" s="222" t="s">
        <v>161</v>
      </c>
      <c r="G144" s="223" t="s">
        <v>153</v>
      </c>
      <c r="H144" s="224">
        <v>7.875</v>
      </c>
      <c r="I144" s="225"/>
      <c r="J144" s="226">
        <f>ROUND(I144*H144,2)</f>
        <v>0</v>
      </c>
      <c r="K144" s="222" t="s">
        <v>135</v>
      </c>
      <c r="L144" s="44"/>
      <c r="M144" s="227" t="s">
        <v>1</v>
      </c>
      <c r="N144" s="228" t="s">
        <v>48</v>
      </c>
      <c r="O144" s="87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AR144" s="231" t="s">
        <v>136</v>
      </c>
      <c r="AT144" s="231" t="s">
        <v>131</v>
      </c>
      <c r="AU144" s="231" t="s">
        <v>90</v>
      </c>
      <c r="AY144" s="17" t="s">
        <v>128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7" t="s">
        <v>88</v>
      </c>
      <c r="BK144" s="232">
        <f>ROUND(I144*H144,2)</f>
        <v>0</v>
      </c>
      <c r="BL144" s="17" t="s">
        <v>136</v>
      </c>
      <c r="BM144" s="231" t="s">
        <v>162</v>
      </c>
    </row>
    <row r="145" spans="2:65" s="1" customFormat="1" ht="24" customHeight="1">
      <c r="B145" s="39"/>
      <c r="C145" s="220" t="s">
        <v>163</v>
      </c>
      <c r="D145" s="220" t="s">
        <v>131</v>
      </c>
      <c r="E145" s="221" t="s">
        <v>164</v>
      </c>
      <c r="F145" s="222" t="s">
        <v>165</v>
      </c>
      <c r="G145" s="223" t="s">
        <v>153</v>
      </c>
      <c r="H145" s="224">
        <v>192.375</v>
      </c>
      <c r="I145" s="225"/>
      <c r="J145" s="226">
        <f>ROUND(I145*H145,2)</f>
        <v>0</v>
      </c>
      <c r="K145" s="222" t="s">
        <v>135</v>
      </c>
      <c r="L145" s="44"/>
      <c r="M145" s="227" t="s">
        <v>1</v>
      </c>
      <c r="N145" s="228" t="s">
        <v>48</v>
      </c>
      <c r="O145" s="87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AR145" s="231" t="s">
        <v>136</v>
      </c>
      <c r="AT145" s="231" t="s">
        <v>131</v>
      </c>
      <c r="AU145" s="231" t="s">
        <v>90</v>
      </c>
      <c r="AY145" s="17" t="s">
        <v>128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7" t="s">
        <v>88</v>
      </c>
      <c r="BK145" s="232">
        <f>ROUND(I145*H145,2)</f>
        <v>0</v>
      </c>
      <c r="BL145" s="17" t="s">
        <v>136</v>
      </c>
      <c r="BM145" s="231" t="s">
        <v>166</v>
      </c>
    </row>
    <row r="146" spans="2:51" s="13" customFormat="1" ht="12">
      <c r="B146" s="244"/>
      <c r="C146" s="245"/>
      <c r="D146" s="235" t="s">
        <v>138</v>
      </c>
      <c r="E146" s="246" t="s">
        <v>1</v>
      </c>
      <c r="F146" s="247" t="s">
        <v>167</v>
      </c>
      <c r="G146" s="245"/>
      <c r="H146" s="248">
        <v>192.375</v>
      </c>
      <c r="I146" s="249"/>
      <c r="J146" s="245"/>
      <c r="K146" s="245"/>
      <c r="L146" s="250"/>
      <c r="M146" s="251"/>
      <c r="N146" s="252"/>
      <c r="O146" s="252"/>
      <c r="P146" s="252"/>
      <c r="Q146" s="252"/>
      <c r="R146" s="252"/>
      <c r="S146" s="252"/>
      <c r="T146" s="253"/>
      <c r="AT146" s="254" t="s">
        <v>138</v>
      </c>
      <c r="AU146" s="254" t="s">
        <v>90</v>
      </c>
      <c r="AV146" s="13" t="s">
        <v>90</v>
      </c>
      <c r="AW146" s="13" t="s">
        <v>38</v>
      </c>
      <c r="AX146" s="13" t="s">
        <v>88</v>
      </c>
      <c r="AY146" s="254" t="s">
        <v>128</v>
      </c>
    </row>
    <row r="147" spans="2:65" s="1" customFormat="1" ht="24" customHeight="1">
      <c r="B147" s="39"/>
      <c r="C147" s="220" t="s">
        <v>168</v>
      </c>
      <c r="D147" s="220" t="s">
        <v>131</v>
      </c>
      <c r="E147" s="221" t="s">
        <v>169</v>
      </c>
      <c r="F147" s="222" t="s">
        <v>170</v>
      </c>
      <c r="G147" s="223" t="s">
        <v>153</v>
      </c>
      <c r="H147" s="224">
        <v>7.875</v>
      </c>
      <c r="I147" s="225"/>
      <c r="J147" s="226">
        <f>ROUND(I147*H147,2)</f>
        <v>0</v>
      </c>
      <c r="K147" s="222" t="s">
        <v>135</v>
      </c>
      <c r="L147" s="44"/>
      <c r="M147" s="227" t="s">
        <v>1</v>
      </c>
      <c r="N147" s="228" t="s">
        <v>48</v>
      </c>
      <c r="O147" s="87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AR147" s="231" t="s">
        <v>136</v>
      </c>
      <c r="AT147" s="231" t="s">
        <v>131</v>
      </c>
      <c r="AU147" s="231" t="s">
        <v>90</v>
      </c>
      <c r="AY147" s="17" t="s">
        <v>128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7" t="s">
        <v>88</v>
      </c>
      <c r="BK147" s="232">
        <f>ROUND(I147*H147,2)</f>
        <v>0</v>
      </c>
      <c r="BL147" s="17" t="s">
        <v>136</v>
      </c>
      <c r="BM147" s="231" t="s">
        <v>171</v>
      </c>
    </row>
    <row r="148" spans="2:63" s="11" customFormat="1" ht="25.9" customHeight="1">
      <c r="B148" s="204"/>
      <c r="C148" s="205"/>
      <c r="D148" s="206" t="s">
        <v>82</v>
      </c>
      <c r="E148" s="207" t="s">
        <v>172</v>
      </c>
      <c r="F148" s="207" t="s">
        <v>173</v>
      </c>
      <c r="G148" s="205"/>
      <c r="H148" s="205"/>
      <c r="I148" s="208"/>
      <c r="J148" s="209">
        <f>BK148</f>
        <v>0</v>
      </c>
      <c r="K148" s="205"/>
      <c r="L148" s="210"/>
      <c r="M148" s="211"/>
      <c r="N148" s="212"/>
      <c r="O148" s="212"/>
      <c r="P148" s="213">
        <f>P149+P212+P243+P255+P258+P263</f>
        <v>0</v>
      </c>
      <c r="Q148" s="212"/>
      <c r="R148" s="213">
        <f>R149+R212+R243+R255+R258+R263</f>
        <v>10.582875000000001</v>
      </c>
      <c r="S148" s="212"/>
      <c r="T148" s="214">
        <f>T149+T212+T243+T255+T258+T263</f>
        <v>7.87468</v>
      </c>
      <c r="AR148" s="215" t="s">
        <v>90</v>
      </c>
      <c r="AT148" s="216" t="s">
        <v>82</v>
      </c>
      <c r="AU148" s="216" t="s">
        <v>83</v>
      </c>
      <c r="AY148" s="215" t="s">
        <v>128</v>
      </c>
      <c r="BK148" s="217">
        <f>BK149+BK212+BK243+BK255+BK258+BK263</f>
        <v>0</v>
      </c>
    </row>
    <row r="149" spans="2:63" s="11" customFormat="1" ht="22.8" customHeight="1">
      <c r="B149" s="204"/>
      <c r="C149" s="205"/>
      <c r="D149" s="206" t="s">
        <v>82</v>
      </c>
      <c r="E149" s="218" t="s">
        <v>174</v>
      </c>
      <c r="F149" s="218" t="s">
        <v>175</v>
      </c>
      <c r="G149" s="205"/>
      <c r="H149" s="205"/>
      <c r="I149" s="208"/>
      <c r="J149" s="219">
        <f>BK149</f>
        <v>0</v>
      </c>
      <c r="K149" s="205"/>
      <c r="L149" s="210"/>
      <c r="M149" s="211"/>
      <c r="N149" s="212"/>
      <c r="O149" s="212"/>
      <c r="P149" s="213">
        <f>SUM(P150:P211)</f>
        <v>0</v>
      </c>
      <c r="Q149" s="212"/>
      <c r="R149" s="213">
        <f>SUM(R150:R211)</f>
        <v>3.0284449999999996</v>
      </c>
      <c r="S149" s="212"/>
      <c r="T149" s="214">
        <f>SUM(T150:T211)</f>
        <v>7.41</v>
      </c>
      <c r="AR149" s="215" t="s">
        <v>90</v>
      </c>
      <c r="AT149" s="216" t="s">
        <v>82</v>
      </c>
      <c r="AU149" s="216" t="s">
        <v>88</v>
      </c>
      <c r="AY149" s="215" t="s">
        <v>128</v>
      </c>
      <c r="BK149" s="217">
        <f>SUM(BK150:BK211)</f>
        <v>0</v>
      </c>
    </row>
    <row r="150" spans="2:65" s="1" customFormat="1" ht="24" customHeight="1">
      <c r="B150" s="39"/>
      <c r="C150" s="220" t="s">
        <v>176</v>
      </c>
      <c r="D150" s="220" t="s">
        <v>131</v>
      </c>
      <c r="E150" s="221" t="s">
        <v>177</v>
      </c>
      <c r="F150" s="222" t="s">
        <v>178</v>
      </c>
      <c r="G150" s="223" t="s">
        <v>179</v>
      </c>
      <c r="H150" s="224">
        <v>780</v>
      </c>
      <c r="I150" s="225"/>
      <c r="J150" s="226">
        <f>ROUND(I150*H150,2)</f>
        <v>0</v>
      </c>
      <c r="K150" s="222" t="s">
        <v>135</v>
      </c>
      <c r="L150" s="44"/>
      <c r="M150" s="227" t="s">
        <v>1</v>
      </c>
      <c r="N150" s="228" t="s">
        <v>48</v>
      </c>
      <c r="O150" s="87"/>
      <c r="P150" s="229">
        <f>O150*H150</f>
        <v>0</v>
      </c>
      <c r="Q150" s="229">
        <v>0</v>
      </c>
      <c r="R150" s="229">
        <f>Q150*H150</f>
        <v>0</v>
      </c>
      <c r="S150" s="229">
        <v>0.0095</v>
      </c>
      <c r="T150" s="230">
        <f>S150*H150</f>
        <v>7.41</v>
      </c>
      <c r="AR150" s="231" t="s">
        <v>180</v>
      </c>
      <c r="AT150" s="231" t="s">
        <v>131</v>
      </c>
      <c r="AU150" s="231" t="s">
        <v>90</v>
      </c>
      <c r="AY150" s="17" t="s">
        <v>128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7" t="s">
        <v>88</v>
      </c>
      <c r="BK150" s="232">
        <f>ROUND(I150*H150,2)</f>
        <v>0</v>
      </c>
      <c r="BL150" s="17" t="s">
        <v>180</v>
      </c>
      <c r="BM150" s="231" t="s">
        <v>181</v>
      </c>
    </row>
    <row r="151" spans="2:51" s="13" customFormat="1" ht="12">
      <c r="B151" s="244"/>
      <c r="C151" s="245"/>
      <c r="D151" s="235" t="s">
        <v>138</v>
      </c>
      <c r="E151" s="246" t="s">
        <v>1</v>
      </c>
      <c r="F151" s="247" t="s">
        <v>182</v>
      </c>
      <c r="G151" s="245"/>
      <c r="H151" s="248">
        <v>780</v>
      </c>
      <c r="I151" s="249"/>
      <c r="J151" s="245"/>
      <c r="K151" s="245"/>
      <c r="L151" s="250"/>
      <c r="M151" s="251"/>
      <c r="N151" s="252"/>
      <c r="O151" s="252"/>
      <c r="P151" s="252"/>
      <c r="Q151" s="252"/>
      <c r="R151" s="252"/>
      <c r="S151" s="252"/>
      <c r="T151" s="253"/>
      <c r="AT151" s="254" t="s">
        <v>138</v>
      </c>
      <c r="AU151" s="254" t="s">
        <v>90</v>
      </c>
      <c r="AV151" s="13" t="s">
        <v>90</v>
      </c>
      <c r="AW151" s="13" t="s">
        <v>38</v>
      </c>
      <c r="AX151" s="13" t="s">
        <v>83</v>
      </c>
      <c r="AY151" s="254" t="s">
        <v>128</v>
      </c>
    </row>
    <row r="152" spans="2:51" s="15" customFormat="1" ht="12">
      <c r="B152" s="266"/>
      <c r="C152" s="267"/>
      <c r="D152" s="235" t="s">
        <v>138</v>
      </c>
      <c r="E152" s="268" t="s">
        <v>1</v>
      </c>
      <c r="F152" s="269" t="s">
        <v>145</v>
      </c>
      <c r="G152" s="267"/>
      <c r="H152" s="270">
        <v>780</v>
      </c>
      <c r="I152" s="271"/>
      <c r="J152" s="267"/>
      <c r="K152" s="267"/>
      <c r="L152" s="272"/>
      <c r="M152" s="273"/>
      <c r="N152" s="274"/>
      <c r="O152" s="274"/>
      <c r="P152" s="274"/>
      <c r="Q152" s="274"/>
      <c r="R152" s="274"/>
      <c r="S152" s="274"/>
      <c r="T152" s="275"/>
      <c r="AT152" s="276" t="s">
        <v>138</v>
      </c>
      <c r="AU152" s="276" t="s">
        <v>90</v>
      </c>
      <c r="AV152" s="15" t="s">
        <v>136</v>
      </c>
      <c r="AW152" s="15" t="s">
        <v>38</v>
      </c>
      <c r="AX152" s="15" t="s">
        <v>88</v>
      </c>
      <c r="AY152" s="276" t="s">
        <v>128</v>
      </c>
    </row>
    <row r="153" spans="2:65" s="1" customFormat="1" ht="24" customHeight="1">
      <c r="B153" s="39"/>
      <c r="C153" s="220" t="s">
        <v>129</v>
      </c>
      <c r="D153" s="220" t="s">
        <v>131</v>
      </c>
      <c r="E153" s="221" t="s">
        <v>183</v>
      </c>
      <c r="F153" s="222" t="s">
        <v>184</v>
      </c>
      <c r="G153" s="223" t="s">
        <v>179</v>
      </c>
      <c r="H153" s="224">
        <v>380</v>
      </c>
      <c r="I153" s="225"/>
      <c r="J153" s="226">
        <f>ROUND(I153*H153,2)</f>
        <v>0</v>
      </c>
      <c r="K153" s="222" t="s">
        <v>135</v>
      </c>
      <c r="L153" s="44"/>
      <c r="M153" s="227" t="s">
        <v>1</v>
      </c>
      <c r="N153" s="228" t="s">
        <v>48</v>
      </c>
      <c r="O153" s="87"/>
      <c r="P153" s="229">
        <f>O153*H153</f>
        <v>0</v>
      </c>
      <c r="Q153" s="229">
        <v>0.00019</v>
      </c>
      <c r="R153" s="229">
        <f>Q153*H153</f>
        <v>0.0722</v>
      </c>
      <c r="S153" s="229">
        <v>0</v>
      </c>
      <c r="T153" s="230">
        <f>S153*H153</f>
        <v>0</v>
      </c>
      <c r="AR153" s="231" t="s">
        <v>180</v>
      </c>
      <c r="AT153" s="231" t="s">
        <v>131</v>
      </c>
      <c r="AU153" s="231" t="s">
        <v>90</v>
      </c>
      <c r="AY153" s="17" t="s">
        <v>128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7" t="s">
        <v>88</v>
      </c>
      <c r="BK153" s="232">
        <f>ROUND(I153*H153,2)</f>
        <v>0</v>
      </c>
      <c r="BL153" s="17" t="s">
        <v>180</v>
      </c>
      <c r="BM153" s="231" t="s">
        <v>185</v>
      </c>
    </row>
    <row r="154" spans="2:51" s="12" customFormat="1" ht="12">
      <c r="B154" s="233"/>
      <c r="C154" s="234"/>
      <c r="D154" s="235" t="s">
        <v>138</v>
      </c>
      <c r="E154" s="236" t="s">
        <v>1</v>
      </c>
      <c r="F154" s="237" t="s">
        <v>186</v>
      </c>
      <c r="G154" s="234"/>
      <c r="H154" s="236" t="s">
        <v>1</v>
      </c>
      <c r="I154" s="238"/>
      <c r="J154" s="234"/>
      <c r="K154" s="234"/>
      <c r="L154" s="239"/>
      <c r="M154" s="240"/>
      <c r="N154" s="241"/>
      <c r="O154" s="241"/>
      <c r="P154" s="241"/>
      <c r="Q154" s="241"/>
      <c r="R154" s="241"/>
      <c r="S154" s="241"/>
      <c r="T154" s="242"/>
      <c r="AT154" s="243" t="s">
        <v>138</v>
      </c>
      <c r="AU154" s="243" t="s">
        <v>90</v>
      </c>
      <c r="AV154" s="12" t="s">
        <v>88</v>
      </c>
      <c r="AW154" s="12" t="s">
        <v>38</v>
      </c>
      <c r="AX154" s="12" t="s">
        <v>83</v>
      </c>
      <c r="AY154" s="243" t="s">
        <v>128</v>
      </c>
    </row>
    <row r="155" spans="2:51" s="13" customFormat="1" ht="12">
      <c r="B155" s="244"/>
      <c r="C155" s="245"/>
      <c r="D155" s="235" t="s">
        <v>138</v>
      </c>
      <c r="E155" s="246" t="s">
        <v>1</v>
      </c>
      <c r="F155" s="247" t="s">
        <v>187</v>
      </c>
      <c r="G155" s="245"/>
      <c r="H155" s="248">
        <v>10</v>
      </c>
      <c r="I155" s="249"/>
      <c r="J155" s="245"/>
      <c r="K155" s="245"/>
      <c r="L155" s="250"/>
      <c r="M155" s="251"/>
      <c r="N155" s="252"/>
      <c r="O155" s="252"/>
      <c r="P155" s="252"/>
      <c r="Q155" s="252"/>
      <c r="R155" s="252"/>
      <c r="S155" s="252"/>
      <c r="T155" s="253"/>
      <c r="AT155" s="254" t="s">
        <v>138</v>
      </c>
      <c r="AU155" s="254" t="s">
        <v>90</v>
      </c>
      <c r="AV155" s="13" t="s">
        <v>90</v>
      </c>
      <c r="AW155" s="13" t="s">
        <v>38</v>
      </c>
      <c r="AX155" s="13" t="s">
        <v>83</v>
      </c>
      <c r="AY155" s="254" t="s">
        <v>128</v>
      </c>
    </row>
    <row r="156" spans="2:51" s="12" customFormat="1" ht="12">
      <c r="B156" s="233"/>
      <c r="C156" s="234"/>
      <c r="D156" s="235" t="s">
        <v>138</v>
      </c>
      <c r="E156" s="236" t="s">
        <v>1</v>
      </c>
      <c r="F156" s="237" t="s">
        <v>188</v>
      </c>
      <c r="G156" s="234"/>
      <c r="H156" s="236" t="s">
        <v>1</v>
      </c>
      <c r="I156" s="238"/>
      <c r="J156" s="234"/>
      <c r="K156" s="234"/>
      <c r="L156" s="239"/>
      <c r="M156" s="240"/>
      <c r="N156" s="241"/>
      <c r="O156" s="241"/>
      <c r="P156" s="241"/>
      <c r="Q156" s="241"/>
      <c r="R156" s="241"/>
      <c r="S156" s="241"/>
      <c r="T156" s="242"/>
      <c r="AT156" s="243" t="s">
        <v>138</v>
      </c>
      <c r="AU156" s="243" t="s">
        <v>90</v>
      </c>
      <c r="AV156" s="12" t="s">
        <v>88</v>
      </c>
      <c r="AW156" s="12" t="s">
        <v>38</v>
      </c>
      <c r="AX156" s="12" t="s">
        <v>83</v>
      </c>
      <c r="AY156" s="243" t="s">
        <v>128</v>
      </c>
    </row>
    <row r="157" spans="2:51" s="13" customFormat="1" ht="12">
      <c r="B157" s="244"/>
      <c r="C157" s="245"/>
      <c r="D157" s="235" t="s">
        <v>138</v>
      </c>
      <c r="E157" s="246" t="s">
        <v>1</v>
      </c>
      <c r="F157" s="247" t="s">
        <v>189</v>
      </c>
      <c r="G157" s="245"/>
      <c r="H157" s="248">
        <v>20</v>
      </c>
      <c r="I157" s="249"/>
      <c r="J157" s="245"/>
      <c r="K157" s="245"/>
      <c r="L157" s="250"/>
      <c r="M157" s="251"/>
      <c r="N157" s="252"/>
      <c r="O157" s="252"/>
      <c r="P157" s="252"/>
      <c r="Q157" s="252"/>
      <c r="R157" s="252"/>
      <c r="S157" s="252"/>
      <c r="T157" s="253"/>
      <c r="AT157" s="254" t="s">
        <v>138</v>
      </c>
      <c r="AU157" s="254" t="s">
        <v>90</v>
      </c>
      <c r="AV157" s="13" t="s">
        <v>90</v>
      </c>
      <c r="AW157" s="13" t="s">
        <v>38</v>
      </c>
      <c r="AX157" s="13" t="s">
        <v>83</v>
      </c>
      <c r="AY157" s="254" t="s">
        <v>128</v>
      </c>
    </row>
    <row r="158" spans="2:51" s="12" customFormat="1" ht="12">
      <c r="B158" s="233"/>
      <c r="C158" s="234"/>
      <c r="D158" s="235" t="s">
        <v>138</v>
      </c>
      <c r="E158" s="236" t="s">
        <v>1</v>
      </c>
      <c r="F158" s="237" t="s">
        <v>190</v>
      </c>
      <c r="G158" s="234"/>
      <c r="H158" s="236" t="s">
        <v>1</v>
      </c>
      <c r="I158" s="238"/>
      <c r="J158" s="234"/>
      <c r="K158" s="234"/>
      <c r="L158" s="239"/>
      <c r="M158" s="240"/>
      <c r="N158" s="241"/>
      <c r="O158" s="241"/>
      <c r="P158" s="241"/>
      <c r="Q158" s="241"/>
      <c r="R158" s="241"/>
      <c r="S158" s="241"/>
      <c r="T158" s="242"/>
      <c r="AT158" s="243" t="s">
        <v>138</v>
      </c>
      <c r="AU158" s="243" t="s">
        <v>90</v>
      </c>
      <c r="AV158" s="12" t="s">
        <v>88</v>
      </c>
      <c r="AW158" s="12" t="s">
        <v>38</v>
      </c>
      <c r="AX158" s="12" t="s">
        <v>83</v>
      </c>
      <c r="AY158" s="243" t="s">
        <v>128</v>
      </c>
    </row>
    <row r="159" spans="2:51" s="13" customFormat="1" ht="12">
      <c r="B159" s="244"/>
      <c r="C159" s="245"/>
      <c r="D159" s="235" t="s">
        <v>138</v>
      </c>
      <c r="E159" s="246" t="s">
        <v>1</v>
      </c>
      <c r="F159" s="247" t="s">
        <v>187</v>
      </c>
      <c r="G159" s="245"/>
      <c r="H159" s="248">
        <v>10</v>
      </c>
      <c r="I159" s="249"/>
      <c r="J159" s="245"/>
      <c r="K159" s="245"/>
      <c r="L159" s="250"/>
      <c r="M159" s="251"/>
      <c r="N159" s="252"/>
      <c r="O159" s="252"/>
      <c r="P159" s="252"/>
      <c r="Q159" s="252"/>
      <c r="R159" s="252"/>
      <c r="S159" s="252"/>
      <c r="T159" s="253"/>
      <c r="AT159" s="254" t="s">
        <v>138</v>
      </c>
      <c r="AU159" s="254" t="s">
        <v>90</v>
      </c>
      <c r="AV159" s="13" t="s">
        <v>90</v>
      </c>
      <c r="AW159" s="13" t="s">
        <v>38</v>
      </c>
      <c r="AX159" s="13" t="s">
        <v>83</v>
      </c>
      <c r="AY159" s="254" t="s">
        <v>128</v>
      </c>
    </row>
    <row r="160" spans="2:51" s="12" customFormat="1" ht="12">
      <c r="B160" s="233"/>
      <c r="C160" s="234"/>
      <c r="D160" s="235" t="s">
        <v>138</v>
      </c>
      <c r="E160" s="236" t="s">
        <v>1</v>
      </c>
      <c r="F160" s="237" t="s">
        <v>191</v>
      </c>
      <c r="G160" s="234"/>
      <c r="H160" s="236" t="s">
        <v>1</v>
      </c>
      <c r="I160" s="238"/>
      <c r="J160" s="234"/>
      <c r="K160" s="234"/>
      <c r="L160" s="239"/>
      <c r="M160" s="240"/>
      <c r="N160" s="241"/>
      <c r="O160" s="241"/>
      <c r="P160" s="241"/>
      <c r="Q160" s="241"/>
      <c r="R160" s="241"/>
      <c r="S160" s="241"/>
      <c r="T160" s="242"/>
      <c r="AT160" s="243" t="s">
        <v>138</v>
      </c>
      <c r="AU160" s="243" t="s">
        <v>90</v>
      </c>
      <c r="AV160" s="12" t="s">
        <v>88</v>
      </c>
      <c r="AW160" s="12" t="s">
        <v>38</v>
      </c>
      <c r="AX160" s="12" t="s">
        <v>83</v>
      </c>
      <c r="AY160" s="243" t="s">
        <v>128</v>
      </c>
    </row>
    <row r="161" spans="2:51" s="13" customFormat="1" ht="12">
      <c r="B161" s="244"/>
      <c r="C161" s="245"/>
      <c r="D161" s="235" t="s">
        <v>138</v>
      </c>
      <c r="E161" s="246" t="s">
        <v>1</v>
      </c>
      <c r="F161" s="247" t="s">
        <v>163</v>
      </c>
      <c r="G161" s="245"/>
      <c r="H161" s="248">
        <v>6</v>
      </c>
      <c r="I161" s="249"/>
      <c r="J161" s="245"/>
      <c r="K161" s="245"/>
      <c r="L161" s="250"/>
      <c r="M161" s="251"/>
      <c r="N161" s="252"/>
      <c r="O161" s="252"/>
      <c r="P161" s="252"/>
      <c r="Q161" s="252"/>
      <c r="R161" s="252"/>
      <c r="S161" s="252"/>
      <c r="T161" s="253"/>
      <c r="AT161" s="254" t="s">
        <v>138</v>
      </c>
      <c r="AU161" s="254" t="s">
        <v>90</v>
      </c>
      <c r="AV161" s="13" t="s">
        <v>90</v>
      </c>
      <c r="AW161" s="13" t="s">
        <v>38</v>
      </c>
      <c r="AX161" s="13" t="s">
        <v>83</v>
      </c>
      <c r="AY161" s="254" t="s">
        <v>128</v>
      </c>
    </row>
    <row r="162" spans="2:51" s="12" customFormat="1" ht="12">
      <c r="B162" s="233"/>
      <c r="C162" s="234"/>
      <c r="D162" s="235" t="s">
        <v>138</v>
      </c>
      <c r="E162" s="236" t="s">
        <v>1</v>
      </c>
      <c r="F162" s="237" t="s">
        <v>192</v>
      </c>
      <c r="G162" s="234"/>
      <c r="H162" s="236" t="s">
        <v>1</v>
      </c>
      <c r="I162" s="238"/>
      <c r="J162" s="234"/>
      <c r="K162" s="234"/>
      <c r="L162" s="239"/>
      <c r="M162" s="240"/>
      <c r="N162" s="241"/>
      <c r="O162" s="241"/>
      <c r="P162" s="241"/>
      <c r="Q162" s="241"/>
      <c r="R162" s="241"/>
      <c r="S162" s="241"/>
      <c r="T162" s="242"/>
      <c r="AT162" s="243" t="s">
        <v>138</v>
      </c>
      <c r="AU162" s="243" t="s">
        <v>90</v>
      </c>
      <c r="AV162" s="12" t="s">
        <v>88</v>
      </c>
      <c r="AW162" s="12" t="s">
        <v>38</v>
      </c>
      <c r="AX162" s="12" t="s">
        <v>83</v>
      </c>
      <c r="AY162" s="243" t="s">
        <v>128</v>
      </c>
    </row>
    <row r="163" spans="2:51" s="13" customFormat="1" ht="12">
      <c r="B163" s="244"/>
      <c r="C163" s="245"/>
      <c r="D163" s="235" t="s">
        <v>138</v>
      </c>
      <c r="E163" s="246" t="s">
        <v>1</v>
      </c>
      <c r="F163" s="247" t="s">
        <v>193</v>
      </c>
      <c r="G163" s="245"/>
      <c r="H163" s="248">
        <v>170</v>
      </c>
      <c r="I163" s="249"/>
      <c r="J163" s="245"/>
      <c r="K163" s="245"/>
      <c r="L163" s="250"/>
      <c r="M163" s="251"/>
      <c r="N163" s="252"/>
      <c r="O163" s="252"/>
      <c r="P163" s="252"/>
      <c r="Q163" s="252"/>
      <c r="R163" s="252"/>
      <c r="S163" s="252"/>
      <c r="T163" s="253"/>
      <c r="AT163" s="254" t="s">
        <v>138</v>
      </c>
      <c r="AU163" s="254" t="s">
        <v>90</v>
      </c>
      <c r="AV163" s="13" t="s">
        <v>90</v>
      </c>
      <c r="AW163" s="13" t="s">
        <v>38</v>
      </c>
      <c r="AX163" s="13" t="s">
        <v>83</v>
      </c>
      <c r="AY163" s="254" t="s">
        <v>128</v>
      </c>
    </row>
    <row r="164" spans="2:51" s="12" customFormat="1" ht="12">
      <c r="B164" s="233"/>
      <c r="C164" s="234"/>
      <c r="D164" s="235" t="s">
        <v>138</v>
      </c>
      <c r="E164" s="236" t="s">
        <v>1</v>
      </c>
      <c r="F164" s="237" t="s">
        <v>194</v>
      </c>
      <c r="G164" s="234"/>
      <c r="H164" s="236" t="s">
        <v>1</v>
      </c>
      <c r="I164" s="238"/>
      <c r="J164" s="234"/>
      <c r="K164" s="234"/>
      <c r="L164" s="239"/>
      <c r="M164" s="240"/>
      <c r="N164" s="241"/>
      <c r="O164" s="241"/>
      <c r="P164" s="241"/>
      <c r="Q164" s="241"/>
      <c r="R164" s="241"/>
      <c r="S164" s="241"/>
      <c r="T164" s="242"/>
      <c r="AT164" s="243" t="s">
        <v>138</v>
      </c>
      <c r="AU164" s="243" t="s">
        <v>90</v>
      </c>
      <c r="AV164" s="12" t="s">
        <v>88</v>
      </c>
      <c r="AW164" s="12" t="s">
        <v>38</v>
      </c>
      <c r="AX164" s="12" t="s">
        <v>83</v>
      </c>
      <c r="AY164" s="243" t="s">
        <v>128</v>
      </c>
    </row>
    <row r="165" spans="2:51" s="13" customFormat="1" ht="12">
      <c r="B165" s="244"/>
      <c r="C165" s="245"/>
      <c r="D165" s="235" t="s">
        <v>138</v>
      </c>
      <c r="E165" s="246" t="s">
        <v>1</v>
      </c>
      <c r="F165" s="247" t="s">
        <v>195</v>
      </c>
      <c r="G165" s="245"/>
      <c r="H165" s="248">
        <v>160</v>
      </c>
      <c r="I165" s="249"/>
      <c r="J165" s="245"/>
      <c r="K165" s="245"/>
      <c r="L165" s="250"/>
      <c r="M165" s="251"/>
      <c r="N165" s="252"/>
      <c r="O165" s="252"/>
      <c r="P165" s="252"/>
      <c r="Q165" s="252"/>
      <c r="R165" s="252"/>
      <c r="S165" s="252"/>
      <c r="T165" s="253"/>
      <c r="AT165" s="254" t="s">
        <v>138</v>
      </c>
      <c r="AU165" s="254" t="s">
        <v>90</v>
      </c>
      <c r="AV165" s="13" t="s">
        <v>90</v>
      </c>
      <c r="AW165" s="13" t="s">
        <v>38</v>
      </c>
      <c r="AX165" s="13" t="s">
        <v>83</v>
      </c>
      <c r="AY165" s="254" t="s">
        <v>128</v>
      </c>
    </row>
    <row r="166" spans="2:51" s="12" customFormat="1" ht="12">
      <c r="B166" s="233"/>
      <c r="C166" s="234"/>
      <c r="D166" s="235" t="s">
        <v>138</v>
      </c>
      <c r="E166" s="236" t="s">
        <v>1</v>
      </c>
      <c r="F166" s="237" t="s">
        <v>196</v>
      </c>
      <c r="G166" s="234"/>
      <c r="H166" s="236" t="s">
        <v>1</v>
      </c>
      <c r="I166" s="238"/>
      <c r="J166" s="234"/>
      <c r="K166" s="234"/>
      <c r="L166" s="239"/>
      <c r="M166" s="240"/>
      <c r="N166" s="241"/>
      <c r="O166" s="241"/>
      <c r="P166" s="241"/>
      <c r="Q166" s="241"/>
      <c r="R166" s="241"/>
      <c r="S166" s="241"/>
      <c r="T166" s="242"/>
      <c r="AT166" s="243" t="s">
        <v>138</v>
      </c>
      <c r="AU166" s="243" t="s">
        <v>90</v>
      </c>
      <c r="AV166" s="12" t="s">
        <v>88</v>
      </c>
      <c r="AW166" s="12" t="s">
        <v>38</v>
      </c>
      <c r="AX166" s="12" t="s">
        <v>83</v>
      </c>
      <c r="AY166" s="243" t="s">
        <v>128</v>
      </c>
    </row>
    <row r="167" spans="2:51" s="13" customFormat="1" ht="12">
      <c r="B167" s="244"/>
      <c r="C167" s="245"/>
      <c r="D167" s="235" t="s">
        <v>138</v>
      </c>
      <c r="E167" s="246" t="s">
        <v>1</v>
      </c>
      <c r="F167" s="247" t="s">
        <v>136</v>
      </c>
      <c r="G167" s="245"/>
      <c r="H167" s="248">
        <v>4</v>
      </c>
      <c r="I167" s="249"/>
      <c r="J167" s="245"/>
      <c r="K167" s="245"/>
      <c r="L167" s="250"/>
      <c r="M167" s="251"/>
      <c r="N167" s="252"/>
      <c r="O167" s="252"/>
      <c r="P167" s="252"/>
      <c r="Q167" s="252"/>
      <c r="R167" s="252"/>
      <c r="S167" s="252"/>
      <c r="T167" s="253"/>
      <c r="AT167" s="254" t="s">
        <v>138</v>
      </c>
      <c r="AU167" s="254" t="s">
        <v>90</v>
      </c>
      <c r="AV167" s="13" t="s">
        <v>90</v>
      </c>
      <c r="AW167" s="13" t="s">
        <v>38</v>
      </c>
      <c r="AX167" s="13" t="s">
        <v>83</v>
      </c>
      <c r="AY167" s="254" t="s">
        <v>128</v>
      </c>
    </row>
    <row r="168" spans="2:51" s="15" customFormat="1" ht="12">
      <c r="B168" s="266"/>
      <c r="C168" s="267"/>
      <c r="D168" s="235" t="s">
        <v>138</v>
      </c>
      <c r="E168" s="268" t="s">
        <v>1</v>
      </c>
      <c r="F168" s="269" t="s">
        <v>145</v>
      </c>
      <c r="G168" s="267"/>
      <c r="H168" s="270">
        <v>380</v>
      </c>
      <c r="I168" s="271"/>
      <c r="J168" s="267"/>
      <c r="K168" s="267"/>
      <c r="L168" s="272"/>
      <c r="M168" s="273"/>
      <c r="N168" s="274"/>
      <c r="O168" s="274"/>
      <c r="P168" s="274"/>
      <c r="Q168" s="274"/>
      <c r="R168" s="274"/>
      <c r="S168" s="274"/>
      <c r="T168" s="275"/>
      <c r="AT168" s="276" t="s">
        <v>138</v>
      </c>
      <c r="AU168" s="276" t="s">
        <v>90</v>
      </c>
      <c r="AV168" s="15" t="s">
        <v>136</v>
      </c>
      <c r="AW168" s="15" t="s">
        <v>38</v>
      </c>
      <c r="AX168" s="15" t="s">
        <v>88</v>
      </c>
      <c r="AY168" s="276" t="s">
        <v>128</v>
      </c>
    </row>
    <row r="169" spans="2:65" s="1" customFormat="1" ht="24" customHeight="1">
      <c r="B169" s="39"/>
      <c r="C169" s="277" t="s">
        <v>197</v>
      </c>
      <c r="D169" s="277" t="s">
        <v>198</v>
      </c>
      <c r="E169" s="278" t="s">
        <v>199</v>
      </c>
      <c r="F169" s="279" t="s">
        <v>200</v>
      </c>
      <c r="G169" s="280" t="s">
        <v>179</v>
      </c>
      <c r="H169" s="281">
        <v>10</v>
      </c>
      <c r="I169" s="282"/>
      <c r="J169" s="283">
        <f>ROUND(I169*H169,2)</f>
        <v>0</v>
      </c>
      <c r="K169" s="279" t="s">
        <v>135</v>
      </c>
      <c r="L169" s="284"/>
      <c r="M169" s="285" t="s">
        <v>1</v>
      </c>
      <c r="N169" s="286" t="s">
        <v>48</v>
      </c>
      <c r="O169" s="87"/>
      <c r="P169" s="229">
        <f>O169*H169</f>
        <v>0</v>
      </c>
      <c r="Q169" s="229">
        <v>0.00027</v>
      </c>
      <c r="R169" s="229">
        <f>Q169*H169</f>
        <v>0.0027</v>
      </c>
      <c r="S169" s="229">
        <v>0</v>
      </c>
      <c r="T169" s="230">
        <f>S169*H169</f>
        <v>0</v>
      </c>
      <c r="AR169" s="231" t="s">
        <v>201</v>
      </c>
      <c r="AT169" s="231" t="s">
        <v>198</v>
      </c>
      <c r="AU169" s="231" t="s">
        <v>90</v>
      </c>
      <c r="AY169" s="17" t="s">
        <v>128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7" t="s">
        <v>88</v>
      </c>
      <c r="BK169" s="232">
        <f>ROUND(I169*H169,2)</f>
        <v>0</v>
      </c>
      <c r="BL169" s="17" t="s">
        <v>180</v>
      </c>
      <c r="BM169" s="231" t="s">
        <v>202</v>
      </c>
    </row>
    <row r="170" spans="2:65" s="1" customFormat="1" ht="24" customHeight="1">
      <c r="B170" s="39"/>
      <c r="C170" s="277" t="s">
        <v>187</v>
      </c>
      <c r="D170" s="277" t="s">
        <v>198</v>
      </c>
      <c r="E170" s="278" t="s">
        <v>203</v>
      </c>
      <c r="F170" s="279" t="s">
        <v>204</v>
      </c>
      <c r="G170" s="280" t="s">
        <v>179</v>
      </c>
      <c r="H170" s="281">
        <v>170</v>
      </c>
      <c r="I170" s="282"/>
      <c r="J170" s="283">
        <f>ROUND(I170*H170,2)</f>
        <v>0</v>
      </c>
      <c r="K170" s="279" t="s">
        <v>135</v>
      </c>
      <c r="L170" s="284"/>
      <c r="M170" s="285" t="s">
        <v>1</v>
      </c>
      <c r="N170" s="286" t="s">
        <v>48</v>
      </c>
      <c r="O170" s="87"/>
      <c r="P170" s="229">
        <f>O170*H170</f>
        <v>0</v>
      </c>
      <c r="Q170" s="229">
        <v>0.00029</v>
      </c>
      <c r="R170" s="229">
        <f>Q170*H170</f>
        <v>0.049300000000000004</v>
      </c>
      <c r="S170" s="229">
        <v>0</v>
      </c>
      <c r="T170" s="230">
        <f>S170*H170</f>
        <v>0</v>
      </c>
      <c r="AR170" s="231" t="s">
        <v>201</v>
      </c>
      <c r="AT170" s="231" t="s">
        <v>198</v>
      </c>
      <c r="AU170" s="231" t="s">
        <v>90</v>
      </c>
      <c r="AY170" s="17" t="s">
        <v>128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7" t="s">
        <v>88</v>
      </c>
      <c r="BK170" s="232">
        <f>ROUND(I170*H170,2)</f>
        <v>0</v>
      </c>
      <c r="BL170" s="17" t="s">
        <v>180</v>
      </c>
      <c r="BM170" s="231" t="s">
        <v>205</v>
      </c>
    </row>
    <row r="171" spans="2:51" s="13" customFormat="1" ht="12">
      <c r="B171" s="244"/>
      <c r="C171" s="245"/>
      <c r="D171" s="235" t="s">
        <v>138</v>
      </c>
      <c r="E171" s="246" t="s">
        <v>1</v>
      </c>
      <c r="F171" s="247" t="s">
        <v>193</v>
      </c>
      <c r="G171" s="245"/>
      <c r="H171" s="248">
        <v>170</v>
      </c>
      <c r="I171" s="249"/>
      <c r="J171" s="245"/>
      <c r="K171" s="245"/>
      <c r="L171" s="250"/>
      <c r="M171" s="251"/>
      <c r="N171" s="252"/>
      <c r="O171" s="252"/>
      <c r="P171" s="252"/>
      <c r="Q171" s="252"/>
      <c r="R171" s="252"/>
      <c r="S171" s="252"/>
      <c r="T171" s="253"/>
      <c r="AT171" s="254" t="s">
        <v>138</v>
      </c>
      <c r="AU171" s="254" t="s">
        <v>90</v>
      </c>
      <c r="AV171" s="13" t="s">
        <v>90</v>
      </c>
      <c r="AW171" s="13" t="s">
        <v>38</v>
      </c>
      <c r="AX171" s="13" t="s">
        <v>83</v>
      </c>
      <c r="AY171" s="254" t="s">
        <v>128</v>
      </c>
    </row>
    <row r="172" spans="2:51" s="15" customFormat="1" ht="12">
      <c r="B172" s="266"/>
      <c r="C172" s="267"/>
      <c r="D172" s="235" t="s">
        <v>138</v>
      </c>
      <c r="E172" s="268" t="s">
        <v>1</v>
      </c>
      <c r="F172" s="269" t="s">
        <v>145</v>
      </c>
      <c r="G172" s="267"/>
      <c r="H172" s="270">
        <v>170</v>
      </c>
      <c r="I172" s="271"/>
      <c r="J172" s="267"/>
      <c r="K172" s="267"/>
      <c r="L172" s="272"/>
      <c r="M172" s="273"/>
      <c r="N172" s="274"/>
      <c r="O172" s="274"/>
      <c r="P172" s="274"/>
      <c r="Q172" s="274"/>
      <c r="R172" s="274"/>
      <c r="S172" s="274"/>
      <c r="T172" s="275"/>
      <c r="AT172" s="276" t="s">
        <v>138</v>
      </c>
      <c r="AU172" s="276" t="s">
        <v>90</v>
      </c>
      <c r="AV172" s="15" t="s">
        <v>136</v>
      </c>
      <c r="AW172" s="15" t="s">
        <v>38</v>
      </c>
      <c r="AX172" s="15" t="s">
        <v>88</v>
      </c>
      <c r="AY172" s="276" t="s">
        <v>128</v>
      </c>
    </row>
    <row r="173" spans="2:65" s="1" customFormat="1" ht="24" customHeight="1">
      <c r="B173" s="39"/>
      <c r="C173" s="277" t="s">
        <v>206</v>
      </c>
      <c r="D173" s="277" t="s">
        <v>198</v>
      </c>
      <c r="E173" s="278" t="s">
        <v>207</v>
      </c>
      <c r="F173" s="279" t="s">
        <v>208</v>
      </c>
      <c r="G173" s="280" t="s">
        <v>179</v>
      </c>
      <c r="H173" s="281">
        <v>20</v>
      </c>
      <c r="I173" s="282"/>
      <c r="J173" s="283">
        <f>ROUND(I173*H173,2)</f>
        <v>0</v>
      </c>
      <c r="K173" s="279" t="s">
        <v>1</v>
      </c>
      <c r="L173" s="284"/>
      <c r="M173" s="285" t="s">
        <v>1</v>
      </c>
      <c r="N173" s="286" t="s">
        <v>48</v>
      </c>
      <c r="O173" s="87"/>
      <c r="P173" s="229">
        <f>O173*H173</f>
        <v>0</v>
      </c>
      <c r="Q173" s="229">
        <v>0.00032</v>
      </c>
      <c r="R173" s="229">
        <f>Q173*H173</f>
        <v>0.0064</v>
      </c>
      <c r="S173" s="229">
        <v>0</v>
      </c>
      <c r="T173" s="230">
        <f>S173*H173</f>
        <v>0</v>
      </c>
      <c r="AR173" s="231" t="s">
        <v>201</v>
      </c>
      <c r="AT173" s="231" t="s">
        <v>198</v>
      </c>
      <c r="AU173" s="231" t="s">
        <v>90</v>
      </c>
      <c r="AY173" s="17" t="s">
        <v>128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7" t="s">
        <v>88</v>
      </c>
      <c r="BK173" s="232">
        <f>ROUND(I173*H173,2)</f>
        <v>0</v>
      </c>
      <c r="BL173" s="17" t="s">
        <v>180</v>
      </c>
      <c r="BM173" s="231" t="s">
        <v>209</v>
      </c>
    </row>
    <row r="174" spans="2:65" s="1" customFormat="1" ht="24" customHeight="1">
      <c r="B174" s="39"/>
      <c r="C174" s="277" t="s">
        <v>210</v>
      </c>
      <c r="D174" s="277" t="s">
        <v>198</v>
      </c>
      <c r="E174" s="278" t="s">
        <v>211</v>
      </c>
      <c r="F174" s="279" t="s">
        <v>212</v>
      </c>
      <c r="G174" s="280" t="s">
        <v>179</v>
      </c>
      <c r="H174" s="281">
        <v>160</v>
      </c>
      <c r="I174" s="282"/>
      <c r="J174" s="283">
        <f>ROUND(I174*H174,2)</f>
        <v>0</v>
      </c>
      <c r="K174" s="279" t="s">
        <v>135</v>
      </c>
      <c r="L174" s="284"/>
      <c r="M174" s="285" t="s">
        <v>1</v>
      </c>
      <c r="N174" s="286" t="s">
        <v>48</v>
      </c>
      <c r="O174" s="87"/>
      <c r="P174" s="229">
        <f>O174*H174</f>
        <v>0</v>
      </c>
      <c r="Q174" s="229">
        <v>0.00032</v>
      </c>
      <c r="R174" s="229">
        <f>Q174*H174</f>
        <v>0.0512</v>
      </c>
      <c r="S174" s="229">
        <v>0</v>
      </c>
      <c r="T174" s="230">
        <f>S174*H174</f>
        <v>0</v>
      </c>
      <c r="AR174" s="231" t="s">
        <v>201</v>
      </c>
      <c r="AT174" s="231" t="s">
        <v>198</v>
      </c>
      <c r="AU174" s="231" t="s">
        <v>90</v>
      </c>
      <c r="AY174" s="17" t="s">
        <v>128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17" t="s">
        <v>88</v>
      </c>
      <c r="BK174" s="232">
        <f>ROUND(I174*H174,2)</f>
        <v>0</v>
      </c>
      <c r="BL174" s="17" t="s">
        <v>180</v>
      </c>
      <c r="BM174" s="231" t="s">
        <v>213</v>
      </c>
    </row>
    <row r="175" spans="2:65" s="1" customFormat="1" ht="24" customHeight="1">
      <c r="B175" s="39"/>
      <c r="C175" s="277" t="s">
        <v>214</v>
      </c>
      <c r="D175" s="277" t="s">
        <v>198</v>
      </c>
      <c r="E175" s="278" t="s">
        <v>215</v>
      </c>
      <c r="F175" s="279" t="s">
        <v>216</v>
      </c>
      <c r="G175" s="280" t="s">
        <v>179</v>
      </c>
      <c r="H175" s="281">
        <v>14</v>
      </c>
      <c r="I175" s="282"/>
      <c r="J175" s="283">
        <f>ROUND(I175*H175,2)</f>
        <v>0</v>
      </c>
      <c r="K175" s="279" t="s">
        <v>135</v>
      </c>
      <c r="L175" s="284"/>
      <c r="M175" s="285" t="s">
        <v>1</v>
      </c>
      <c r="N175" s="286" t="s">
        <v>48</v>
      </c>
      <c r="O175" s="87"/>
      <c r="P175" s="229">
        <f>O175*H175</f>
        <v>0</v>
      </c>
      <c r="Q175" s="229">
        <v>0.00037</v>
      </c>
      <c r="R175" s="229">
        <f>Q175*H175</f>
        <v>0.00518</v>
      </c>
      <c r="S175" s="229">
        <v>0</v>
      </c>
      <c r="T175" s="230">
        <f>S175*H175</f>
        <v>0</v>
      </c>
      <c r="AR175" s="231" t="s">
        <v>201</v>
      </c>
      <c r="AT175" s="231" t="s">
        <v>198</v>
      </c>
      <c r="AU175" s="231" t="s">
        <v>90</v>
      </c>
      <c r="AY175" s="17" t="s">
        <v>128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7" t="s">
        <v>88</v>
      </c>
      <c r="BK175" s="232">
        <f>ROUND(I175*H175,2)</f>
        <v>0</v>
      </c>
      <c r="BL175" s="17" t="s">
        <v>180</v>
      </c>
      <c r="BM175" s="231" t="s">
        <v>217</v>
      </c>
    </row>
    <row r="176" spans="2:51" s="13" customFormat="1" ht="12">
      <c r="B176" s="244"/>
      <c r="C176" s="245"/>
      <c r="D176" s="235" t="s">
        <v>138</v>
      </c>
      <c r="E176" s="246" t="s">
        <v>1</v>
      </c>
      <c r="F176" s="247" t="s">
        <v>218</v>
      </c>
      <c r="G176" s="245"/>
      <c r="H176" s="248">
        <v>14</v>
      </c>
      <c r="I176" s="249"/>
      <c r="J176" s="245"/>
      <c r="K176" s="245"/>
      <c r="L176" s="250"/>
      <c r="M176" s="251"/>
      <c r="N176" s="252"/>
      <c r="O176" s="252"/>
      <c r="P176" s="252"/>
      <c r="Q176" s="252"/>
      <c r="R176" s="252"/>
      <c r="S176" s="252"/>
      <c r="T176" s="253"/>
      <c r="AT176" s="254" t="s">
        <v>138</v>
      </c>
      <c r="AU176" s="254" t="s">
        <v>90</v>
      </c>
      <c r="AV176" s="13" t="s">
        <v>90</v>
      </c>
      <c r="AW176" s="13" t="s">
        <v>38</v>
      </c>
      <c r="AX176" s="13" t="s">
        <v>83</v>
      </c>
      <c r="AY176" s="254" t="s">
        <v>128</v>
      </c>
    </row>
    <row r="177" spans="2:51" s="15" customFormat="1" ht="12">
      <c r="B177" s="266"/>
      <c r="C177" s="267"/>
      <c r="D177" s="235" t="s">
        <v>138</v>
      </c>
      <c r="E177" s="268" t="s">
        <v>1</v>
      </c>
      <c r="F177" s="269" t="s">
        <v>145</v>
      </c>
      <c r="G177" s="267"/>
      <c r="H177" s="270">
        <v>14</v>
      </c>
      <c r="I177" s="271"/>
      <c r="J177" s="267"/>
      <c r="K177" s="267"/>
      <c r="L177" s="272"/>
      <c r="M177" s="273"/>
      <c r="N177" s="274"/>
      <c r="O177" s="274"/>
      <c r="P177" s="274"/>
      <c r="Q177" s="274"/>
      <c r="R177" s="274"/>
      <c r="S177" s="274"/>
      <c r="T177" s="275"/>
      <c r="AT177" s="276" t="s">
        <v>138</v>
      </c>
      <c r="AU177" s="276" t="s">
        <v>90</v>
      </c>
      <c r="AV177" s="15" t="s">
        <v>136</v>
      </c>
      <c r="AW177" s="15" t="s">
        <v>38</v>
      </c>
      <c r="AX177" s="15" t="s">
        <v>88</v>
      </c>
      <c r="AY177" s="276" t="s">
        <v>128</v>
      </c>
    </row>
    <row r="178" spans="2:65" s="1" customFormat="1" ht="24" customHeight="1">
      <c r="B178" s="39"/>
      <c r="C178" s="277" t="s">
        <v>219</v>
      </c>
      <c r="D178" s="277" t="s">
        <v>198</v>
      </c>
      <c r="E178" s="278" t="s">
        <v>220</v>
      </c>
      <c r="F178" s="279" t="s">
        <v>221</v>
      </c>
      <c r="G178" s="280" t="s">
        <v>179</v>
      </c>
      <c r="H178" s="281">
        <v>6</v>
      </c>
      <c r="I178" s="282"/>
      <c r="J178" s="283">
        <f>ROUND(I178*H178,2)</f>
        <v>0</v>
      </c>
      <c r="K178" s="279" t="s">
        <v>135</v>
      </c>
      <c r="L178" s="284"/>
      <c r="M178" s="285" t="s">
        <v>1</v>
      </c>
      <c r="N178" s="286" t="s">
        <v>48</v>
      </c>
      <c r="O178" s="87"/>
      <c r="P178" s="229">
        <f>O178*H178</f>
        <v>0</v>
      </c>
      <c r="Q178" s="229">
        <v>0.00045</v>
      </c>
      <c r="R178" s="229">
        <f>Q178*H178</f>
        <v>0.0027</v>
      </c>
      <c r="S178" s="229">
        <v>0</v>
      </c>
      <c r="T178" s="230">
        <f>S178*H178</f>
        <v>0</v>
      </c>
      <c r="AR178" s="231" t="s">
        <v>201</v>
      </c>
      <c r="AT178" s="231" t="s">
        <v>198</v>
      </c>
      <c r="AU178" s="231" t="s">
        <v>90</v>
      </c>
      <c r="AY178" s="17" t="s">
        <v>128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17" t="s">
        <v>88</v>
      </c>
      <c r="BK178" s="232">
        <f>ROUND(I178*H178,2)</f>
        <v>0</v>
      </c>
      <c r="BL178" s="17" t="s">
        <v>180</v>
      </c>
      <c r="BM178" s="231" t="s">
        <v>222</v>
      </c>
    </row>
    <row r="179" spans="2:65" s="1" customFormat="1" ht="24" customHeight="1">
      <c r="B179" s="39"/>
      <c r="C179" s="220" t="s">
        <v>223</v>
      </c>
      <c r="D179" s="220" t="s">
        <v>131</v>
      </c>
      <c r="E179" s="221" t="s">
        <v>224</v>
      </c>
      <c r="F179" s="222" t="s">
        <v>225</v>
      </c>
      <c r="G179" s="223" t="s">
        <v>179</v>
      </c>
      <c r="H179" s="224">
        <v>374</v>
      </c>
      <c r="I179" s="225"/>
      <c r="J179" s="226">
        <f>ROUND(I179*H179,2)</f>
        <v>0</v>
      </c>
      <c r="K179" s="222" t="s">
        <v>135</v>
      </c>
      <c r="L179" s="44"/>
      <c r="M179" s="227" t="s">
        <v>1</v>
      </c>
      <c r="N179" s="228" t="s">
        <v>48</v>
      </c>
      <c r="O179" s="87"/>
      <c r="P179" s="229">
        <f>O179*H179</f>
        <v>0</v>
      </c>
      <c r="Q179" s="229">
        <v>0.00027</v>
      </c>
      <c r="R179" s="229">
        <f>Q179*H179</f>
        <v>0.10098</v>
      </c>
      <c r="S179" s="229">
        <v>0</v>
      </c>
      <c r="T179" s="230">
        <f>S179*H179</f>
        <v>0</v>
      </c>
      <c r="AR179" s="231" t="s">
        <v>180</v>
      </c>
      <c r="AT179" s="231" t="s">
        <v>131</v>
      </c>
      <c r="AU179" s="231" t="s">
        <v>90</v>
      </c>
      <c r="AY179" s="17" t="s">
        <v>128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17" t="s">
        <v>88</v>
      </c>
      <c r="BK179" s="232">
        <f>ROUND(I179*H179,2)</f>
        <v>0</v>
      </c>
      <c r="BL179" s="17" t="s">
        <v>180</v>
      </c>
      <c r="BM179" s="231" t="s">
        <v>226</v>
      </c>
    </row>
    <row r="180" spans="2:51" s="12" customFormat="1" ht="12">
      <c r="B180" s="233"/>
      <c r="C180" s="234"/>
      <c r="D180" s="235" t="s">
        <v>138</v>
      </c>
      <c r="E180" s="236" t="s">
        <v>1</v>
      </c>
      <c r="F180" s="237" t="s">
        <v>227</v>
      </c>
      <c r="G180" s="234"/>
      <c r="H180" s="236" t="s">
        <v>1</v>
      </c>
      <c r="I180" s="238"/>
      <c r="J180" s="234"/>
      <c r="K180" s="234"/>
      <c r="L180" s="239"/>
      <c r="M180" s="240"/>
      <c r="N180" s="241"/>
      <c r="O180" s="241"/>
      <c r="P180" s="241"/>
      <c r="Q180" s="241"/>
      <c r="R180" s="241"/>
      <c r="S180" s="241"/>
      <c r="T180" s="242"/>
      <c r="AT180" s="243" t="s">
        <v>138</v>
      </c>
      <c r="AU180" s="243" t="s">
        <v>90</v>
      </c>
      <c r="AV180" s="12" t="s">
        <v>88</v>
      </c>
      <c r="AW180" s="12" t="s">
        <v>38</v>
      </c>
      <c r="AX180" s="12" t="s">
        <v>83</v>
      </c>
      <c r="AY180" s="243" t="s">
        <v>128</v>
      </c>
    </row>
    <row r="181" spans="2:51" s="13" customFormat="1" ht="12">
      <c r="B181" s="244"/>
      <c r="C181" s="245"/>
      <c r="D181" s="235" t="s">
        <v>138</v>
      </c>
      <c r="E181" s="246" t="s">
        <v>1</v>
      </c>
      <c r="F181" s="247" t="s">
        <v>136</v>
      </c>
      <c r="G181" s="245"/>
      <c r="H181" s="248">
        <v>4</v>
      </c>
      <c r="I181" s="249"/>
      <c r="J181" s="245"/>
      <c r="K181" s="245"/>
      <c r="L181" s="250"/>
      <c r="M181" s="251"/>
      <c r="N181" s="252"/>
      <c r="O181" s="252"/>
      <c r="P181" s="252"/>
      <c r="Q181" s="252"/>
      <c r="R181" s="252"/>
      <c r="S181" s="252"/>
      <c r="T181" s="253"/>
      <c r="AT181" s="254" t="s">
        <v>138</v>
      </c>
      <c r="AU181" s="254" t="s">
        <v>90</v>
      </c>
      <c r="AV181" s="13" t="s">
        <v>90</v>
      </c>
      <c r="AW181" s="13" t="s">
        <v>38</v>
      </c>
      <c r="AX181" s="13" t="s">
        <v>83</v>
      </c>
      <c r="AY181" s="254" t="s">
        <v>128</v>
      </c>
    </row>
    <row r="182" spans="2:51" s="12" customFormat="1" ht="12">
      <c r="B182" s="233"/>
      <c r="C182" s="234"/>
      <c r="D182" s="235" t="s">
        <v>138</v>
      </c>
      <c r="E182" s="236" t="s">
        <v>1</v>
      </c>
      <c r="F182" s="237" t="s">
        <v>228</v>
      </c>
      <c r="G182" s="234"/>
      <c r="H182" s="236" t="s">
        <v>1</v>
      </c>
      <c r="I182" s="238"/>
      <c r="J182" s="234"/>
      <c r="K182" s="234"/>
      <c r="L182" s="239"/>
      <c r="M182" s="240"/>
      <c r="N182" s="241"/>
      <c r="O182" s="241"/>
      <c r="P182" s="241"/>
      <c r="Q182" s="241"/>
      <c r="R182" s="241"/>
      <c r="S182" s="241"/>
      <c r="T182" s="242"/>
      <c r="AT182" s="243" t="s">
        <v>138</v>
      </c>
      <c r="AU182" s="243" t="s">
        <v>90</v>
      </c>
      <c r="AV182" s="12" t="s">
        <v>88</v>
      </c>
      <c r="AW182" s="12" t="s">
        <v>38</v>
      </c>
      <c r="AX182" s="12" t="s">
        <v>83</v>
      </c>
      <c r="AY182" s="243" t="s">
        <v>128</v>
      </c>
    </row>
    <row r="183" spans="2:51" s="13" customFormat="1" ht="12">
      <c r="B183" s="244"/>
      <c r="C183" s="245"/>
      <c r="D183" s="235" t="s">
        <v>138</v>
      </c>
      <c r="E183" s="246" t="s">
        <v>1</v>
      </c>
      <c r="F183" s="247" t="s">
        <v>229</v>
      </c>
      <c r="G183" s="245"/>
      <c r="H183" s="248">
        <v>30</v>
      </c>
      <c r="I183" s="249"/>
      <c r="J183" s="245"/>
      <c r="K183" s="245"/>
      <c r="L183" s="250"/>
      <c r="M183" s="251"/>
      <c r="N183" s="252"/>
      <c r="O183" s="252"/>
      <c r="P183" s="252"/>
      <c r="Q183" s="252"/>
      <c r="R183" s="252"/>
      <c r="S183" s="252"/>
      <c r="T183" s="253"/>
      <c r="AT183" s="254" t="s">
        <v>138</v>
      </c>
      <c r="AU183" s="254" t="s">
        <v>90</v>
      </c>
      <c r="AV183" s="13" t="s">
        <v>90</v>
      </c>
      <c r="AW183" s="13" t="s">
        <v>38</v>
      </c>
      <c r="AX183" s="13" t="s">
        <v>83</v>
      </c>
      <c r="AY183" s="254" t="s">
        <v>128</v>
      </c>
    </row>
    <row r="184" spans="2:51" s="12" customFormat="1" ht="12">
      <c r="B184" s="233"/>
      <c r="C184" s="234"/>
      <c r="D184" s="235" t="s">
        <v>138</v>
      </c>
      <c r="E184" s="236" t="s">
        <v>1</v>
      </c>
      <c r="F184" s="237" t="s">
        <v>230</v>
      </c>
      <c r="G184" s="234"/>
      <c r="H184" s="236" t="s">
        <v>1</v>
      </c>
      <c r="I184" s="238"/>
      <c r="J184" s="234"/>
      <c r="K184" s="234"/>
      <c r="L184" s="239"/>
      <c r="M184" s="240"/>
      <c r="N184" s="241"/>
      <c r="O184" s="241"/>
      <c r="P184" s="241"/>
      <c r="Q184" s="241"/>
      <c r="R184" s="241"/>
      <c r="S184" s="241"/>
      <c r="T184" s="242"/>
      <c r="AT184" s="243" t="s">
        <v>138</v>
      </c>
      <c r="AU184" s="243" t="s">
        <v>90</v>
      </c>
      <c r="AV184" s="12" t="s">
        <v>88</v>
      </c>
      <c r="AW184" s="12" t="s">
        <v>38</v>
      </c>
      <c r="AX184" s="12" t="s">
        <v>83</v>
      </c>
      <c r="AY184" s="243" t="s">
        <v>128</v>
      </c>
    </row>
    <row r="185" spans="2:51" s="13" customFormat="1" ht="12">
      <c r="B185" s="244"/>
      <c r="C185" s="245"/>
      <c r="D185" s="235" t="s">
        <v>138</v>
      </c>
      <c r="E185" s="246" t="s">
        <v>1</v>
      </c>
      <c r="F185" s="247" t="s">
        <v>231</v>
      </c>
      <c r="G185" s="245"/>
      <c r="H185" s="248">
        <v>80</v>
      </c>
      <c r="I185" s="249"/>
      <c r="J185" s="245"/>
      <c r="K185" s="245"/>
      <c r="L185" s="250"/>
      <c r="M185" s="251"/>
      <c r="N185" s="252"/>
      <c r="O185" s="252"/>
      <c r="P185" s="252"/>
      <c r="Q185" s="252"/>
      <c r="R185" s="252"/>
      <c r="S185" s="252"/>
      <c r="T185" s="253"/>
      <c r="AT185" s="254" t="s">
        <v>138</v>
      </c>
      <c r="AU185" s="254" t="s">
        <v>90</v>
      </c>
      <c r="AV185" s="13" t="s">
        <v>90</v>
      </c>
      <c r="AW185" s="13" t="s">
        <v>38</v>
      </c>
      <c r="AX185" s="13" t="s">
        <v>83</v>
      </c>
      <c r="AY185" s="254" t="s">
        <v>128</v>
      </c>
    </row>
    <row r="186" spans="2:51" s="12" customFormat="1" ht="12">
      <c r="B186" s="233"/>
      <c r="C186" s="234"/>
      <c r="D186" s="235" t="s">
        <v>138</v>
      </c>
      <c r="E186" s="236" t="s">
        <v>1</v>
      </c>
      <c r="F186" s="237" t="s">
        <v>232</v>
      </c>
      <c r="G186" s="234"/>
      <c r="H186" s="236" t="s">
        <v>1</v>
      </c>
      <c r="I186" s="238"/>
      <c r="J186" s="234"/>
      <c r="K186" s="234"/>
      <c r="L186" s="239"/>
      <c r="M186" s="240"/>
      <c r="N186" s="241"/>
      <c r="O186" s="241"/>
      <c r="P186" s="241"/>
      <c r="Q186" s="241"/>
      <c r="R186" s="241"/>
      <c r="S186" s="241"/>
      <c r="T186" s="242"/>
      <c r="AT186" s="243" t="s">
        <v>138</v>
      </c>
      <c r="AU186" s="243" t="s">
        <v>90</v>
      </c>
      <c r="AV186" s="12" t="s">
        <v>88</v>
      </c>
      <c r="AW186" s="12" t="s">
        <v>38</v>
      </c>
      <c r="AX186" s="12" t="s">
        <v>83</v>
      </c>
      <c r="AY186" s="243" t="s">
        <v>128</v>
      </c>
    </row>
    <row r="187" spans="2:51" s="13" customFormat="1" ht="12">
      <c r="B187" s="244"/>
      <c r="C187" s="245"/>
      <c r="D187" s="235" t="s">
        <v>138</v>
      </c>
      <c r="E187" s="246" t="s">
        <v>1</v>
      </c>
      <c r="F187" s="247" t="s">
        <v>233</v>
      </c>
      <c r="G187" s="245"/>
      <c r="H187" s="248">
        <v>180</v>
      </c>
      <c r="I187" s="249"/>
      <c r="J187" s="245"/>
      <c r="K187" s="245"/>
      <c r="L187" s="250"/>
      <c r="M187" s="251"/>
      <c r="N187" s="252"/>
      <c r="O187" s="252"/>
      <c r="P187" s="252"/>
      <c r="Q187" s="252"/>
      <c r="R187" s="252"/>
      <c r="S187" s="252"/>
      <c r="T187" s="253"/>
      <c r="AT187" s="254" t="s">
        <v>138</v>
      </c>
      <c r="AU187" s="254" t="s">
        <v>90</v>
      </c>
      <c r="AV187" s="13" t="s">
        <v>90</v>
      </c>
      <c r="AW187" s="13" t="s">
        <v>38</v>
      </c>
      <c r="AX187" s="13" t="s">
        <v>83</v>
      </c>
      <c r="AY187" s="254" t="s">
        <v>128</v>
      </c>
    </row>
    <row r="188" spans="2:51" s="12" customFormat="1" ht="12">
      <c r="B188" s="233"/>
      <c r="C188" s="234"/>
      <c r="D188" s="235" t="s">
        <v>138</v>
      </c>
      <c r="E188" s="236" t="s">
        <v>1</v>
      </c>
      <c r="F188" s="237" t="s">
        <v>234</v>
      </c>
      <c r="G188" s="234"/>
      <c r="H188" s="236" t="s">
        <v>1</v>
      </c>
      <c r="I188" s="238"/>
      <c r="J188" s="234"/>
      <c r="K188" s="234"/>
      <c r="L188" s="239"/>
      <c r="M188" s="240"/>
      <c r="N188" s="241"/>
      <c r="O188" s="241"/>
      <c r="P188" s="241"/>
      <c r="Q188" s="241"/>
      <c r="R188" s="241"/>
      <c r="S188" s="241"/>
      <c r="T188" s="242"/>
      <c r="AT188" s="243" t="s">
        <v>138</v>
      </c>
      <c r="AU188" s="243" t="s">
        <v>90</v>
      </c>
      <c r="AV188" s="12" t="s">
        <v>88</v>
      </c>
      <c r="AW188" s="12" t="s">
        <v>38</v>
      </c>
      <c r="AX188" s="12" t="s">
        <v>83</v>
      </c>
      <c r="AY188" s="243" t="s">
        <v>128</v>
      </c>
    </row>
    <row r="189" spans="2:51" s="13" customFormat="1" ht="12">
      <c r="B189" s="244"/>
      <c r="C189" s="245"/>
      <c r="D189" s="235" t="s">
        <v>138</v>
      </c>
      <c r="E189" s="246" t="s">
        <v>1</v>
      </c>
      <c r="F189" s="247" t="s">
        <v>231</v>
      </c>
      <c r="G189" s="245"/>
      <c r="H189" s="248">
        <v>80</v>
      </c>
      <c r="I189" s="249"/>
      <c r="J189" s="245"/>
      <c r="K189" s="245"/>
      <c r="L189" s="250"/>
      <c r="M189" s="251"/>
      <c r="N189" s="252"/>
      <c r="O189" s="252"/>
      <c r="P189" s="252"/>
      <c r="Q189" s="252"/>
      <c r="R189" s="252"/>
      <c r="S189" s="252"/>
      <c r="T189" s="253"/>
      <c r="AT189" s="254" t="s">
        <v>138</v>
      </c>
      <c r="AU189" s="254" t="s">
        <v>90</v>
      </c>
      <c r="AV189" s="13" t="s">
        <v>90</v>
      </c>
      <c r="AW189" s="13" t="s">
        <v>38</v>
      </c>
      <c r="AX189" s="13" t="s">
        <v>83</v>
      </c>
      <c r="AY189" s="254" t="s">
        <v>128</v>
      </c>
    </row>
    <row r="190" spans="2:51" s="15" customFormat="1" ht="12">
      <c r="B190" s="266"/>
      <c r="C190" s="267"/>
      <c r="D190" s="235" t="s">
        <v>138</v>
      </c>
      <c r="E190" s="268" t="s">
        <v>1</v>
      </c>
      <c r="F190" s="269" t="s">
        <v>145</v>
      </c>
      <c r="G190" s="267"/>
      <c r="H190" s="270">
        <v>374</v>
      </c>
      <c r="I190" s="271"/>
      <c r="J190" s="267"/>
      <c r="K190" s="267"/>
      <c r="L190" s="272"/>
      <c r="M190" s="273"/>
      <c r="N190" s="274"/>
      <c r="O190" s="274"/>
      <c r="P190" s="274"/>
      <c r="Q190" s="274"/>
      <c r="R190" s="274"/>
      <c r="S190" s="274"/>
      <c r="T190" s="275"/>
      <c r="AT190" s="276" t="s">
        <v>138</v>
      </c>
      <c r="AU190" s="276" t="s">
        <v>90</v>
      </c>
      <c r="AV190" s="15" t="s">
        <v>136</v>
      </c>
      <c r="AW190" s="15" t="s">
        <v>38</v>
      </c>
      <c r="AX190" s="15" t="s">
        <v>88</v>
      </c>
      <c r="AY190" s="276" t="s">
        <v>128</v>
      </c>
    </row>
    <row r="191" spans="2:65" s="1" customFormat="1" ht="24" customHeight="1">
      <c r="B191" s="39"/>
      <c r="C191" s="277" t="s">
        <v>8</v>
      </c>
      <c r="D191" s="277" t="s">
        <v>198</v>
      </c>
      <c r="E191" s="278" t="s">
        <v>235</v>
      </c>
      <c r="F191" s="279" t="s">
        <v>236</v>
      </c>
      <c r="G191" s="280" t="s">
        <v>179</v>
      </c>
      <c r="H191" s="281">
        <v>4</v>
      </c>
      <c r="I191" s="282"/>
      <c r="J191" s="283">
        <f>ROUND(I191*H191,2)</f>
        <v>0</v>
      </c>
      <c r="K191" s="279" t="s">
        <v>135</v>
      </c>
      <c r="L191" s="284"/>
      <c r="M191" s="285" t="s">
        <v>1</v>
      </c>
      <c r="N191" s="286" t="s">
        <v>48</v>
      </c>
      <c r="O191" s="87"/>
      <c r="P191" s="229">
        <f>O191*H191</f>
        <v>0</v>
      </c>
      <c r="Q191" s="229">
        <v>0.0005</v>
      </c>
      <c r="R191" s="229">
        <f>Q191*H191</f>
        <v>0.002</v>
      </c>
      <c r="S191" s="229">
        <v>0</v>
      </c>
      <c r="T191" s="230">
        <f>S191*H191</f>
        <v>0</v>
      </c>
      <c r="AR191" s="231" t="s">
        <v>201</v>
      </c>
      <c r="AT191" s="231" t="s">
        <v>198</v>
      </c>
      <c r="AU191" s="231" t="s">
        <v>90</v>
      </c>
      <c r="AY191" s="17" t="s">
        <v>128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17" t="s">
        <v>88</v>
      </c>
      <c r="BK191" s="232">
        <f>ROUND(I191*H191,2)</f>
        <v>0</v>
      </c>
      <c r="BL191" s="17" t="s">
        <v>180</v>
      </c>
      <c r="BM191" s="231" t="s">
        <v>237</v>
      </c>
    </row>
    <row r="192" spans="2:65" s="1" customFormat="1" ht="24" customHeight="1">
      <c r="B192" s="39"/>
      <c r="C192" s="277" t="s">
        <v>180</v>
      </c>
      <c r="D192" s="277" t="s">
        <v>198</v>
      </c>
      <c r="E192" s="278" t="s">
        <v>238</v>
      </c>
      <c r="F192" s="279" t="s">
        <v>239</v>
      </c>
      <c r="G192" s="280" t="s">
        <v>179</v>
      </c>
      <c r="H192" s="281">
        <v>110</v>
      </c>
      <c r="I192" s="282"/>
      <c r="J192" s="283">
        <f>ROUND(I192*H192,2)</f>
        <v>0</v>
      </c>
      <c r="K192" s="279" t="s">
        <v>135</v>
      </c>
      <c r="L192" s="284"/>
      <c r="M192" s="285" t="s">
        <v>1</v>
      </c>
      <c r="N192" s="286" t="s">
        <v>48</v>
      </c>
      <c r="O192" s="87"/>
      <c r="P192" s="229">
        <f>O192*H192</f>
        <v>0</v>
      </c>
      <c r="Q192" s="229">
        <v>0.00056</v>
      </c>
      <c r="R192" s="229">
        <f>Q192*H192</f>
        <v>0.061599999999999995</v>
      </c>
      <c r="S192" s="229">
        <v>0</v>
      </c>
      <c r="T192" s="230">
        <f>S192*H192</f>
        <v>0</v>
      </c>
      <c r="AR192" s="231" t="s">
        <v>201</v>
      </c>
      <c r="AT192" s="231" t="s">
        <v>198</v>
      </c>
      <c r="AU192" s="231" t="s">
        <v>90</v>
      </c>
      <c r="AY192" s="17" t="s">
        <v>128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17" t="s">
        <v>88</v>
      </c>
      <c r="BK192" s="232">
        <f>ROUND(I192*H192,2)</f>
        <v>0</v>
      </c>
      <c r="BL192" s="17" t="s">
        <v>180</v>
      </c>
      <c r="BM192" s="231" t="s">
        <v>240</v>
      </c>
    </row>
    <row r="193" spans="2:51" s="13" customFormat="1" ht="12">
      <c r="B193" s="244"/>
      <c r="C193" s="245"/>
      <c r="D193" s="235" t="s">
        <v>138</v>
      </c>
      <c r="E193" s="246" t="s">
        <v>1</v>
      </c>
      <c r="F193" s="247" t="s">
        <v>241</v>
      </c>
      <c r="G193" s="245"/>
      <c r="H193" s="248">
        <v>110</v>
      </c>
      <c r="I193" s="249"/>
      <c r="J193" s="245"/>
      <c r="K193" s="245"/>
      <c r="L193" s="250"/>
      <c r="M193" s="251"/>
      <c r="N193" s="252"/>
      <c r="O193" s="252"/>
      <c r="P193" s="252"/>
      <c r="Q193" s="252"/>
      <c r="R193" s="252"/>
      <c r="S193" s="252"/>
      <c r="T193" s="253"/>
      <c r="AT193" s="254" t="s">
        <v>138</v>
      </c>
      <c r="AU193" s="254" t="s">
        <v>90</v>
      </c>
      <c r="AV193" s="13" t="s">
        <v>90</v>
      </c>
      <c r="AW193" s="13" t="s">
        <v>38</v>
      </c>
      <c r="AX193" s="13" t="s">
        <v>83</v>
      </c>
      <c r="AY193" s="254" t="s">
        <v>128</v>
      </c>
    </row>
    <row r="194" spans="2:51" s="15" customFormat="1" ht="12">
      <c r="B194" s="266"/>
      <c r="C194" s="267"/>
      <c r="D194" s="235" t="s">
        <v>138</v>
      </c>
      <c r="E194" s="268" t="s">
        <v>1</v>
      </c>
      <c r="F194" s="269" t="s">
        <v>145</v>
      </c>
      <c r="G194" s="267"/>
      <c r="H194" s="270">
        <v>110</v>
      </c>
      <c r="I194" s="271"/>
      <c r="J194" s="267"/>
      <c r="K194" s="267"/>
      <c r="L194" s="272"/>
      <c r="M194" s="273"/>
      <c r="N194" s="274"/>
      <c r="O194" s="274"/>
      <c r="P194" s="274"/>
      <c r="Q194" s="274"/>
      <c r="R194" s="274"/>
      <c r="S194" s="274"/>
      <c r="T194" s="275"/>
      <c r="AT194" s="276" t="s">
        <v>138</v>
      </c>
      <c r="AU194" s="276" t="s">
        <v>90</v>
      </c>
      <c r="AV194" s="15" t="s">
        <v>136</v>
      </c>
      <c r="AW194" s="15" t="s">
        <v>38</v>
      </c>
      <c r="AX194" s="15" t="s">
        <v>88</v>
      </c>
      <c r="AY194" s="276" t="s">
        <v>128</v>
      </c>
    </row>
    <row r="195" spans="2:65" s="1" customFormat="1" ht="24" customHeight="1">
      <c r="B195" s="39"/>
      <c r="C195" s="277" t="s">
        <v>242</v>
      </c>
      <c r="D195" s="277" t="s">
        <v>198</v>
      </c>
      <c r="E195" s="278" t="s">
        <v>243</v>
      </c>
      <c r="F195" s="279" t="s">
        <v>244</v>
      </c>
      <c r="G195" s="280" t="s">
        <v>179</v>
      </c>
      <c r="H195" s="281">
        <v>260</v>
      </c>
      <c r="I195" s="282"/>
      <c r="J195" s="283">
        <f>ROUND(I195*H195,2)</f>
        <v>0</v>
      </c>
      <c r="K195" s="279" t="s">
        <v>135</v>
      </c>
      <c r="L195" s="284"/>
      <c r="M195" s="285" t="s">
        <v>1</v>
      </c>
      <c r="N195" s="286" t="s">
        <v>48</v>
      </c>
      <c r="O195" s="87"/>
      <c r="P195" s="229">
        <f>O195*H195</f>
        <v>0</v>
      </c>
      <c r="Q195" s="229">
        <v>0.00113</v>
      </c>
      <c r="R195" s="229">
        <f>Q195*H195</f>
        <v>0.2938</v>
      </c>
      <c r="S195" s="229">
        <v>0</v>
      </c>
      <c r="T195" s="230">
        <f>S195*H195</f>
        <v>0</v>
      </c>
      <c r="AR195" s="231" t="s">
        <v>201</v>
      </c>
      <c r="AT195" s="231" t="s">
        <v>198</v>
      </c>
      <c r="AU195" s="231" t="s">
        <v>90</v>
      </c>
      <c r="AY195" s="17" t="s">
        <v>128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17" t="s">
        <v>88</v>
      </c>
      <c r="BK195" s="232">
        <f>ROUND(I195*H195,2)</f>
        <v>0</v>
      </c>
      <c r="BL195" s="17" t="s">
        <v>180</v>
      </c>
      <c r="BM195" s="231" t="s">
        <v>245</v>
      </c>
    </row>
    <row r="196" spans="2:51" s="13" customFormat="1" ht="12">
      <c r="B196" s="244"/>
      <c r="C196" s="245"/>
      <c r="D196" s="235" t="s">
        <v>138</v>
      </c>
      <c r="E196" s="246" t="s">
        <v>1</v>
      </c>
      <c r="F196" s="247" t="s">
        <v>246</v>
      </c>
      <c r="G196" s="245"/>
      <c r="H196" s="248">
        <v>260</v>
      </c>
      <c r="I196" s="249"/>
      <c r="J196" s="245"/>
      <c r="K196" s="245"/>
      <c r="L196" s="250"/>
      <c r="M196" s="251"/>
      <c r="N196" s="252"/>
      <c r="O196" s="252"/>
      <c r="P196" s="252"/>
      <c r="Q196" s="252"/>
      <c r="R196" s="252"/>
      <c r="S196" s="252"/>
      <c r="T196" s="253"/>
      <c r="AT196" s="254" t="s">
        <v>138</v>
      </c>
      <c r="AU196" s="254" t="s">
        <v>90</v>
      </c>
      <c r="AV196" s="13" t="s">
        <v>90</v>
      </c>
      <c r="AW196" s="13" t="s">
        <v>38</v>
      </c>
      <c r="AX196" s="13" t="s">
        <v>83</v>
      </c>
      <c r="AY196" s="254" t="s">
        <v>128</v>
      </c>
    </row>
    <row r="197" spans="2:51" s="15" customFormat="1" ht="12">
      <c r="B197" s="266"/>
      <c r="C197" s="267"/>
      <c r="D197" s="235" t="s">
        <v>138</v>
      </c>
      <c r="E197" s="268" t="s">
        <v>1</v>
      </c>
      <c r="F197" s="269" t="s">
        <v>145</v>
      </c>
      <c r="G197" s="267"/>
      <c r="H197" s="270">
        <v>260</v>
      </c>
      <c r="I197" s="271"/>
      <c r="J197" s="267"/>
      <c r="K197" s="267"/>
      <c r="L197" s="272"/>
      <c r="M197" s="273"/>
      <c r="N197" s="274"/>
      <c r="O197" s="274"/>
      <c r="P197" s="274"/>
      <c r="Q197" s="274"/>
      <c r="R197" s="274"/>
      <c r="S197" s="274"/>
      <c r="T197" s="275"/>
      <c r="AT197" s="276" t="s">
        <v>138</v>
      </c>
      <c r="AU197" s="276" t="s">
        <v>90</v>
      </c>
      <c r="AV197" s="15" t="s">
        <v>136</v>
      </c>
      <c r="AW197" s="15" t="s">
        <v>38</v>
      </c>
      <c r="AX197" s="15" t="s">
        <v>88</v>
      </c>
      <c r="AY197" s="276" t="s">
        <v>128</v>
      </c>
    </row>
    <row r="198" spans="2:65" s="1" customFormat="1" ht="24" customHeight="1">
      <c r="B198" s="39"/>
      <c r="C198" s="220" t="s">
        <v>247</v>
      </c>
      <c r="D198" s="220" t="s">
        <v>131</v>
      </c>
      <c r="E198" s="221" t="s">
        <v>248</v>
      </c>
      <c r="F198" s="222" t="s">
        <v>249</v>
      </c>
      <c r="G198" s="223" t="s">
        <v>179</v>
      </c>
      <c r="H198" s="224">
        <v>180</v>
      </c>
      <c r="I198" s="225"/>
      <c r="J198" s="226">
        <f>ROUND(I198*H198,2)</f>
        <v>0</v>
      </c>
      <c r="K198" s="222" t="s">
        <v>135</v>
      </c>
      <c r="L198" s="44"/>
      <c r="M198" s="227" t="s">
        <v>1</v>
      </c>
      <c r="N198" s="228" t="s">
        <v>48</v>
      </c>
      <c r="O198" s="87"/>
      <c r="P198" s="229">
        <f>O198*H198</f>
        <v>0</v>
      </c>
      <c r="Q198" s="229">
        <v>0.00041</v>
      </c>
      <c r="R198" s="229">
        <f>Q198*H198</f>
        <v>0.0738</v>
      </c>
      <c r="S198" s="229">
        <v>0</v>
      </c>
      <c r="T198" s="230">
        <f>S198*H198</f>
        <v>0</v>
      </c>
      <c r="AR198" s="231" t="s">
        <v>180</v>
      </c>
      <c r="AT198" s="231" t="s">
        <v>131</v>
      </c>
      <c r="AU198" s="231" t="s">
        <v>90</v>
      </c>
      <c r="AY198" s="17" t="s">
        <v>128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17" t="s">
        <v>88</v>
      </c>
      <c r="BK198" s="232">
        <f>ROUND(I198*H198,2)</f>
        <v>0</v>
      </c>
      <c r="BL198" s="17" t="s">
        <v>180</v>
      </c>
      <c r="BM198" s="231" t="s">
        <v>250</v>
      </c>
    </row>
    <row r="199" spans="2:51" s="12" customFormat="1" ht="12">
      <c r="B199" s="233"/>
      <c r="C199" s="234"/>
      <c r="D199" s="235" t="s">
        <v>138</v>
      </c>
      <c r="E199" s="236" t="s">
        <v>1</v>
      </c>
      <c r="F199" s="237" t="s">
        <v>251</v>
      </c>
      <c r="G199" s="234"/>
      <c r="H199" s="236" t="s">
        <v>1</v>
      </c>
      <c r="I199" s="238"/>
      <c r="J199" s="234"/>
      <c r="K199" s="234"/>
      <c r="L199" s="239"/>
      <c r="M199" s="240"/>
      <c r="N199" s="241"/>
      <c r="O199" s="241"/>
      <c r="P199" s="241"/>
      <c r="Q199" s="241"/>
      <c r="R199" s="241"/>
      <c r="S199" s="241"/>
      <c r="T199" s="242"/>
      <c r="AT199" s="243" t="s">
        <v>138</v>
      </c>
      <c r="AU199" s="243" t="s">
        <v>90</v>
      </c>
      <c r="AV199" s="12" t="s">
        <v>88</v>
      </c>
      <c r="AW199" s="12" t="s">
        <v>38</v>
      </c>
      <c r="AX199" s="12" t="s">
        <v>83</v>
      </c>
      <c r="AY199" s="243" t="s">
        <v>128</v>
      </c>
    </row>
    <row r="200" spans="2:51" s="13" customFormat="1" ht="12">
      <c r="B200" s="244"/>
      <c r="C200" s="245"/>
      <c r="D200" s="235" t="s">
        <v>138</v>
      </c>
      <c r="E200" s="246" t="s">
        <v>1</v>
      </c>
      <c r="F200" s="247" t="s">
        <v>233</v>
      </c>
      <c r="G200" s="245"/>
      <c r="H200" s="248">
        <v>180</v>
      </c>
      <c r="I200" s="249"/>
      <c r="J200" s="245"/>
      <c r="K200" s="245"/>
      <c r="L200" s="250"/>
      <c r="M200" s="251"/>
      <c r="N200" s="252"/>
      <c r="O200" s="252"/>
      <c r="P200" s="252"/>
      <c r="Q200" s="252"/>
      <c r="R200" s="252"/>
      <c r="S200" s="252"/>
      <c r="T200" s="253"/>
      <c r="AT200" s="254" t="s">
        <v>138</v>
      </c>
      <c r="AU200" s="254" t="s">
        <v>90</v>
      </c>
      <c r="AV200" s="13" t="s">
        <v>90</v>
      </c>
      <c r="AW200" s="13" t="s">
        <v>38</v>
      </c>
      <c r="AX200" s="13" t="s">
        <v>83</v>
      </c>
      <c r="AY200" s="254" t="s">
        <v>128</v>
      </c>
    </row>
    <row r="201" spans="2:51" s="15" customFormat="1" ht="12">
      <c r="B201" s="266"/>
      <c r="C201" s="267"/>
      <c r="D201" s="235" t="s">
        <v>138</v>
      </c>
      <c r="E201" s="268" t="s">
        <v>1</v>
      </c>
      <c r="F201" s="269" t="s">
        <v>145</v>
      </c>
      <c r="G201" s="267"/>
      <c r="H201" s="270">
        <v>180</v>
      </c>
      <c r="I201" s="271"/>
      <c r="J201" s="267"/>
      <c r="K201" s="267"/>
      <c r="L201" s="272"/>
      <c r="M201" s="273"/>
      <c r="N201" s="274"/>
      <c r="O201" s="274"/>
      <c r="P201" s="274"/>
      <c r="Q201" s="274"/>
      <c r="R201" s="274"/>
      <c r="S201" s="274"/>
      <c r="T201" s="275"/>
      <c r="AT201" s="276" t="s">
        <v>138</v>
      </c>
      <c r="AU201" s="276" t="s">
        <v>90</v>
      </c>
      <c r="AV201" s="15" t="s">
        <v>136</v>
      </c>
      <c r="AW201" s="15" t="s">
        <v>38</v>
      </c>
      <c r="AX201" s="15" t="s">
        <v>88</v>
      </c>
      <c r="AY201" s="276" t="s">
        <v>128</v>
      </c>
    </row>
    <row r="202" spans="2:65" s="1" customFormat="1" ht="24" customHeight="1">
      <c r="B202" s="39"/>
      <c r="C202" s="277" t="s">
        <v>252</v>
      </c>
      <c r="D202" s="277" t="s">
        <v>198</v>
      </c>
      <c r="E202" s="278" t="s">
        <v>253</v>
      </c>
      <c r="F202" s="279" t="s">
        <v>254</v>
      </c>
      <c r="G202" s="280" t="s">
        <v>179</v>
      </c>
      <c r="H202" s="281">
        <v>180</v>
      </c>
      <c r="I202" s="282"/>
      <c r="J202" s="283">
        <f>ROUND(I202*H202,2)</f>
        <v>0</v>
      </c>
      <c r="K202" s="279" t="s">
        <v>135</v>
      </c>
      <c r="L202" s="284"/>
      <c r="M202" s="285" t="s">
        <v>1</v>
      </c>
      <c r="N202" s="286" t="s">
        <v>48</v>
      </c>
      <c r="O202" s="87"/>
      <c r="P202" s="229">
        <f>O202*H202</f>
        <v>0</v>
      </c>
      <c r="Q202" s="229">
        <v>0.00136</v>
      </c>
      <c r="R202" s="229">
        <f>Q202*H202</f>
        <v>0.24480000000000002</v>
      </c>
      <c r="S202" s="229">
        <v>0</v>
      </c>
      <c r="T202" s="230">
        <f>S202*H202</f>
        <v>0</v>
      </c>
      <c r="AR202" s="231" t="s">
        <v>201</v>
      </c>
      <c r="AT202" s="231" t="s">
        <v>198</v>
      </c>
      <c r="AU202" s="231" t="s">
        <v>90</v>
      </c>
      <c r="AY202" s="17" t="s">
        <v>128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17" t="s">
        <v>88</v>
      </c>
      <c r="BK202" s="232">
        <f>ROUND(I202*H202,2)</f>
        <v>0</v>
      </c>
      <c r="BL202" s="17" t="s">
        <v>180</v>
      </c>
      <c r="BM202" s="231" t="s">
        <v>255</v>
      </c>
    </row>
    <row r="203" spans="2:65" s="1" customFormat="1" ht="36" customHeight="1">
      <c r="B203" s="39"/>
      <c r="C203" s="220" t="s">
        <v>189</v>
      </c>
      <c r="D203" s="220" t="s">
        <v>131</v>
      </c>
      <c r="E203" s="221" t="s">
        <v>256</v>
      </c>
      <c r="F203" s="222" t="s">
        <v>257</v>
      </c>
      <c r="G203" s="223" t="s">
        <v>258</v>
      </c>
      <c r="H203" s="224">
        <v>38</v>
      </c>
      <c r="I203" s="225"/>
      <c r="J203" s="226">
        <f>ROUND(I203*H203,2)</f>
        <v>0</v>
      </c>
      <c r="K203" s="222" t="s">
        <v>1</v>
      </c>
      <c r="L203" s="44"/>
      <c r="M203" s="227" t="s">
        <v>1</v>
      </c>
      <c r="N203" s="228" t="s">
        <v>48</v>
      </c>
      <c r="O203" s="87"/>
      <c r="P203" s="229">
        <f>O203*H203</f>
        <v>0</v>
      </c>
      <c r="Q203" s="229">
        <v>0.00067</v>
      </c>
      <c r="R203" s="229">
        <f>Q203*H203</f>
        <v>0.02546</v>
      </c>
      <c r="S203" s="229">
        <v>0</v>
      </c>
      <c r="T203" s="230">
        <f>S203*H203</f>
        <v>0</v>
      </c>
      <c r="AR203" s="231" t="s">
        <v>180</v>
      </c>
      <c r="AT203" s="231" t="s">
        <v>131</v>
      </c>
      <c r="AU203" s="231" t="s">
        <v>90</v>
      </c>
      <c r="AY203" s="17" t="s">
        <v>128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17" t="s">
        <v>88</v>
      </c>
      <c r="BK203" s="232">
        <f>ROUND(I203*H203,2)</f>
        <v>0</v>
      </c>
      <c r="BL203" s="17" t="s">
        <v>180</v>
      </c>
      <c r="BM203" s="231" t="s">
        <v>259</v>
      </c>
    </row>
    <row r="204" spans="2:65" s="1" customFormat="1" ht="24" customHeight="1">
      <c r="B204" s="39"/>
      <c r="C204" s="220" t="s">
        <v>7</v>
      </c>
      <c r="D204" s="220" t="s">
        <v>131</v>
      </c>
      <c r="E204" s="221" t="s">
        <v>260</v>
      </c>
      <c r="F204" s="222" t="s">
        <v>261</v>
      </c>
      <c r="G204" s="223" t="s">
        <v>134</v>
      </c>
      <c r="H204" s="224">
        <v>6.5</v>
      </c>
      <c r="I204" s="225"/>
      <c r="J204" s="226">
        <f>ROUND(I204*H204,2)</f>
        <v>0</v>
      </c>
      <c r="K204" s="222" t="s">
        <v>135</v>
      </c>
      <c r="L204" s="44"/>
      <c r="M204" s="227" t="s">
        <v>1</v>
      </c>
      <c r="N204" s="228" t="s">
        <v>48</v>
      </c>
      <c r="O204" s="87"/>
      <c r="P204" s="229">
        <f>O204*H204</f>
        <v>0</v>
      </c>
      <c r="Q204" s="229">
        <v>0</v>
      </c>
      <c r="R204" s="229">
        <f>Q204*H204</f>
        <v>0</v>
      </c>
      <c r="S204" s="229">
        <v>0</v>
      </c>
      <c r="T204" s="230">
        <f>S204*H204</f>
        <v>0</v>
      </c>
      <c r="AR204" s="231" t="s">
        <v>180</v>
      </c>
      <c r="AT204" s="231" t="s">
        <v>131</v>
      </c>
      <c r="AU204" s="231" t="s">
        <v>90</v>
      </c>
      <c r="AY204" s="17" t="s">
        <v>128</v>
      </c>
      <c r="BE204" s="232">
        <f>IF(N204="základní",J204,0)</f>
        <v>0</v>
      </c>
      <c r="BF204" s="232">
        <f>IF(N204="snížená",J204,0)</f>
        <v>0</v>
      </c>
      <c r="BG204" s="232">
        <f>IF(N204="zákl. přenesená",J204,0)</f>
        <v>0</v>
      </c>
      <c r="BH204" s="232">
        <f>IF(N204="sníž. přenesená",J204,0)</f>
        <v>0</v>
      </c>
      <c r="BI204" s="232">
        <f>IF(N204="nulová",J204,0)</f>
        <v>0</v>
      </c>
      <c r="BJ204" s="17" t="s">
        <v>88</v>
      </c>
      <c r="BK204" s="232">
        <f>ROUND(I204*H204,2)</f>
        <v>0</v>
      </c>
      <c r="BL204" s="17" t="s">
        <v>180</v>
      </c>
      <c r="BM204" s="231" t="s">
        <v>262</v>
      </c>
    </row>
    <row r="205" spans="2:65" s="1" customFormat="1" ht="16.5" customHeight="1">
      <c r="B205" s="39"/>
      <c r="C205" s="277" t="s">
        <v>263</v>
      </c>
      <c r="D205" s="277" t="s">
        <v>198</v>
      </c>
      <c r="E205" s="278" t="s">
        <v>264</v>
      </c>
      <c r="F205" s="279" t="s">
        <v>265</v>
      </c>
      <c r="G205" s="280" t="s">
        <v>179</v>
      </c>
      <c r="H205" s="281">
        <v>197.5</v>
      </c>
      <c r="I205" s="282"/>
      <c r="J205" s="283">
        <f>ROUND(I205*H205,2)</f>
        <v>0</v>
      </c>
      <c r="K205" s="279" t="s">
        <v>135</v>
      </c>
      <c r="L205" s="284"/>
      <c r="M205" s="285" t="s">
        <v>1</v>
      </c>
      <c r="N205" s="286" t="s">
        <v>48</v>
      </c>
      <c r="O205" s="87"/>
      <c r="P205" s="229">
        <f>O205*H205</f>
        <v>0</v>
      </c>
      <c r="Q205" s="229">
        <v>9E-05</v>
      </c>
      <c r="R205" s="229">
        <f>Q205*H205</f>
        <v>0.017775000000000003</v>
      </c>
      <c r="S205" s="229">
        <v>0</v>
      </c>
      <c r="T205" s="230">
        <f>S205*H205</f>
        <v>0</v>
      </c>
      <c r="AR205" s="231" t="s">
        <v>201</v>
      </c>
      <c r="AT205" s="231" t="s">
        <v>198</v>
      </c>
      <c r="AU205" s="231" t="s">
        <v>90</v>
      </c>
      <c r="AY205" s="17" t="s">
        <v>128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17" t="s">
        <v>88</v>
      </c>
      <c r="BK205" s="232">
        <f>ROUND(I205*H205,2)</f>
        <v>0</v>
      </c>
      <c r="BL205" s="17" t="s">
        <v>180</v>
      </c>
      <c r="BM205" s="231" t="s">
        <v>266</v>
      </c>
    </row>
    <row r="206" spans="2:51" s="13" customFormat="1" ht="12">
      <c r="B206" s="244"/>
      <c r="C206" s="245"/>
      <c r="D206" s="235" t="s">
        <v>138</v>
      </c>
      <c r="E206" s="246" t="s">
        <v>1</v>
      </c>
      <c r="F206" s="247" t="s">
        <v>267</v>
      </c>
      <c r="G206" s="245"/>
      <c r="H206" s="248">
        <v>197.5</v>
      </c>
      <c r="I206" s="249"/>
      <c r="J206" s="245"/>
      <c r="K206" s="245"/>
      <c r="L206" s="250"/>
      <c r="M206" s="251"/>
      <c r="N206" s="252"/>
      <c r="O206" s="252"/>
      <c r="P206" s="252"/>
      <c r="Q206" s="252"/>
      <c r="R206" s="252"/>
      <c r="S206" s="252"/>
      <c r="T206" s="253"/>
      <c r="AT206" s="254" t="s">
        <v>138</v>
      </c>
      <c r="AU206" s="254" t="s">
        <v>90</v>
      </c>
      <c r="AV206" s="13" t="s">
        <v>90</v>
      </c>
      <c r="AW206" s="13" t="s">
        <v>38</v>
      </c>
      <c r="AX206" s="13" t="s">
        <v>88</v>
      </c>
      <c r="AY206" s="254" t="s">
        <v>128</v>
      </c>
    </row>
    <row r="207" spans="2:65" s="1" customFormat="1" ht="24" customHeight="1">
      <c r="B207" s="39"/>
      <c r="C207" s="220" t="s">
        <v>268</v>
      </c>
      <c r="D207" s="220" t="s">
        <v>131</v>
      </c>
      <c r="E207" s="221" t="s">
        <v>269</v>
      </c>
      <c r="F207" s="222" t="s">
        <v>270</v>
      </c>
      <c r="G207" s="223" t="s">
        <v>271</v>
      </c>
      <c r="H207" s="224">
        <v>0.62</v>
      </c>
      <c r="I207" s="225"/>
      <c r="J207" s="226">
        <f>ROUND(I207*H207,2)</f>
        <v>0</v>
      </c>
      <c r="K207" s="222" t="s">
        <v>135</v>
      </c>
      <c r="L207" s="44"/>
      <c r="M207" s="227" t="s">
        <v>1</v>
      </c>
      <c r="N207" s="228" t="s">
        <v>48</v>
      </c>
      <c r="O207" s="87"/>
      <c r="P207" s="229">
        <f>O207*H207</f>
        <v>0</v>
      </c>
      <c r="Q207" s="229">
        <v>0</v>
      </c>
      <c r="R207" s="229">
        <f>Q207*H207</f>
        <v>0</v>
      </c>
      <c r="S207" s="229">
        <v>0</v>
      </c>
      <c r="T207" s="230">
        <f>S207*H207</f>
        <v>0</v>
      </c>
      <c r="AR207" s="231" t="s">
        <v>180</v>
      </c>
      <c r="AT207" s="231" t="s">
        <v>131</v>
      </c>
      <c r="AU207" s="231" t="s">
        <v>90</v>
      </c>
      <c r="AY207" s="17" t="s">
        <v>128</v>
      </c>
      <c r="BE207" s="232">
        <f>IF(N207="základní",J207,0)</f>
        <v>0</v>
      </c>
      <c r="BF207" s="232">
        <f>IF(N207="snížená",J207,0)</f>
        <v>0</v>
      </c>
      <c r="BG207" s="232">
        <f>IF(N207="zákl. přenesená",J207,0)</f>
        <v>0</v>
      </c>
      <c r="BH207" s="232">
        <f>IF(N207="sníž. přenesená",J207,0)</f>
        <v>0</v>
      </c>
      <c r="BI207" s="232">
        <f>IF(N207="nulová",J207,0)</f>
        <v>0</v>
      </c>
      <c r="BJ207" s="17" t="s">
        <v>88</v>
      </c>
      <c r="BK207" s="232">
        <f>ROUND(I207*H207,2)</f>
        <v>0</v>
      </c>
      <c r="BL207" s="17" t="s">
        <v>180</v>
      </c>
      <c r="BM207" s="231" t="s">
        <v>272</v>
      </c>
    </row>
    <row r="208" spans="2:65" s="1" customFormat="1" ht="16.5" customHeight="1">
      <c r="B208" s="39"/>
      <c r="C208" s="277" t="s">
        <v>273</v>
      </c>
      <c r="D208" s="277" t="s">
        <v>198</v>
      </c>
      <c r="E208" s="278" t="s">
        <v>274</v>
      </c>
      <c r="F208" s="279" t="s">
        <v>275</v>
      </c>
      <c r="G208" s="280" t="s">
        <v>276</v>
      </c>
      <c r="H208" s="281">
        <v>15</v>
      </c>
      <c r="I208" s="282"/>
      <c r="J208" s="283">
        <f>ROUND(I208*H208,2)</f>
        <v>0</v>
      </c>
      <c r="K208" s="279" t="s">
        <v>135</v>
      </c>
      <c r="L208" s="284"/>
      <c r="M208" s="285" t="s">
        <v>1</v>
      </c>
      <c r="N208" s="286" t="s">
        <v>48</v>
      </c>
      <c r="O208" s="87"/>
      <c r="P208" s="229">
        <f>O208*H208</f>
        <v>0</v>
      </c>
      <c r="Q208" s="229">
        <v>0.00107</v>
      </c>
      <c r="R208" s="229">
        <f>Q208*H208</f>
        <v>0.01605</v>
      </c>
      <c r="S208" s="229">
        <v>0</v>
      </c>
      <c r="T208" s="230">
        <f>S208*H208</f>
        <v>0</v>
      </c>
      <c r="AR208" s="231" t="s">
        <v>201</v>
      </c>
      <c r="AT208" s="231" t="s">
        <v>198</v>
      </c>
      <c r="AU208" s="231" t="s">
        <v>90</v>
      </c>
      <c r="AY208" s="17" t="s">
        <v>128</v>
      </c>
      <c r="BE208" s="232">
        <f>IF(N208="základní",J208,0)</f>
        <v>0</v>
      </c>
      <c r="BF208" s="232">
        <f>IF(N208="snížená",J208,0)</f>
        <v>0</v>
      </c>
      <c r="BG208" s="232">
        <f>IF(N208="zákl. přenesená",J208,0)</f>
        <v>0</v>
      </c>
      <c r="BH208" s="232">
        <f>IF(N208="sníž. přenesená",J208,0)</f>
        <v>0</v>
      </c>
      <c r="BI208" s="232">
        <f>IF(N208="nulová",J208,0)</f>
        <v>0</v>
      </c>
      <c r="BJ208" s="17" t="s">
        <v>88</v>
      </c>
      <c r="BK208" s="232">
        <f>ROUND(I208*H208,2)</f>
        <v>0</v>
      </c>
      <c r="BL208" s="17" t="s">
        <v>180</v>
      </c>
      <c r="BM208" s="231" t="s">
        <v>277</v>
      </c>
    </row>
    <row r="209" spans="2:65" s="1" customFormat="1" ht="24" customHeight="1">
      <c r="B209" s="39"/>
      <c r="C209" s="220" t="s">
        <v>278</v>
      </c>
      <c r="D209" s="220" t="s">
        <v>131</v>
      </c>
      <c r="E209" s="221" t="s">
        <v>279</v>
      </c>
      <c r="F209" s="222" t="s">
        <v>280</v>
      </c>
      <c r="G209" s="223" t="s">
        <v>258</v>
      </c>
      <c r="H209" s="224">
        <v>750</v>
      </c>
      <c r="I209" s="225"/>
      <c r="J209" s="226">
        <f>ROUND(I209*H209,2)</f>
        <v>0</v>
      </c>
      <c r="K209" s="222" t="s">
        <v>1</v>
      </c>
      <c r="L209" s="44"/>
      <c r="M209" s="227" t="s">
        <v>1</v>
      </c>
      <c r="N209" s="228" t="s">
        <v>48</v>
      </c>
      <c r="O209" s="87"/>
      <c r="P209" s="229">
        <f>O209*H209</f>
        <v>0</v>
      </c>
      <c r="Q209" s="229">
        <v>0.00267</v>
      </c>
      <c r="R209" s="229">
        <f>Q209*H209</f>
        <v>2.0025</v>
      </c>
      <c r="S209" s="229">
        <v>0</v>
      </c>
      <c r="T209" s="230">
        <f>S209*H209</f>
        <v>0</v>
      </c>
      <c r="AR209" s="231" t="s">
        <v>180</v>
      </c>
      <c r="AT209" s="231" t="s">
        <v>131</v>
      </c>
      <c r="AU209" s="231" t="s">
        <v>90</v>
      </c>
      <c r="AY209" s="17" t="s">
        <v>128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17" t="s">
        <v>88</v>
      </c>
      <c r="BK209" s="232">
        <f>ROUND(I209*H209,2)</f>
        <v>0</v>
      </c>
      <c r="BL209" s="17" t="s">
        <v>180</v>
      </c>
      <c r="BM209" s="231" t="s">
        <v>281</v>
      </c>
    </row>
    <row r="210" spans="2:65" s="1" customFormat="1" ht="24" customHeight="1">
      <c r="B210" s="39"/>
      <c r="C210" s="220" t="s">
        <v>282</v>
      </c>
      <c r="D210" s="220" t="s">
        <v>131</v>
      </c>
      <c r="E210" s="221" t="s">
        <v>283</v>
      </c>
      <c r="F210" s="222" t="s">
        <v>284</v>
      </c>
      <c r="G210" s="223" t="s">
        <v>285</v>
      </c>
      <c r="H210" s="287"/>
      <c r="I210" s="225"/>
      <c r="J210" s="226">
        <f>ROUND(I210*H210,2)</f>
        <v>0</v>
      </c>
      <c r="K210" s="222" t="s">
        <v>135</v>
      </c>
      <c r="L210" s="44"/>
      <c r="M210" s="227" t="s">
        <v>1</v>
      </c>
      <c r="N210" s="228" t="s">
        <v>48</v>
      </c>
      <c r="O210" s="87"/>
      <c r="P210" s="229">
        <f>O210*H210</f>
        <v>0</v>
      </c>
      <c r="Q210" s="229">
        <v>0</v>
      </c>
      <c r="R210" s="229">
        <f>Q210*H210</f>
        <v>0</v>
      </c>
      <c r="S210" s="229">
        <v>0</v>
      </c>
      <c r="T210" s="230">
        <f>S210*H210</f>
        <v>0</v>
      </c>
      <c r="AR210" s="231" t="s">
        <v>180</v>
      </c>
      <c r="AT210" s="231" t="s">
        <v>131</v>
      </c>
      <c r="AU210" s="231" t="s">
        <v>90</v>
      </c>
      <c r="AY210" s="17" t="s">
        <v>128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17" t="s">
        <v>88</v>
      </c>
      <c r="BK210" s="232">
        <f>ROUND(I210*H210,2)</f>
        <v>0</v>
      </c>
      <c r="BL210" s="17" t="s">
        <v>180</v>
      </c>
      <c r="BM210" s="231" t="s">
        <v>286</v>
      </c>
    </row>
    <row r="211" spans="2:65" s="1" customFormat="1" ht="24" customHeight="1">
      <c r="B211" s="39"/>
      <c r="C211" s="220" t="s">
        <v>287</v>
      </c>
      <c r="D211" s="220" t="s">
        <v>131</v>
      </c>
      <c r="E211" s="221" t="s">
        <v>288</v>
      </c>
      <c r="F211" s="222" t="s">
        <v>289</v>
      </c>
      <c r="G211" s="223" t="s">
        <v>285</v>
      </c>
      <c r="H211" s="287"/>
      <c r="I211" s="225"/>
      <c r="J211" s="226">
        <f>ROUND(I211*H211,2)</f>
        <v>0</v>
      </c>
      <c r="K211" s="222" t="s">
        <v>135</v>
      </c>
      <c r="L211" s="44"/>
      <c r="M211" s="227" t="s">
        <v>1</v>
      </c>
      <c r="N211" s="228" t="s">
        <v>48</v>
      </c>
      <c r="O211" s="87"/>
      <c r="P211" s="229">
        <f>O211*H211</f>
        <v>0</v>
      </c>
      <c r="Q211" s="229">
        <v>0</v>
      </c>
      <c r="R211" s="229">
        <f>Q211*H211</f>
        <v>0</v>
      </c>
      <c r="S211" s="229">
        <v>0</v>
      </c>
      <c r="T211" s="230">
        <f>S211*H211</f>
        <v>0</v>
      </c>
      <c r="AR211" s="231" t="s">
        <v>180</v>
      </c>
      <c r="AT211" s="231" t="s">
        <v>131</v>
      </c>
      <c r="AU211" s="231" t="s">
        <v>90</v>
      </c>
      <c r="AY211" s="17" t="s">
        <v>128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17" t="s">
        <v>88</v>
      </c>
      <c r="BK211" s="232">
        <f>ROUND(I211*H211,2)</f>
        <v>0</v>
      </c>
      <c r="BL211" s="17" t="s">
        <v>180</v>
      </c>
      <c r="BM211" s="231" t="s">
        <v>290</v>
      </c>
    </row>
    <row r="212" spans="2:63" s="11" customFormat="1" ht="22.8" customHeight="1">
      <c r="B212" s="204"/>
      <c r="C212" s="205"/>
      <c r="D212" s="206" t="s">
        <v>82</v>
      </c>
      <c r="E212" s="218" t="s">
        <v>291</v>
      </c>
      <c r="F212" s="218" t="s">
        <v>292</v>
      </c>
      <c r="G212" s="205"/>
      <c r="H212" s="205"/>
      <c r="I212" s="208"/>
      <c r="J212" s="219">
        <f>BK212</f>
        <v>0</v>
      </c>
      <c r="K212" s="205"/>
      <c r="L212" s="210"/>
      <c r="M212" s="211"/>
      <c r="N212" s="212"/>
      <c r="O212" s="212"/>
      <c r="P212" s="213">
        <f>SUM(P213:P242)</f>
        <v>0</v>
      </c>
      <c r="Q212" s="212"/>
      <c r="R212" s="213">
        <f>SUM(R213:R242)</f>
        <v>7.085020000000001</v>
      </c>
      <c r="S212" s="212"/>
      <c r="T212" s="214">
        <f>SUM(T213:T242)</f>
        <v>0.28468</v>
      </c>
      <c r="AR212" s="215" t="s">
        <v>90</v>
      </c>
      <c r="AT212" s="216" t="s">
        <v>82</v>
      </c>
      <c r="AU212" s="216" t="s">
        <v>88</v>
      </c>
      <c r="AY212" s="215" t="s">
        <v>128</v>
      </c>
      <c r="BK212" s="217">
        <f>SUM(BK213:BK242)</f>
        <v>0</v>
      </c>
    </row>
    <row r="213" spans="2:65" s="1" customFormat="1" ht="36" customHeight="1">
      <c r="B213" s="39"/>
      <c r="C213" s="220" t="s">
        <v>293</v>
      </c>
      <c r="D213" s="220" t="s">
        <v>131</v>
      </c>
      <c r="E213" s="221" t="s">
        <v>294</v>
      </c>
      <c r="F213" s="222" t="s">
        <v>295</v>
      </c>
      <c r="G213" s="223" t="s">
        <v>179</v>
      </c>
      <c r="H213" s="224">
        <v>12</v>
      </c>
      <c r="I213" s="225"/>
      <c r="J213" s="226">
        <f>ROUND(I213*H213,2)</f>
        <v>0</v>
      </c>
      <c r="K213" s="222" t="s">
        <v>1</v>
      </c>
      <c r="L213" s="44"/>
      <c r="M213" s="227" t="s">
        <v>1</v>
      </c>
      <c r="N213" s="228" t="s">
        <v>48</v>
      </c>
      <c r="O213" s="87"/>
      <c r="P213" s="229">
        <f>O213*H213</f>
        <v>0</v>
      </c>
      <c r="Q213" s="229">
        <v>0</v>
      </c>
      <c r="R213" s="229">
        <f>Q213*H213</f>
        <v>0</v>
      </c>
      <c r="S213" s="229">
        <v>0.00959</v>
      </c>
      <c r="T213" s="230">
        <f>S213*H213</f>
        <v>0.11507999999999999</v>
      </c>
      <c r="AR213" s="231" t="s">
        <v>180</v>
      </c>
      <c r="AT213" s="231" t="s">
        <v>131</v>
      </c>
      <c r="AU213" s="231" t="s">
        <v>90</v>
      </c>
      <c r="AY213" s="17" t="s">
        <v>128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17" t="s">
        <v>88</v>
      </c>
      <c r="BK213" s="232">
        <f>ROUND(I213*H213,2)</f>
        <v>0</v>
      </c>
      <c r="BL213" s="17" t="s">
        <v>180</v>
      </c>
      <c r="BM213" s="231" t="s">
        <v>296</v>
      </c>
    </row>
    <row r="214" spans="2:65" s="1" customFormat="1" ht="24" customHeight="1">
      <c r="B214" s="39"/>
      <c r="C214" s="220" t="s">
        <v>297</v>
      </c>
      <c r="D214" s="220" t="s">
        <v>131</v>
      </c>
      <c r="E214" s="221" t="s">
        <v>298</v>
      </c>
      <c r="F214" s="222" t="s">
        <v>299</v>
      </c>
      <c r="G214" s="223" t="s">
        <v>179</v>
      </c>
      <c r="H214" s="224">
        <v>530</v>
      </c>
      <c r="I214" s="225"/>
      <c r="J214" s="226">
        <f>ROUND(I214*H214,2)</f>
        <v>0</v>
      </c>
      <c r="K214" s="222" t="s">
        <v>135</v>
      </c>
      <c r="L214" s="44"/>
      <c r="M214" s="227" t="s">
        <v>1</v>
      </c>
      <c r="N214" s="228" t="s">
        <v>48</v>
      </c>
      <c r="O214" s="87"/>
      <c r="P214" s="229">
        <f>O214*H214</f>
        <v>0</v>
      </c>
      <c r="Q214" s="229">
        <v>0</v>
      </c>
      <c r="R214" s="229">
        <f>Q214*H214</f>
        <v>0</v>
      </c>
      <c r="S214" s="229">
        <v>0.00032</v>
      </c>
      <c r="T214" s="230">
        <f>S214*H214</f>
        <v>0.1696</v>
      </c>
      <c r="AR214" s="231" t="s">
        <v>180</v>
      </c>
      <c r="AT214" s="231" t="s">
        <v>131</v>
      </c>
      <c r="AU214" s="231" t="s">
        <v>90</v>
      </c>
      <c r="AY214" s="17" t="s">
        <v>128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17" t="s">
        <v>88</v>
      </c>
      <c r="BK214" s="232">
        <f>ROUND(I214*H214,2)</f>
        <v>0</v>
      </c>
      <c r="BL214" s="17" t="s">
        <v>180</v>
      </c>
      <c r="BM214" s="231" t="s">
        <v>300</v>
      </c>
    </row>
    <row r="215" spans="2:51" s="13" customFormat="1" ht="12">
      <c r="B215" s="244"/>
      <c r="C215" s="245"/>
      <c r="D215" s="235" t="s">
        <v>138</v>
      </c>
      <c r="E215" s="246" t="s">
        <v>1</v>
      </c>
      <c r="F215" s="247" t="s">
        <v>301</v>
      </c>
      <c r="G215" s="245"/>
      <c r="H215" s="248">
        <v>530</v>
      </c>
      <c r="I215" s="249"/>
      <c r="J215" s="245"/>
      <c r="K215" s="245"/>
      <c r="L215" s="250"/>
      <c r="M215" s="251"/>
      <c r="N215" s="252"/>
      <c r="O215" s="252"/>
      <c r="P215" s="252"/>
      <c r="Q215" s="252"/>
      <c r="R215" s="252"/>
      <c r="S215" s="252"/>
      <c r="T215" s="253"/>
      <c r="AT215" s="254" t="s">
        <v>138</v>
      </c>
      <c r="AU215" s="254" t="s">
        <v>90</v>
      </c>
      <c r="AV215" s="13" t="s">
        <v>90</v>
      </c>
      <c r="AW215" s="13" t="s">
        <v>38</v>
      </c>
      <c r="AX215" s="13" t="s">
        <v>83</v>
      </c>
      <c r="AY215" s="254" t="s">
        <v>128</v>
      </c>
    </row>
    <row r="216" spans="2:51" s="15" customFormat="1" ht="12">
      <c r="B216" s="266"/>
      <c r="C216" s="267"/>
      <c r="D216" s="235" t="s">
        <v>138</v>
      </c>
      <c r="E216" s="268" t="s">
        <v>1</v>
      </c>
      <c r="F216" s="269" t="s">
        <v>145</v>
      </c>
      <c r="G216" s="267"/>
      <c r="H216" s="270">
        <v>530</v>
      </c>
      <c r="I216" s="271"/>
      <c r="J216" s="267"/>
      <c r="K216" s="267"/>
      <c r="L216" s="272"/>
      <c r="M216" s="273"/>
      <c r="N216" s="274"/>
      <c r="O216" s="274"/>
      <c r="P216" s="274"/>
      <c r="Q216" s="274"/>
      <c r="R216" s="274"/>
      <c r="S216" s="274"/>
      <c r="T216" s="275"/>
      <c r="AT216" s="276" t="s">
        <v>138</v>
      </c>
      <c r="AU216" s="276" t="s">
        <v>90</v>
      </c>
      <c r="AV216" s="15" t="s">
        <v>136</v>
      </c>
      <c r="AW216" s="15" t="s">
        <v>38</v>
      </c>
      <c r="AX216" s="15" t="s">
        <v>88</v>
      </c>
      <c r="AY216" s="276" t="s">
        <v>128</v>
      </c>
    </row>
    <row r="217" spans="2:65" s="1" customFormat="1" ht="24" customHeight="1">
      <c r="B217" s="39"/>
      <c r="C217" s="220" t="s">
        <v>302</v>
      </c>
      <c r="D217" s="220" t="s">
        <v>131</v>
      </c>
      <c r="E217" s="221" t="s">
        <v>303</v>
      </c>
      <c r="F217" s="222" t="s">
        <v>304</v>
      </c>
      <c r="G217" s="223" t="s">
        <v>179</v>
      </c>
      <c r="H217" s="224">
        <v>4</v>
      </c>
      <c r="I217" s="225"/>
      <c r="J217" s="226">
        <f>ROUND(I217*H217,2)</f>
        <v>0</v>
      </c>
      <c r="K217" s="222" t="s">
        <v>135</v>
      </c>
      <c r="L217" s="44"/>
      <c r="M217" s="227" t="s">
        <v>1</v>
      </c>
      <c r="N217" s="228" t="s">
        <v>48</v>
      </c>
      <c r="O217" s="87"/>
      <c r="P217" s="229">
        <f>O217*H217</f>
        <v>0</v>
      </c>
      <c r="Q217" s="229">
        <v>0.0061</v>
      </c>
      <c r="R217" s="229">
        <f>Q217*H217</f>
        <v>0.0244</v>
      </c>
      <c r="S217" s="229">
        <v>0</v>
      </c>
      <c r="T217" s="230">
        <f>S217*H217</f>
        <v>0</v>
      </c>
      <c r="AR217" s="231" t="s">
        <v>180</v>
      </c>
      <c r="AT217" s="231" t="s">
        <v>131</v>
      </c>
      <c r="AU217" s="231" t="s">
        <v>90</v>
      </c>
      <c r="AY217" s="17" t="s">
        <v>128</v>
      </c>
      <c r="BE217" s="232">
        <f>IF(N217="základní",J217,0)</f>
        <v>0</v>
      </c>
      <c r="BF217" s="232">
        <f>IF(N217="snížená",J217,0)</f>
        <v>0</v>
      </c>
      <c r="BG217" s="232">
        <f>IF(N217="zákl. přenesená",J217,0)</f>
        <v>0</v>
      </c>
      <c r="BH217" s="232">
        <f>IF(N217="sníž. přenesená",J217,0)</f>
        <v>0</v>
      </c>
      <c r="BI217" s="232">
        <f>IF(N217="nulová",J217,0)</f>
        <v>0</v>
      </c>
      <c r="BJ217" s="17" t="s">
        <v>88</v>
      </c>
      <c r="BK217" s="232">
        <f>ROUND(I217*H217,2)</f>
        <v>0</v>
      </c>
      <c r="BL217" s="17" t="s">
        <v>180</v>
      </c>
      <c r="BM217" s="231" t="s">
        <v>305</v>
      </c>
    </row>
    <row r="218" spans="2:65" s="1" customFormat="1" ht="24" customHeight="1">
      <c r="B218" s="39"/>
      <c r="C218" s="220" t="s">
        <v>306</v>
      </c>
      <c r="D218" s="220" t="s">
        <v>131</v>
      </c>
      <c r="E218" s="221" t="s">
        <v>307</v>
      </c>
      <c r="F218" s="222" t="s">
        <v>308</v>
      </c>
      <c r="G218" s="223" t="s">
        <v>179</v>
      </c>
      <c r="H218" s="224">
        <v>30</v>
      </c>
      <c r="I218" s="225"/>
      <c r="J218" s="226">
        <f>ROUND(I218*H218,2)</f>
        <v>0</v>
      </c>
      <c r="K218" s="222" t="s">
        <v>1</v>
      </c>
      <c r="L218" s="44"/>
      <c r="M218" s="227" t="s">
        <v>1</v>
      </c>
      <c r="N218" s="228" t="s">
        <v>48</v>
      </c>
      <c r="O218" s="87"/>
      <c r="P218" s="229">
        <f>O218*H218</f>
        <v>0</v>
      </c>
      <c r="Q218" s="229">
        <v>0.0061</v>
      </c>
      <c r="R218" s="229">
        <f>Q218*H218</f>
        <v>0.18300000000000002</v>
      </c>
      <c r="S218" s="229">
        <v>0</v>
      </c>
      <c r="T218" s="230">
        <f>S218*H218</f>
        <v>0</v>
      </c>
      <c r="AR218" s="231" t="s">
        <v>180</v>
      </c>
      <c r="AT218" s="231" t="s">
        <v>131</v>
      </c>
      <c r="AU218" s="231" t="s">
        <v>90</v>
      </c>
      <c r="AY218" s="17" t="s">
        <v>128</v>
      </c>
      <c r="BE218" s="232">
        <f>IF(N218="základní",J218,0)</f>
        <v>0</v>
      </c>
      <c r="BF218" s="232">
        <f>IF(N218="snížená",J218,0)</f>
        <v>0</v>
      </c>
      <c r="BG218" s="232">
        <f>IF(N218="zákl. přenesená",J218,0)</f>
        <v>0</v>
      </c>
      <c r="BH218" s="232">
        <f>IF(N218="sníž. přenesená",J218,0)</f>
        <v>0</v>
      </c>
      <c r="BI218" s="232">
        <f>IF(N218="nulová",J218,0)</f>
        <v>0</v>
      </c>
      <c r="BJ218" s="17" t="s">
        <v>88</v>
      </c>
      <c r="BK218" s="232">
        <f>ROUND(I218*H218,2)</f>
        <v>0</v>
      </c>
      <c r="BL218" s="17" t="s">
        <v>180</v>
      </c>
      <c r="BM218" s="231" t="s">
        <v>309</v>
      </c>
    </row>
    <row r="219" spans="2:65" s="1" customFormat="1" ht="24" customHeight="1">
      <c r="B219" s="39"/>
      <c r="C219" s="220" t="s">
        <v>144</v>
      </c>
      <c r="D219" s="220" t="s">
        <v>131</v>
      </c>
      <c r="E219" s="221" t="s">
        <v>310</v>
      </c>
      <c r="F219" s="222" t="s">
        <v>311</v>
      </c>
      <c r="G219" s="223" t="s">
        <v>179</v>
      </c>
      <c r="H219" s="224">
        <v>80</v>
      </c>
      <c r="I219" s="225"/>
      <c r="J219" s="226">
        <f>ROUND(I219*H219,2)</f>
        <v>0</v>
      </c>
      <c r="K219" s="222" t="s">
        <v>1</v>
      </c>
      <c r="L219" s="44"/>
      <c r="M219" s="227" t="s">
        <v>1</v>
      </c>
      <c r="N219" s="228" t="s">
        <v>48</v>
      </c>
      <c r="O219" s="87"/>
      <c r="P219" s="229">
        <f>O219*H219</f>
        <v>0</v>
      </c>
      <c r="Q219" s="229">
        <v>0.0061</v>
      </c>
      <c r="R219" s="229">
        <f>Q219*H219</f>
        <v>0.48800000000000004</v>
      </c>
      <c r="S219" s="229">
        <v>0</v>
      </c>
      <c r="T219" s="230">
        <f>S219*H219</f>
        <v>0</v>
      </c>
      <c r="AR219" s="231" t="s">
        <v>180</v>
      </c>
      <c r="AT219" s="231" t="s">
        <v>131</v>
      </c>
      <c r="AU219" s="231" t="s">
        <v>90</v>
      </c>
      <c r="AY219" s="17" t="s">
        <v>128</v>
      </c>
      <c r="BE219" s="232">
        <f>IF(N219="základní",J219,0)</f>
        <v>0</v>
      </c>
      <c r="BF219" s="232">
        <f>IF(N219="snížená",J219,0)</f>
        <v>0</v>
      </c>
      <c r="BG219" s="232">
        <f>IF(N219="zákl. přenesená",J219,0)</f>
        <v>0</v>
      </c>
      <c r="BH219" s="232">
        <f>IF(N219="sníž. přenesená",J219,0)</f>
        <v>0</v>
      </c>
      <c r="BI219" s="232">
        <f>IF(N219="nulová",J219,0)</f>
        <v>0</v>
      </c>
      <c r="BJ219" s="17" t="s">
        <v>88</v>
      </c>
      <c r="BK219" s="232">
        <f>ROUND(I219*H219,2)</f>
        <v>0</v>
      </c>
      <c r="BL219" s="17" t="s">
        <v>180</v>
      </c>
      <c r="BM219" s="231" t="s">
        <v>312</v>
      </c>
    </row>
    <row r="220" spans="2:65" s="1" customFormat="1" ht="24" customHeight="1">
      <c r="B220" s="39"/>
      <c r="C220" s="220" t="s">
        <v>313</v>
      </c>
      <c r="D220" s="220" t="s">
        <v>131</v>
      </c>
      <c r="E220" s="221" t="s">
        <v>314</v>
      </c>
      <c r="F220" s="222" t="s">
        <v>315</v>
      </c>
      <c r="G220" s="223" t="s">
        <v>179</v>
      </c>
      <c r="H220" s="224">
        <v>180</v>
      </c>
      <c r="I220" s="225"/>
      <c r="J220" s="226">
        <f>ROUND(I220*H220,2)</f>
        <v>0</v>
      </c>
      <c r="K220" s="222" t="s">
        <v>135</v>
      </c>
      <c r="L220" s="44"/>
      <c r="M220" s="227" t="s">
        <v>1</v>
      </c>
      <c r="N220" s="228" t="s">
        <v>48</v>
      </c>
      <c r="O220" s="87"/>
      <c r="P220" s="229">
        <f>O220*H220</f>
        <v>0</v>
      </c>
      <c r="Q220" s="229">
        <v>0.02534</v>
      </c>
      <c r="R220" s="229">
        <f>Q220*H220</f>
        <v>4.5612</v>
      </c>
      <c r="S220" s="229">
        <v>0</v>
      </c>
      <c r="T220" s="230">
        <f>S220*H220</f>
        <v>0</v>
      </c>
      <c r="AR220" s="231" t="s">
        <v>180</v>
      </c>
      <c r="AT220" s="231" t="s">
        <v>131</v>
      </c>
      <c r="AU220" s="231" t="s">
        <v>90</v>
      </c>
      <c r="AY220" s="17" t="s">
        <v>128</v>
      </c>
      <c r="BE220" s="232">
        <f>IF(N220="základní",J220,0)</f>
        <v>0</v>
      </c>
      <c r="BF220" s="232">
        <f>IF(N220="snížená",J220,0)</f>
        <v>0</v>
      </c>
      <c r="BG220" s="232">
        <f>IF(N220="zákl. přenesená",J220,0)</f>
        <v>0</v>
      </c>
      <c r="BH220" s="232">
        <f>IF(N220="sníž. přenesená",J220,0)</f>
        <v>0</v>
      </c>
      <c r="BI220" s="232">
        <f>IF(N220="nulová",J220,0)</f>
        <v>0</v>
      </c>
      <c r="BJ220" s="17" t="s">
        <v>88</v>
      </c>
      <c r="BK220" s="232">
        <f>ROUND(I220*H220,2)</f>
        <v>0</v>
      </c>
      <c r="BL220" s="17" t="s">
        <v>180</v>
      </c>
      <c r="BM220" s="231" t="s">
        <v>316</v>
      </c>
    </row>
    <row r="221" spans="2:65" s="1" customFormat="1" ht="16.5" customHeight="1">
      <c r="B221" s="39"/>
      <c r="C221" s="220" t="s">
        <v>317</v>
      </c>
      <c r="D221" s="220" t="s">
        <v>131</v>
      </c>
      <c r="E221" s="221" t="s">
        <v>318</v>
      </c>
      <c r="F221" s="222" t="s">
        <v>319</v>
      </c>
      <c r="G221" s="223" t="s">
        <v>179</v>
      </c>
      <c r="H221" s="224">
        <v>170</v>
      </c>
      <c r="I221" s="225"/>
      <c r="J221" s="226">
        <f>ROUND(I221*H221,2)</f>
        <v>0</v>
      </c>
      <c r="K221" s="222" t="s">
        <v>1</v>
      </c>
      <c r="L221" s="44"/>
      <c r="M221" s="227" t="s">
        <v>1</v>
      </c>
      <c r="N221" s="228" t="s">
        <v>48</v>
      </c>
      <c r="O221" s="87"/>
      <c r="P221" s="229">
        <f>O221*H221</f>
        <v>0</v>
      </c>
      <c r="Q221" s="229">
        <v>0.00118</v>
      </c>
      <c r="R221" s="229">
        <f>Q221*H221</f>
        <v>0.2006</v>
      </c>
      <c r="S221" s="229">
        <v>0</v>
      </c>
      <c r="T221" s="230">
        <f>S221*H221</f>
        <v>0</v>
      </c>
      <c r="AR221" s="231" t="s">
        <v>180</v>
      </c>
      <c r="AT221" s="231" t="s">
        <v>131</v>
      </c>
      <c r="AU221" s="231" t="s">
        <v>90</v>
      </c>
      <c r="AY221" s="17" t="s">
        <v>128</v>
      </c>
      <c r="BE221" s="232">
        <f>IF(N221="základní",J221,0)</f>
        <v>0</v>
      </c>
      <c r="BF221" s="232">
        <f>IF(N221="snížená",J221,0)</f>
        <v>0</v>
      </c>
      <c r="BG221" s="232">
        <f>IF(N221="zákl. přenesená",J221,0)</f>
        <v>0</v>
      </c>
      <c r="BH221" s="232">
        <f>IF(N221="sníž. přenesená",J221,0)</f>
        <v>0</v>
      </c>
      <c r="BI221" s="232">
        <f>IF(N221="nulová",J221,0)</f>
        <v>0</v>
      </c>
      <c r="BJ221" s="17" t="s">
        <v>88</v>
      </c>
      <c r="BK221" s="232">
        <f>ROUND(I221*H221,2)</f>
        <v>0</v>
      </c>
      <c r="BL221" s="17" t="s">
        <v>180</v>
      </c>
      <c r="BM221" s="231" t="s">
        <v>320</v>
      </c>
    </row>
    <row r="222" spans="2:65" s="1" customFormat="1" ht="16.5" customHeight="1">
      <c r="B222" s="39"/>
      <c r="C222" s="220" t="s">
        <v>321</v>
      </c>
      <c r="D222" s="220" t="s">
        <v>131</v>
      </c>
      <c r="E222" s="221" t="s">
        <v>322</v>
      </c>
      <c r="F222" s="222" t="s">
        <v>323</v>
      </c>
      <c r="G222" s="223" t="s">
        <v>179</v>
      </c>
      <c r="H222" s="224">
        <v>160</v>
      </c>
      <c r="I222" s="225"/>
      <c r="J222" s="226">
        <f>ROUND(I222*H222,2)</f>
        <v>0</v>
      </c>
      <c r="K222" s="222" t="s">
        <v>135</v>
      </c>
      <c r="L222" s="44"/>
      <c r="M222" s="227" t="s">
        <v>1</v>
      </c>
      <c r="N222" s="228" t="s">
        <v>48</v>
      </c>
      <c r="O222" s="87"/>
      <c r="P222" s="229">
        <f>O222*H222</f>
        <v>0</v>
      </c>
      <c r="Q222" s="229">
        <v>0.0015</v>
      </c>
      <c r="R222" s="229">
        <f>Q222*H222</f>
        <v>0.24</v>
      </c>
      <c r="S222" s="229">
        <v>0</v>
      </c>
      <c r="T222" s="230">
        <f>S222*H222</f>
        <v>0</v>
      </c>
      <c r="AR222" s="231" t="s">
        <v>180</v>
      </c>
      <c r="AT222" s="231" t="s">
        <v>131</v>
      </c>
      <c r="AU222" s="231" t="s">
        <v>90</v>
      </c>
      <c r="AY222" s="17" t="s">
        <v>128</v>
      </c>
      <c r="BE222" s="232">
        <f>IF(N222="základní",J222,0)</f>
        <v>0</v>
      </c>
      <c r="BF222" s="232">
        <f>IF(N222="snížená",J222,0)</f>
        <v>0</v>
      </c>
      <c r="BG222" s="232">
        <f>IF(N222="zákl. přenesená",J222,0)</f>
        <v>0</v>
      </c>
      <c r="BH222" s="232">
        <f>IF(N222="sníž. přenesená",J222,0)</f>
        <v>0</v>
      </c>
      <c r="BI222" s="232">
        <f>IF(N222="nulová",J222,0)</f>
        <v>0</v>
      </c>
      <c r="BJ222" s="17" t="s">
        <v>88</v>
      </c>
      <c r="BK222" s="232">
        <f>ROUND(I222*H222,2)</f>
        <v>0</v>
      </c>
      <c r="BL222" s="17" t="s">
        <v>180</v>
      </c>
      <c r="BM222" s="231" t="s">
        <v>324</v>
      </c>
    </row>
    <row r="223" spans="2:65" s="1" customFormat="1" ht="16.5" customHeight="1">
      <c r="B223" s="39"/>
      <c r="C223" s="220" t="s">
        <v>325</v>
      </c>
      <c r="D223" s="220" t="s">
        <v>131</v>
      </c>
      <c r="E223" s="221" t="s">
        <v>326</v>
      </c>
      <c r="F223" s="222" t="s">
        <v>327</v>
      </c>
      <c r="G223" s="223" t="s">
        <v>179</v>
      </c>
      <c r="H223" s="224">
        <v>4</v>
      </c>
      <c r="I223" s="225"/>
      <c r="J223" s="226">
        <f>ROUND(I223*H223,2)</f>
        <v>0</v>
      </c>
      <c r="K223" s="222" t="s">
        <v>1</v>
      </c>
      <c r="L223" s="44"/>
      <c r="M223" s="227" t="s">
        <v>1</v>
      </c>
      <c r="N223" s="228" t="s">
        <v>48</v>
      </c>
      <c r="O223" s="87"/>
      <c r="P223" s="229">
        <f>O223*H223</f>
        <v>0</v>
      </c>
      <c r="Q223" s="229">
        <v>0.00194</v>
      </c>
      <c r="R223" s="229">
        <f>Q223*H223</f>
        <v>0.00776</v>
      </c>
      <c r="S223" s="229">
        <v>0</v>
      </c>
      <c r="T223" s="230">
        <f>S223*H223</f>
        <v>0</v>
      </c>
      <c r="AR223" s="231" t="s">
        <v>180</v>
      </c>
      <c r="AT223" s="231" t="s">
        <v>131</v>
      </c>
      <c r="AU223" s="231" t="s">
        <v>90</v>
      </c>
      <c r="AY223" s="17" t="s">
        <v>128</v>
      </c>
      <c r="BE223" s="232">
        <f>IF(N223="základní",J223,0)</f>
        <v>0</v>
      </c>
      <c r="BF223" s="232">
        <f>IF(N223="snížená",J223,0)</f>
        <v>0</v>
      </c>
      <c r="BG223" s="232">
        <f>IF(N223="zákl. přenesená",J223,0)</f>
        <v>0</v>
      </c>
      <c r="BH223" s="232">
        <f>IF(N223="sníž. přenesená",J223,0)</f>
        <v>0</v>
      </c>
      <c r="BI223" s="232">
        <f>IF(N223="nulová",J223,0)</f>
        <v>0</v>
      </c>
      <c r="BJ223" s="17" t="s">
        <v>88</v>
      </c>
      <c r="BK223" s="232">
        <f>ROUND(I223*H223,2)</f>
        <v>0</v>
      </c>
      <c r="BL223" s="17" t="s">
        <v>180</v>
      </c>
      <c r="BM223" s="231" t="s">
        <v>328</v>
      </c>
    </row>
    <row r="224" spans="2:65" s="1" customFormat="1" ht="16.5" customHeight="1">
      <c r="B224" s="39"/>
      <c r="C224" s="220" t="s">
        <v>329</v>
      </c>
      <c r="D224" s="220" t="s">
        <v>131</v>
      </c>
      <c r="E224" s="221" t="s">
        <v>330</v>
      </c>
      <c r="F224" s="222" t="s">
        <v>331</v>
      </c>
      <c r="G224" s="223" t="s">
        <v>179</v>
      </c>
      <c r="H224" s="224">
        <v>80</v>
      </c>
      <c r="I224" s="225"/>
      <c r="J224" s="226">
        <f>ROUND(I224*H224,2)</f>
        <v>0</v>
      </c>
      <c r="K224" s="222" t="s">
        <v>135</v>
      </c>
      <c r="L224" s="44"/>
      <c r="M224" s="227" t="s">
        <v>1</v>
      </c>
      <c r="N224" s="228" t="s">
        <v>48</v>
      </c>
      <c r="O224" s="87"/>
      <c r="P224" s="229">
        <f>O224*H224</f>
        <v>0</v>
      </c>
      <c r="Q224" s="229">
        <v>0.00352</v>
      </c>
      <c r="R224" s="229">
        <f>Q224*H224</f>
        <v>0.2816</v>
      </c>
      <c r="S224" s="229">
        <v>0</v>
      </c>
      <c r="T224" s="230">
        <f>S224*H224</f>
        <v>0</v>
      </c>
      <c r="AR224" s="231" t="s">
        <v>180</v>
      </c>
      <c r="AT224" s="231" t="s">
        <v>131</v>
      </c>
      <c r="AU224" s="231" t="s">
        <v>90</v>
      </c>
      <c r="AY224" s="17" t="s">
        <v>128</v>
      </c>
      <c r="BE224" s="232">
        <f>IF(N224="základní",J224,0)</f>
        <v>0</v>
      </c>
      <c r="BF224" s="232">
        <f>IF(N224="snížená",J224,0)</f>
        <v>0</v>
      </c>
      <c r="BG224" s="232">
        <f>IF(N224="zákl. přenesená",J224,0)</f>
        <v>0</v>
      </c>
      <c r="BH224" s="232">
        <f>IF(N224="sníž. přenesená",J224,0)</f>
        <v>0</v>
      </c>
      <c r="BI224" s="232">
        <f>IF(N224="nulová",J224,0)</f>
        <v>0</v>
      </c>
      <c r="BJ224" s="17" t="s">
        <v>88</v>
      </c>
      <c r="BK224" s="232">
        <f>ROUND(I224*H224,2)</f>
        <v>0</v>
      </c>
      <c r="BL224" s="17" t="s">
        <v>180</v>
      </c>
      <c r="BM224" s="231" t="s">
        <v>332</v>
      </c>
    </row>
    <row r="225" spans="2:65" s="1" customFormat="1" ht="16.5" customHeight="1">
      <c r="B225" s="39"/>
      <c r="C225" s="220" t="s">
        <v>333</v>
      </c>
      <c r="D225" s="220" t="s">
        <v>131</v>
      </c>
      <c r="E225" s="221" t="s">
        <v>334</v>
      </c>
      <c r="F225" s="222" t="s">
        <v>335</v>
      </c>
      <c r="G225" s="223" t="s">
        <v>179</v>
      </c>
      <c r="H225" s="224">
        <v>180</v>
      </c>
      <c r="I225" s="225"/>
      <c r="J225" s="226">
        <f>ROUND(I225*H225,2)</f>
        <v>0</v>
      </c>
      <c r="K225" s="222" t="s">
        <v>135</v>
      </c>
      <c r="L225" s="44"/>
      <c r="M225" s="227" t="s">
        <v>1</v>
      </c>
      <c r="N225" s="228" t="s">
        <v>48</v>
      </c>
      <c r="O225" s="87"/>
      <c r="P225" s="229">
        <f>O225*H225</f>
        <v>0</v>
      </c>
      <c r="Q225" s="229">
        <v>0.00448</v>
      </c>
      <c r="R225" s="229">
        <f>Q225*H225</f>
        <v>0.8063999999999999</v>
      </c>
      <c r="S225" s="229">
        <v>0</v>
      </c>
      <c r="T225" s="230">
        <f>S225*H225</f>
        <v>0</v>
      </c>
      <c r="AR225" s="231" t="s">
        <v>180</v>
      </c>
      <c r="AT225" s="231" t="s">
        <v>131</v>
      </c>
      <c r="AU225" s="231" t="s">
        <v>90</v>
      </c>
      <c r="AY225" s="17" t="s">
        <v>128</v>
      </c>
      <c r="BE225" s="232">
        <f>IF(N225="základní",J225,0)</f>
        <v>0</v>
      </c>
      <c r="BF225" s="232">
        <f>IF(N225="snížená",J225,0)</f>
        <v>0</v>
      </c>
      <c r="BG225" s="232">
        <f>IF(N225="zákl. přenesená",J225,0)</f>
        <v>0</v>
      </c>
      <c r="BH225" s="232">
        <f>IF(N225="sníž. přenesená",J225,0)</f>
        <v>0</v>
      </c>
      <c r="BI225" s="232">
        <f>IF(N225="nulová",J225,0)</f>
        <v>0</v>
      </c>
      <c r="BJ225" s="17" t="s">
        <v>88</v>
      </c>
      <c r="BK225" s="232">
        <f>ROUND(I225*H225,2)</f>
        <v>0</v>
      </c>
      <c r="BL225" s="17" t="s">
        <v>180</v>
      </c>
      <c r="BM225" s="231" t="s">
        <v>336</v>
      </c>
    </row>
    <row r="226" spans="2:65" s="1" customFormat="1" ht="24" customHeight="1">
      <c r="B226" s="39"/>
      <c r="C226" s="220" t="s">
        <v>337</v>
      </c>
      <c r="D226" s="220" t="s">
        <v>131</v>
      </c>
      <c r="E226" s="221" t="s">
        <v>338</v>
      </c>
      <c r="F226" s="222" t="s">
        <v>339</v>
      </c>
      <c r="G226" s="223" t="s">
        <v>258</v>
      </c>
      <c r="H226" s="224">
        <v>8</v>
      </c>
      <c r="I226" s="225"/>
      <c r="J226" s="226">
        <f>ROUND(I226*H226,2)</f>
        <v>0</v>
      </c>
      <c r="K226" s="222" t="s">
        <v>135</v>
      </c>
      <c r="L226" s="44"/>
      <c r="M226" s="227" t="s">
        <v>1</v>
      </c>
      <c r="N226" s="228" t="s">
        <v>48</v>
      </c>
      <c r="O226" s="87"/>
      <c r="P226" s="229">
        <f>O226*H226</f>
        <v>0</v>
      </c>
      <c r="Q226" s="229">
        <v>0.00145</v>
      </c>
      <c r="R226" s="229">
        <f>Q226*H226</f>
        <v>0.0116</v>
      </c>
      <c r="S226" s="229">
        <v>0</v>
      </c>
      <c r="T226" s="230">
        <f>S226*H226</f>
        <v>0</v>
      </c>
      <c r="AR226" s="231" t="s">
        <v>180</v>
      </c>
      <c r="AT226" s="231" t="s">
        <v>131</v>
      </c>
      <c r="AU226" s="231" t="s">
        <v>90</v>
      </c>
      <c r="AY226" s="17" t="s">
        <v>128</v>
      </c>
      <c r="BE226" s="232">
        <f>IF(N226="základní",J226,0)</f>
        <v>0</v>
      </c>
      <c r="BF226" s="232">
        <f>IF(N226="snížená",J226,0)</f>
        <v>0</v>
      </c>
      <c r="BG226" s="232">
        <f>IF(N226="zákl. přenesená",J226,0)</f>
        <v>0</v>
      </c>
      <c r="BH226" s="232">
        <f>IF(N226="sníž. přenesená",J226,0)</f>
        <v>0</v>
      </c>
      <c r="BI226" s="232">
        <f>IF(N226="nulová",J226,0)</f>
        <v>0</v>
      </c>
      <c r="BJ226" s="17" t="s">
        <v>88</v>
      </c>
      <c r="BK226" s="232">
        <f>ROUND(I226*H226,2)</f>
        <v>0</v>
      </c>
      <c r="BL226" s="17" t="s">
        <v>180</v>
      </c>
      <c r="BM226" s="231" t="s">
        <v>340</v>
      </c>
    </row>
    <row r="227" spans="2:65" s="1" customFormat="1" ht="24" customHeight="1">
      <c r="B227" s="39"/>
      <c r="C227" s="220" t="s">
        <v>341</v>
      </c>
      <c r="D227" s="220" t="s">
        <v>131</v>
      </c>
      <c r="E227" s="221" t="s">
        <v>342</v>
      </c>
      <c r="F227" s="222" t="s">
        <v>343</v>
      </c>
      <c r="G227" s="223" t="s">
        <v>258</v>
      </c>
      <c r="H227" s="224">
        <v>8</v>
      </c>
      <c r="I227" s="225"/>
      <c r="J227" s="226">
        <f>ROUND(I227*H227,2)</f>
        <v>0</v>
      </c>
      <c r="K227" s="222" t="s">
        <v>135</v>
      </c>
      <c r="L227" s="44"/>
      <c r="M227" s="227" t="s">
        <v>1</v>
      </c>
      <c r="N227" s="228" t="s">
        <v>48</v>
      </c>
      <c r="O227" s="87"/>
      <c r="P227" s="229">
        <f>O227*H227</f>
        <v>0</v>
      </c>
      <c r="Q227" s="229">
        <v>0.00218</v>
      </c>
      <c r="R227" s="229">
        <f>Q227*H227</f>
        <v>0.01744</v>
      </c>
      <c r="S227" s="229">
        <v>0</v>
      </c>
      <c r="T227" s="230">
        <f>S227*H227</f>
        <v>0</v>
      </c>
      <c r="AR227" s="231" t="s">
        <v>180</v>
      </c>
      <c r="AT227" s="231" t="s">
        <v>131</v>
      </c>
      <c r="AU227" s="231" t="s">
        <v>90</v>
      </c>
      <c r="AY227" s="17" t="s">
        <v>128</v>
      </c>
      <c r="BE227" s="232">
        <f>IF(N227="základní",J227,0)</f>
        <v>0</v>
      </c>
      <c r="BF227" s="232">
        <f>IF(N227="snížená",J227,0)</f>
        <v>0</v>
      </c>
      <c r="BG227" s="232">
        <f>IF(N227="zákl. přenesená",J227,0)</f>
        <v>0</v>
      </c>
      <c r="BH227" s="232">
        <f>IF(N227="sníž. přenesená",J227,0)</f>
        <v>0</v>
      </c>
      <c r="BI227" s="232">
        <f>IF(N227="nulová",J227,0)</f>
        <v>0</v>
      </c>
      <c r="BJ227" s="17" t="s">
        <v>88</v>
      </c>
      <c r="BK227" s="232">
        <f>ROUND(I227*H227,2)</f>
        <v>0</v>
      </c>
      <c r="BL227" s="17" t="s">
        <v>180</v>
      </c>
      <c r="BM227" s="231" t="s">
        <v>344</v>
      </c>
    </row>
    <row r="228" spans="2:65" s="1" customFormat="1" ht="24" customHeight="1">
      <c r="B228" s="39"/>
      <c r="C228" s="220" t="s">
        <v>345</v>
      </c>
      <c r="D228" s="220" t="s">
        <v>131</v>
      </c>
      <c r="E228" s="221" t="s">
        <v>346</v>
      </c>
      <c r="F228" s="222" t="s">
        <v>347</v>
      </c>
      <c r="G228" s="223" t="s">
        <v>348</v>
      </c>
      <c r="H228" s="224">
        <v>15</v>
      </c>
      <c r="I228" s="225"/>
      <c r="J228" s="226">
        <f>ROUND(I228*H228,2)</f>
        <v>0</v>
      </c>
      <c r="K228" s="222" t="s">
        <v>135</v>
      </c>
      <c r="L228" s="44"/>
      <c r="M228" s="227" t="s">
        <v>1</v>
      </c>
      <c r="N228" s="228" t="s">
        <v>48</v>
      </c>
      <c r="O228" s="87"/>
      <c r="P228" s="229">
        <f>O228*H228</f>
        <v>0</v>
      </c>
      <c r="Q228" s="229">
        <v>0</v>
      </c>
      <c r="R228" s="229">
        <f>Q228*H228</f>
        <v>0</v>
      </c>
      <c r="S228" s="229">
        <v>0</v>
      </c>
      <c r="T228" s="230">
        <f>S228*H228</f>
        <v>0</v>
      </c>
      <c r="AR228" s="231" t="s">
        <v>180</v>
      </c>
      <c r="AT228" s="231" t="s">
        <v>131</v>
      </c>
      <c r="AU228" s="231" t="s">
        <v>90</v>
      </c>
      <c r="AY228" s="17" t="s">
        <v>128</v>
      </c>
      <c r="BE228" s="232">
        <f>IF(N228="základní",J228,0)</f>
        <v>0</v>
      </c>
      <c r="BF228" s="232">
        <f>IF(N228="snížená",J228,0)</f>
        <v>0</v>
      </c>
      <c r="BG228" s="232">
        <f>IF(N228="zákl. přenesená",J228,0)</f>
        <v>0</v>
      </c>
      <c r="BH228" s="232">
        <f>IF(N228="sníž. přenesená",J228,0)</f>
        <v>0</v>
      </c>
      <c r="BI228" s="232">
        <f>IF(N228="nulová",J228,0)</f>
        <v>0</v>
      </c>
      <c r="BJ228" s="17" t="s">
        <v>88</v>
      </c>
      <c r="BK228" s="232">
        <f>ROUND(I228*H228,2)</f>
        <v>0</v>
      </c>
      <c r="BL228" s="17" t="s">
        <v>180</v>
      </c>
      <c r="BM228" s="231" t="s">
        <v>349</v>
      </c>
    </row>
    <row r="229" spans="2:65" s="1" customFormat="1" ht="16.5" customHeight="1">
      <c r="B229" s="39"/>
      <c r="C229" s="220" t="s">
        <v>350</v>
      </c>
      <c r="D229" s="220" t="s">
        <v>131</v>
      </c>
      <c r="E229" s="221" t="s">
        <v>351</v>
      </c>
      <c r="F229" s="222" t="s">
        <v>352</v>
      </c>
      <c r="G229" s="223" t="s">
        <v>348</v>
      </c>
      <c r="H229" s="224">
        <v>6</v>
      </c>
      <c r="I229" s="225"/>
      <c r="J229" s="226">
        <f>ROUND(I229*H229,2)</f>
        <v>0</v>
      </c>
      <c r="K229" s="222" t="s">
        <v>135</v>
      </c>
      <c r="L229" s="44"/>
      <c r="M229" s="227" t="s">
        <v>1</v>
      </c>
      <c r="N229" s="228" t="s">
        <v>48</v>
      </c>
      <c r="O229" s="87"/>
      <c r="P229" s="229">
        <f>O229*H229</f>
        <v>0</v>
      </c>
      <c r="Q229" s="229">
        <v>0.00011</v>
      </c>
      <c r="R229" s="229">
        <f>Q229*H229</f>
        <v>0.00066</v>
      </c>
      <c r="S229" s="229">
        <v>0</v>
      </c>
      <c r="T229" s="230">
        <f>S229*H229</f>
        <v>0</v>
      </c>
      <c r="AR229" s="231" t="s">
        <v>180</v>
      </c>
      <c r="AT229" s="231" t="s">
        <v>131</v>
      </c>
      <c r="AU229" s="231" t="s">
        <v>90</v>
      </c>
      <c r="AY229" s="17" t="s">
        <v>128</v>
      </c>
      <c r="BE229" s="232">
        <f>IF(N229="základní",J229,0)</f>
        <v>0</v>
      </c>
      <c r="BF229" s="232">
        <f>IF(N229="snížená",J229,0)</f>
        <v>0</v>
      </c>
      <c r="BG229" s="232">
        <f>IF(N229="zákl. přenesená",J229,0)</f>
        <v>0</v>
      </c>
      <c r="BH229" s="232">
        <f>IF(N229="sníž. přenesená",J229,0)</f>
        <v>0</v>
      </c>
      <c r="BI229" s="232">
        <f>IF(N229="nulová",J229,0)</f>
        <v>0</v>
      </c>
      <c r="BJ229" s="17" t="s">
        <v>88</v>
      </c>
      <c r="BK229" s="232">
        <f>ROUND(I229*H229,2)</f>
        <v>0</v>
      </c>
      <c r="BL229" s="17" t="s">
        <v>180</v>
      </c>
      <c r="BM229" s="231" t="s">
        <v>353</v>
      </c>
    </row>
    <row r="230" spans="2:65" s="1" customFormat="1" ht="16.5" customHeight="1">
      <c r="B230" s="39"/>
      <c r="C230" s="220" t="s">
        <v>354</v>
      </c>
      <c r="D230" s="220" t="s">
        <v>131</v>
      </c>
      <c r="E230" s="221" t="s">
        <v>355</v>
      </c>
      <c r="F230" s="222" t="s">
        <v>356</v>
      </c>
      <c r="G230" s="223" t="s">
        <v>258</v>
      </c>
      <c r="H230" s="224">
        <v>2</v>
      </c>
      <c r="I230" s="225"/>
      <c r="J230" s="226">
        <f>ROUND(I230*H230,2)</f>
        <v>0</v>
      </c>
      <c r="K230" s="222" t="s">
        <v>135</v>
      </c>
      <c r="L230" s="44"/>
      <c r="M230" s="227" t="s">
        <v>1</v>
      </c>
      <c r="N230" s="228" t="s">
        <v>48</v>
      </c>
      <c r="O230" s="87"/>
      <c r="P230" s="229">
        <f>O230*H230</f>
        <v>0</v>
      </c>
      <c r="Q230" s="229">
        <v>0.0001</v>
      </c>
      <c r="R230" s="229">
        <f>Q230*H230</f>
        <v>0.0002</v>
      </c>
      <c r="S230" s="229">
        <v>0</v>
      </c>
      <c r="T230" s="230">
        <f>S230*H230</f>
        <v>0</v>
      </c>
      <c r="AR230" s="231" t="s">
        <v>180</v>
      </c>
      <c r="AT230" s="231" t="s">
        <v>131</v>
      </c>
      <c r="AU230" s="231" t="s">
        <v>90</v>
      </c>
      <c r="AY230" s="17" t="s">
        <v>128</v>
      </c>
      <c r="BE230" s="232">
        <f>IF(N230="základní",J230,0)</f>
        <v>0</v>
      </c>
      <c r="BF230" s="232">
        <f>IF(N230="snížená",J230,0)</f>
        <v>0</v>
      </c>
      <c r="BG230" s="232">
        <f>IF(N230="zákl. přenesená",J230,0)</f>
        <v>0</v>
      </c>
      <c r="BH230" s="232">
        <f>IF(N230="sníž. přenesená",J230,0)</f>
        <v>0</v>
      </c>
      <c r="BI230" s="232">
        <f>IF(N230="nulová",J230,0)</f>
        <v>0</v>
      </c>
      <c r="BJ230" s="17" t="s">
        <v>88</v>
      </c>
      <c r="BK230" s="232">
        <f>ROUND(I230*H230,2)</f>
        <v>0</v>
      </c>
      <c r="BL230" s="17" t="s">
        <v>180</v>
      </c>
      <c r="BM230" s="231" t="s">
        <v>357</v>
      </c>
    </row>
    <row r="231" spans="2:65" s="1" customFormat="1" ht="16.5" customHeight="1">
      <c r="B231" s="39"/>
      <c r="C231" s="220" t="s">
        <v>358</v>
      </c>
      <c r="D231" s="220" t="s">
        <v>131</v>
      </c>
      <c r="E231" s="221" t="s">
        <v>359</v>
      </c>
      <c r="F231" s="222" t="s">
        <v>360</v>
      </c>
      <c r="G231" s="223" t="s">
        <v>258</v>
      </c>
      <c r="H231" s="224">
        <v>2</v>
      </c>
      <c r="I231" s="225"/>
      <c r="J231" s="226">
        <f>ROUND(I231*H231,2)</f>
        <v>0</v>
      </c>
      <c r="K231" s="222" t="s">
        <v>135</v>
      </c>
      <c r="L231" s="44"/>
      <c r="M231" s="227" t="s">
        <v>1</v>
      </c>
      <c r="N231" s="228" t="s">
        <v>48</v>
      </c>
      <c r="O231" s="87"/>
      <c r="P231" s="229">
        <f>O231*H231</f>
        <v>0</v>
      </c>
      <c r="Q231" s="229">
        <v>0.0003</v>
      </c>
      <c r="R231" s="229">
        <f>Q231*H231</f>
        <v>0.0006</v>
      </c>
      <c r="S231" s="229">
        <v>0</v>
      </c>
      <c r="T231" s="230">
        <f>S231*H231</f>
        <v>0</v>
      </c>
      <c r="AR231" s="231" t="s">
        <v>180</v>
      </c>
      <c r="AT231" s="231" t="s">
        <v>131</v>
      </c>
      <c r="AU231" s="231" t="s">
        <v>90</v>
      </c>
      <c r="AY231" s="17" t="s">
        <v>128</v>
      </c>
      <c r="BE231" s="232">
        <f>IF(N231="základní",J231,0)</f>
        <v>0</v>
      </c>
      <c r="BF231" s="232">
        <f>IF(N231="snížená",J231,0)</f>
        <v>0</v>
      </c>
      <c r="BG231" s="232">
        <f>IF(N231="zákl. přenesená",J231,0)</f>
        <v>0</v>
      </c>
      <c r="BH231" s="232">
        <f>IF(N231="sníž. přenesená",J231,0)</f>
        <v>0</v>
      </c>
      <c r="BI231" s="232">
        <f>IF(N231="nulová",J231,0)</f>
        <v>0</v>
      </c>
      <c r="BJ231" s="17" t="s">
        <v>88</v>
      </c>
      <c r="BK231" s="232">
        <f>ROUND(I231*H231,2)</f>
        <v>0</v>
      </c>
      <c r="BL231" s="17" t="s">
        <v>180</v>
      </c>
      <c r="BM231" s="231" t="s">
        <v>361</v>
      </c>
    </row>
    <row r="232" spans="2:65" s="1" customFormat="1" ht="24" customHeight="1">
      <c r="B232" s="39"/>
      <c r="C232" s="220" t="s">
        <v>362</v>
      </c>
      <c r="D232" s="220" t="s">
        <v>131</v>
      </c>
      <c r="E232" s="221" t="s">
        <v>363</v>
      </c>
      <c r="F232" s="222" t="s">
        <v>364</v>
      </c>
      <c r="G232" s="223" t="s">
        <v>258</v>
      </c>
      <c r="H232" s="224">
        <v>1</v>
      </c>
      <c r="I232" s="225"/>
      <c r="J232" s="226">
        <f>ROUND(I232*H232,2)</f>
        <v>0</v>
      </c>
      <c r="K232" s="222" t="s">
        <v>135</v>
      </c>
      <c r="L232" s="44"/>
      <c r="M232" s="227" t="s">
        <v>1</v>
      </c>
      <c r="N232" s="228" t="s">
        <v>48</v>
      </c>
      <c r="O232" s="87"/>
      <c r="P232" s="229">
        <f>O232*H232</f>
        <v>0</v>
      </c>
      <c r="Q232" s="229">
        <v>0.00173</v>
      </c>
      <c r="R232" s="229">
        <f>Q232*H232</f>
        <v>0.00173</v>
      </c>
      <c r="S232" s="229">
        <v>0</v>
      </c>
      <c r="T232" s="230">
        <f>S232*H232</f>
        <v>0</v>
      </c>
      <c r="AR232" s="231" t="s">
        <v>180</v>
      </c>
      <c r="AT232" s="231" t="s">
        <v>131</v>
      </c>
      <c r="AU232" s="231" t="s">
        <v>90</v>
      </c>
      <c r="AY232" s="17" t="s">
        <v>128</v>
      </c>
      <c r="BE232" s="232">
        <f>IF(N232="základní",J232,0)</f>
        <v>0</v>
      </c>
      <c r="BF232" s="232">
        <f>IF(N232="snížená",J232,0)</f>
        <v>0</v>
      </c>
      <c r="BG232" s="232">
        <f>IF(N232="zákl. přenesená",J232,0)</f>
        <v>0</v>
      </c>
      <c r="BH232" s="232">
        <f>IF(N232="sníž. přenesená",J232,0)</f>
        <v>0</v>
      </c>
      <c r="BI232" s="232">
        <f>IF(N232="nulová",J232,0)</f>
        <v>0</v>
      </c>
      <c r="BJ232" s="17" t="s">
        <v>88</v>
      </c>
      <c r="BK232" s="232">
        <f>ROUND(I232*H232,2)</f>
        <v>0</v>
      </c>
      <c r="BL232" s="17" t="s">
        <v>180</v>
      </c>
      <c r="BM232" s="231" t="s">
        <v>365</v>
      </c>
    </row>
    <row r="233" spans="2:65" s="1" customFormat="1" ht="16.5" customHeight="1">
      <c r="B233" s="39"/>
      <c r="C233" s="220" t="s">
        <v>366</v>
      </c>
      <c r="D233" s="220" t="s">
        <v>131</v>
      </c>
      <c r="E233" s="221" t="s">
        <v>367</v>
      </c>
      <c r="F233" s="222" t="s">
        <v>368</v>
      </c>
      <c r="G233" s="223" t="s">
        <v>258</v>
      </c>
      <c r="H233" s="224">
        <v>5</v>
      </c>
      <c r="I233" s="225"/>
      <c r="J233" s="226">
        <f>ROUND(I233*H233,2)</f>
        <v>0</v>
      </c>
      <c r="K233" s="222" t="s">
        <v>135</v>
      </c>
      <c r="L233" s="44"/>
      <c r="M233" s="227" t="s">
        <v>1</v>
      </c>
      <c r="N233" s="228" t="s">
        <v>48</v>
      </c>
      <c r="O233" s="87"/>
      <c r="P233" s="229">
        <f>O233*H233</f>
        <v>0</v>
      </c>
      <c r="Q233" s="229">
        <v>0.0005</v>
      </c>
      <c r="R233" s="229">
        <f>Q233*H233</f>
        <v>0.0025</v>
      </c>
      <c r="S233" s="229">
        <v>0</v>
      </c>
      <c r="T233" s="230">
        <f>S233*H233</f>
        <v>0</v>
      </c>
      <c r="AR233" s="231" t="s">
        <v>180</v>
      </c>
      <c r="AT233" s="231" t="s">
        <v>131</v>
      </c>
      <c r="AU233" s="231" t="s">
        <v>90</v>
      </c>
      <c r="AY233" s="17" t="s">
        <v>128</v>
      </c>
      <c r="BE233" s="232">
        <f>IF(N233="základní",J233,0)</f>
        <v>0</v>
      </c>
      <c r="BF233" s="232">
        <f>IF(N233="snížená",J233,0)</f>
        <v>0</v>
      </c>
      <c r="BG233" s="232">
        <f>IF(N233="zákl. přenesená",J233,0)</f>
        <v>0</v>
      </c>
      <c r="BH233" s="232">
        <f>IF(N233="sníž. přenesená",J233,0)</f>
        <v>0</v>
      </c>
      <c r="BI233" s="232">
        <f>IF(N233="nulová",J233,0)</f>
        <v>0</v>
      </c>
      <c r="BJ233" s="17" t="s">
        <v>88</v>
      </c>
      <c r="BK233" s="232">
        <f>ROUND(I233*H233,2)</f>
        <v>0</v>
      </c>
      <c r="BL233" s="17" t="s">
        <v>180</v>
      </c>
      <c r="BM233" s="231" t="s">
        <v>369</v>
      </c>
    </row>
    <row r="234" spans="2:65" s="1" customFormat="1" ht="16.5" customHeight="1">
      <c r="B234" s="39"/>
      <c r="C234" s="220" t="s">
        <v>370</v>
      </c>
      <c r="D234" s="220" t="s">
        <v>131</v>
      </c>
      <c r="E234" s="221" t="s">
        <v>371</v>
      </c>
      <c r="F234" s="222" t="s">
        <v>372</v>
      </c>
      <c r="G234" s="223" t="s">
        <v>258</v>
      </c>
      <c r="H234" s="224">
        <v>1</v>
      </c>
      <c r="I234" s="225"/>
      <c r="J234" s="226">
        <f>ROUND(I234*H234,2)</f>
        <v>0</v>
      </c>
      <c r="K234" s="222" t="s">
        <v>135</v>
      </c>
      <c r="L234" s="44"/>
      <c r="M234" s="227" t="s">
        <v>1</v>
      </c>
      <c r="N234" s="228" t="s">
        <v>48</v>
      </c>
      <c r="O234" s="87"/>
      <c r="P234" s="229">
        <f>O234*H234</f>
        <v>0</v>
      </c>
      <c r="Q234" s="229">
        <v>0.0007</v>
      </c>
      <c r="R234" s="229">
        <f>Q234*H234</f>
        <v>0.0007</v>
      </c>
      <c r="S234" s="229">
        <v>0</v>
      </c>
      <c r="T234" s="230">
        <f>S234*H234</f>
        <v>0</v>
      </c>
      <c r="AR234" s="231" t="s">
        <v>180</v>
      </c>
      <c r="AT234" s="231" t="s">
        <v>131</v>
      </c>
      <c r="AU234" s="231" t="s">
        <v>90</v>
      </c>
      <c r="AY234" s="17" t="s">
        <v>128</v>
      </c>
      <c r="BE234" s="232">
        <f>IF(N234="základní",J234,0)</f>
        <v>0</v>
      </c>
      <c r="BF234" s="232">
        <f>IF(N234="snížená",J234,0)</f>
        <v>0</v>
      </c>
      <c r="BG234" s="232">
        <f>IF(N234="zákl. přenesená",J234,0)</f>
        <v>0</v>
      </c>
      <c r="BH234" s="232">
        <f>IF(N234="sníž. přenesená",J234,0)</f>
        <v>0</v>
      </c>
      <c r="BI234" s="232">
        <f>IF(N234="nulová",J234,0)</f>
        <v>0</v>
      </c>
      <c r="BJ234" s="17" t="s">
        <v>88</v>
      </c>
      <c r="BK234" s="232">
        <f>ROUND(I234*H234,2)</f>
        <v>0</v>
      </c>
      <c r="BL234" s="17" t="s">
        <v>180</v>
      </c>
      <c r="BM234" s="231" t="s">
        <v>373</v>
      </c>
    </row>
    <row r="235" spans="2:65" s="1" customFormat="1" ht="24" customHeight="1">
      <c r="B235" s="39"/>
      <c r="C235" s="220" t="s">
        <v>374</v>
      </c>
      <c r="D235" s="220" t="s">
        <v>131</v>
      </c>
      <c r="E235" s="221" t="s">
        <v>375</v>
      </c>
      <c r="F235" s="222" t="s">
        <v>376</v>
      </c>
      <c r="G235" s="223" t="s">
        <v>258</v>
      </c>
      <c r="H235" s="224">
        <v>4</v>
      </c>
      <c r="I235" s="225"/>
      <c r="J235" s="226">
        <f>ROUND(I235*H235,2)</f>
        <v>0</v>
      </c>
      <c r="K235" s="222" t="s">
        <v>135</v>
      </c>
      <c r="L235" s="44"/>
      <c r="M235" s="227" t="s">
        <v>1</v>
      </c>
      <c r="N235" s="228" t="s">
        <v>48</v>
      </c>
      <c r="O235" s="87"/>
      <c r="P235" s="229">
        <f>O235*H235</f>
        <v>0</v>
      </c>
      <c r="Q235" s="229">
        <v>0.00315</v>
      </c>
      <c r="R235" s="229">
        <f>Q235*H235</f>
        <v>0.0126</v>
      </c>
      <c r="S235" s="229">
        <v>0</v>
      </c>
      <c r="T235" s="230">
        <f>S235*H235</f>
        <v>0</v>
      </c>
      <c r="AR235" s="231" t="s">
        <v>180</v>
      </c>
      <c r="AT235" s="231" t="s">
        <v>131</v>
      </c>
      <c r="AU235" s="231" t="s">
        <v>90</v>
      </c>
      <c r="AY235" s="17" t="s">
        <v>128</v>
      </c>
      <c r="BE235" s="232">
        <f>IF(N235="základní",J235,0)</f>
        <v>0</v>
      </c>
      <c r="BF235" s="232">
        <f>IF(N235="snížená",J235,0)</f>
        <v>0</v>
      </c>
      <c r="BG235" s="232">
        <f>IF(N235="zákl. přenesená",J235,0)</f>
        <v>0</v>
      </c>
      <c r="BH235" s="232">
        <f>IF(N235="sníž. přenesená",J235,0)</f>
        <v>0</v>
      </c>
      <c r="BI235" s="232">
        <f>IF(N235="nulová",J235,0)</f>
        <v>0</v>
      </c>
      <c r="BJ235" s="17" t="s">
        <v>88</v>
      </c>
      <c r="BK235" s="232">
        <f>ROUND(I235*H235,2)</f>
        <v>0</v>
      </c>
      <c r="BL235" s="17" t="s">
        <v>180</v>
      </c>
      <c r="BM235" s="231" t="s">
        <v>377</v>
      </c>
    </row>
    <row r="236" spans="2:65" s="1" customFormat="1" ht="24" customHeight="1">
      <c r="B236" s="39"/>
      <c r="C236" s="220" t="s">
        <v>378</v>
      </c>
      <c r="D236" s="220" t="s">
        <v>131</v>
      </c>
      <c r="E236" s="221" t="s">
        <v>379</v>
      </c>
      <c r="F236" s="222" t="s">
        <v>380</v>
      </c>
      <c r="G236" s="223" t="s">
        <v>258</v>
      </c>
      <c r="H236" s="224">
        <v>10</v>
      </c>
      <c r="I236" s="225"/>
      <c r="J236" s="226">
        <f>ROUND(I236*H236,2)</f>
        <v>0</v>
      </c>
      <c r="K236" s="222" t="s">
        <v>135</v>
      </c>
      <c r="L236" s="44"/>
      <c r="M236" s="227" t="s">
        <v>1</v>
      </c>
      <c r="N236" s="228" t="s">
        <v>48</v>
      </c>
      <c r="O236" s="87"/>
      <c r="P236" s="229">
        <f>O236*H236</f>
        <v>0</v>
      </c>
      <c r="Q236" s="229">
        <v>0.00027</v>
      </c>
      <c r="R236" s="229">
        <f>Q236*H236</f>
        <v>0.0027</v>
      </c>
      <c r="S236" s="229">
        <v>0</v>
      </c>
      <c r="T236" s="230">
        <f>S236*H236</f>
        <v>0</v>
      </c>
      <c r="AR236" s="231" t="s">
        <v>180</v>
      </c>
      <c r="AT236" s="231" t="s">
        <v>131</v>
      </c>
      <c r="AU236" s="231" t="s">
        <v>90</v>
      </c>
      <c r="AY236" s="17" t="s">
        <v>128</v>
      </c>
      <c r="BE236" s="232">
        <f>IF(N236="základní",J236,0)</f>
        <v>0</v>
      </c>
      <c r="BF236" s="232">
        <f>IF(N236="snížená",J236,0)</f>
        <v>0</v>
      </c>
      <c r="BG236" s="232">
        <f>IF(N236="zákl. přenesená",J236,0)</f>
        <v>0</v>
      </c>
      <c r="BH236" s="232">
        <f>IF(N236="sníž. přenesená",J236,0)</f>
        <v>0</v>
      </c>
      <c r="BI236" s="232">
        <f>IF(N236="nulová",J236,0)</f>
        <v>0</v>
      </c>
      <c r="BJ236" s="17" t="s">
        <v>88</v>
      </c>
      <c r="BK236" s="232">
        <f>ROUND(I236*H236,2)</f>
        <v>0</v>
      </c>
      <c r="BL236" s="17" t="s">
        <v>180</v>
      </c>
      <c r="BM236" s="231" t="s">
        <v>381</v>
      </c>
    </row>
    <row r="237" spans="2:65" s="1" customFormat="1" ht="16.5" customHeight="1">
      <c r="B237" s="39"/>
      <c r="C237" s="220" t="s">
        <v>382</v>
      </c>
      <c r="D237" s="220" t="s">
        <v>131</v>
      </c>
      <c r="E237" s="221" t="s">
        <v>383</v>
      </c>
      <c r="F237" s="222" t="s">
        <v>384</v>
      </c>
      <c r="G237" s="223" t="s">
        <v>385</v>
      </c>
      <c r="H237" s="224">
        <v>1</v>
      </c>
      <c r="I237" s="225"/>
      <c r="J237" s="226">
        <f>ROUND(I237*H237,2)</f>
        <v>0</v>
      </c>
      <c r="K237" s="222" t="s">
        <v>135</v>
      </c>
      <c r="L237" s="44"/>
      <c r="M237" s="227" t="s">
        <v>1</v>
      </c>
      <c r="N237" s="228" t="s">
        <v>48</v>
      </c>
      <c r="O237" s="87"/>
      <c r="P237" s="229">
        <f>O237*H237</f>
        <v>0</v>
      </c>
      <c r="Q237" s="229">
        <v>0.00373</v>
      </c>
      <c r="R237" s="229">
        <f>Q237*H237</f>
        <v>0.00373</v>
      </c>
      <c r="S237" s="229">
        <v>0</v>
      </c>
      <c r="T237" s="230">
        <f>S237*H237</f>
        <v>0</v>
      </c>
      <c r="AR237" s="231" t="s">
        <v>180</v>
      </c>
      <c r="AT237" s="231" t="s">
        <v>131</v>
      </c>
      <c r="AU237" s="231" t="s">
        <v>90</v>
      </c>
      <c r="AY237" s="17" t="s">
        <v>128</v>
      </c>
      <c r="BE237" s="232">
        <f>IF(N237="základní",J237,0)</f>
        <v>0</v>
      </c>
      <c r="BF237" s="232">
        <f>IF(N237="snížená",J237,0)</f>
        <v>0</v>
      </c>
      <c r="BG237" s="232">
        <f>IF(N237="zákl. přenesená",J237,0)</f>
        <v>0</v>
      </c>
      <c r="BH237" s="232">
        <f>IF(N237="sníž. přenesená",J237,0)</f>
        <v>0</v>
      </c>
      <c r="BI237" s="232">
        <f>IF(N237="nulová",J237,0)</f>
        <v>0</v>
      </c>
      <c r="BJ237" s="17" t="s">
        <v>88</v>
      </c>
      <c r="BK237" s="232">
        <f>ROUND(I237*H237,2)</f>
        <v>0</v>
      </c>
      <c r="BL237" s="17" t="s">
        <v>180</v>
      </c>
      <c r="BM237" s="231" t="s">
        <v>386</v>
      </c>
    </row>
    <row r="238" spans="2:65" s="1" customFormat="1" ht="16.5" customHeight="1">
      <c r="B238" s="39"/>
      <c r="C238" s="220" t="s">
        <v>387</v>
      </c>
      <c r="D238" s="220" t="s">
        <v>131</v>
      </c>
      <c r="E238" s="221" t="s">
        <v>388</v>
      </c>
      <c r="F238" s="222" t="s">
        <v>389</v>
      </c>
      <c r="G238" s="223" t="s">
        <v>258</v>
      </c>
      <c r="H238" s="224">
        <v>14</v>
      </c>
      <c r="I238" s="225"/>
      <c r="J238" s="226">
        <f>ROUND(I238*H238,2)</f>
        <v>0</v>
      </c>
      <c r="K238" s="222" t="s">
        <v>1</v>
      </c>
      <c r="L238" s="44"/>
      <c r="M238" s="227" t="s">
        <v>1</v>
      </c>
      <c r="N238" s="228" t="s">
        <v>48</v>
      </c>
      <c r="O238" s="87"/>
      <c r="P238" s="229">
        <f>O238*H238</f>
        <v>0</v>
      </c>
      <c r="Q238" s="229">
        <v>0</v>
      </c>
      <c r="R238" s="229">
        <f>Q238*H238</f>
        <v>0</v>
      </c>
      <c r="S238" s="229">
        <v>0</v>
      </c>
      <c r="T238" s="230">
        <f>S238*H238</f>
        <v>0</v>
      </c>
      <c r="AR238" s="231" t="s">
        <v>180</v>
      </c>
      <c r="AT238" s="231" t="s">
        <v>131</v>
      </c>
      <c r="AU238" s="231" t="s">
        <v>90</v>
      </c>
      <c r="AY238" s="17" t="s">
        <v>128</v>
      </c>
      <c r="BE238" s="232">
        <f>IF(N238="základní",J238,0)</f>
        <v>0</v>
      </c>
      <c r="BF238" s="232">
        <f>IF(N238="snížená",J238,0)</f>
        <v>0</v>
      </c>
      <c r="BG238" s="232">
        <f>IF(N238="zákl. přenesená",J238,0)</f>
        <v>0</v>
      </c>
      <c r="BH238" s="232">
        <f>IF(N238="sníž. přenesená",J238,0)</f>
        <v>0</v>
      </c>
      <c r="BI238" s="232">
        <f>IF(N238="nulová",J238,0)</f>
        <v>0</v>
      </c>
      <c r="BJ238" s="17" t="s">
        <v>88</v>
      </c>
      <c r="BK238" s="232">
        <f>ROUND(I238*H238,2)</f>
        <v>0</v>
      </c>
      <c r="BL238" s="17" t="s">
        <v>180</v>
      </c>
      <c r="BM238" s="231" t="s">
        <v>390</v>
      </c>
    </row>
    <row r="239" spans="2:65" s="1" customFormat="1" ht="16.5" customHeight="1">
      <c r="B239" s="39"/>
      <c r="C239" s="220" t="s">
        <v>391</v>
      </c>
      <c r="D239" s="220" t="s">
        <v>131</v>
      </c>
      <c r="E239" s="221" t="s">
        <v>392</v>
      </c>
      <c r="F239" s="222" t="s">
        <v>393</v>
      </c>
      <c r="G239" s="223" t="s">
        <v>179</v>
      </c>
      <c r="H239" s="224">
        <v>660</v>
      </c>
      <c r="I239" s="225"/>
      <c r="J239" s="226">
        <f>ROUND(I239*H239,2)</f>
        <v>0</v>
      </c>
      <c r="K239" s="222" t="s">
        <v>135</v>
      </c>
      <c r="L239" s="44"/>
      <c r="M239" s="227" t="s">
        <v>1</v>
      </c>
      <c r="N239" s="228" t="s">
        <v>48</v>
      </c>
      <c r="O239" s="87"/>
      <c r="P239" s="229">
        <f>O239*H239</f>
        <v>0</v>
      </c>
      <c r="Q239" s="229">
        <v>0.00035</v>
      </c>
      <c r="R239" s="229">
        <f>Q239*H239</f>
        <v>0.231</v>
      </c>
      <c r="S239" s="229">
        <v>0</v>
      </c>
      <c r="T239" s="230">
        <f>S239*H239</f>
        <v>0</v>
      </c>
      <c r="AR239" s="231" t="s">
        <v>180</v>
      </c>
      <c r="AT239" s="231" t="s">
        <v>131</v>
      </c>
      <c r="AU239" s="231" t="s">
        <v>90</v>
      </c>
      <c r="AY239" s="17" t="s">
        <v>128</v>
      </c>
      <c r="BE239" s="232">
        <f>IF(N239="základní",J239,0)</f>
        <v>0</v>
      </c>
      <c r="BF239" s="232">
        <f>IF(N239="snížená",J239,0)</f>
        <v>0</v>
      </c>
      <c r="BG239" s="232">
        <f>IF(N239="zákl. přenesená",J239,0)</f>
        <v>0</v>
      </c>
      <c r="BH239" s="232">
        <f>IF(N239="sníž. přenesená",J239,0)</f>
        <v>0</v>
      </c>
      <c r="BI239" s="232">
        <f>IF(N239="nulová",J239,0)</f>
        <v>0</v>
      </c>
      <c r="BJ239" s="17" t="s">
        <v>88</v>
      </c>
      <c r="BK239" s="232">
        <f>ROUND(I239*H239,2)</f>
        <v>0</v>
      </c>
      <c r="BL239" s="17" t="s">
        <v>180</v>
      </c>
      <c r="BM239" s="231" t="s">
        <v>394</v>
      </c>
    </row>
    <row r="240" spans="2:65" s="1" customFormat="1" ht="16.5" customHeight="1">
      <c r="B240" s="39"/>
      <c r="C240" s="220" t="s">
        <v>395</v>
      </c>
      <c r="D240" s="220" t="s">
        <v>131</v>
      </c>
      <c r="E240" s="221" t="s">
        <v>396</v>
      </c>
      <c r="F240" s="222" t="s">
        <v>397</v>
      </c>
      <c r="G240" s="223" t="s">
        <v>179</v>
      </c>
      <c r="H240" s="224">
        <v>400</v>
      </c>
      <c r="I240" s="225"/>
      <c r="J240" s="226">
        <f>ROUND(I240*H240,2)</f>
        <v>0</v>
      </c>
      <c r="K240" s="222" t="s">
        <v>135</v>
      </c>
      <c r="L240" s="44"/>
      <c r="M240" s="227" t="s">
        <v>1</v>
      </c>
      <c r="N240" s="228" t="s">
        <v>48</v>
      </c>
      <c r="O240" s="87"/>
      <c r="P240" s="229">
        <f>O240*H240</f>
        <v>0</v>
      </c>
      <c r="Q240" s="229">
        <v>1E-05</v>
      </c>
      <c r="R240" s="229">
        <f>Q240*H240</f>
        <v>0.004</v>
      </c>
      <c r="S240" s="229">
        <v>0</v>
      </c>
      <c r="T240" s="230">
        <f>S240*H240</f>
        <v>0</v>
      </c>
      <c r="AR240" s="231" t="s">
        <v>180</v>
      </c>
      <c r="AT240" s="231" t="s">
        <v>131</v>
      </c>
      <c r="AU240" s="231" t="s">
        <v>90</v>
      </c>
      <c r="AY240" s="17" t="s">
        <v>128</v>
      </c>
      <c r="BE240" s="232">
        <f>IF(N240="základní",J240,0)</f>
        <v>0</v>
      </c>
      <c r="BF240" s="232">
        <f>IF(N240="snížená",J240,0)</f>
        <v>0</v>
      </c>
      <c r="BG240" s="232">
        <f>IF(N240="zákl. přenesená",J240,0)</f>
        <v>0</v>
      </c>
      <c r="BH240" s="232">
        <f>IF(N240="sníž. přenesená",J240,0)</f>
        <v>0</v>
      </c>
      <c r="BI240" s="232">
        <f>IF(N240="nulová",J240,0)</f>
        <v>0</v>
      </c>
      <c r="BJ240" s="17" t="s">
        <v>88</v>
      </c>
      <c r="BK240" s="232">
        <f>ROUND(I240*H240,2)</f>
        <v>0</v>
      </c>
      <c r="BL240" s="17" t="s">
        <v>180</v>
      </c>
      <c r="BM240" s="231" t="s">
        <v>398</v>
      </c>
    </row>
    <row r="241" spans="2:65" s="1" customFormat="1" ht="16.5" customHeight="1">
      <c r="B241" s="39"/>
      <c r="C241" s="220" t="s">
        <v>399</v>
      </c>
      <c r="D241" s="220" t="s">
        <v>131</v>
      </c>
      <c r="E241" s="221" t="s">
        <v>400</v>
      </c>
      <c r="F241" s="222" t="s">
        <v>401</v>
      </c>
      <c r="G241" s="223" t="s">
        <v>179</v>
      </c>
      <c r="H241" s="224">
        <v>260</v>
      </c>
      <c r="I241" s="225"/>
      <c r="J241" s="226">
        <f>ROUND(I241*H241,2)</f>
        <v>0</v>
      </c>
      <c r="K241" s="222" t="s">
        <v>135</v>
      </c>
      <c r="L241" s="44"/>
      <c r="M241" s="227" t="s">
        <v>1</v>
      </c>
      <c r="N241" s="228" t="s">
        <v>48</v>
      </c>
      <c r="O241" s="87"/>
      <c r="P241" s="229">
        <f>O241*H241</f>
        <v>0</v>
      </c>
      <c r="Q241" s="229">
        <v>1E-05</v>
      </c>
      <c r="R241" s="229">
        <f>Q241*H241</f>
        <v>0.0026000000000000003</v>
      </c>
      <c r="S241" s="229">
        <v>0</v>
      </c>
      <c r="T241" s="230">
        <f>S241*H241</f>
        <v>0</v>
      </c>
      <c r="AR241" s="231" t="s">
        <v>180</v>
      </c>
      <c r="AT241" s="231" t="s">
        <v>131</v>
      </c>
      <c r="AU241" s="231" t="s">
        <v>90</v>
      </c>
      <c r="AY241" s="17" t="s">
        <v>128</v>
      </c>
      <c r="BE241" s="232">
        <f>IF(N241="základní",J241,0)</f>
        <v>0</v>
      </c>
      <c r="BF241" s="232">
        <f>IF(N241="snížená",J241,0)</f>
        <v>0</v>
      </c>
      <c r="BG241" s="232">
        <f>IF(N241="zákl. přenesená",J241,0)</f>
        <v>0</v>
      </c>
      <c r="BH241" s="232">
        <f>IF(N241="sníž. přenesená",J241,0)</f>
        <v>0</v>
      </c>
      <c r="BI241" s="232">
        <f>IF(N241="nulová",J241,0)</f>
        <v>0</v>
      </c>
      <c r="BJ241" s="17" t="s">
        <v>88</v>
      </c>
      <c r="BK241" s="232">
        <f>ROUND(I241*H241,2)</f>
        <v>0</v>
      </c>
      <c r="BL241" s="17" t="s">
        <v>180</v>
      </c>
      <c r="BM241" s="231" t="s">
        <v>402</v>
      </c>
    </row>
    <row r="242" spans="2:65" s="1" customFormat="1" ht="24" customHeight="1">
      <c r="B242" s="39"/>
      <c r="C242" s="220" t="s">
        <v>403</v>
      </c>
      <c r="D242" s="220" t="s">
        <v>131</v>
      </c>
      <c r="E242" s="221" t="s">
        <v>404</v>
      </c>
      <c r="F242" s="222" t="s">
        <v>405</v>
      </c>
      <c r="G242" s="223" t="s">
        <v>285</v>
      </c>
      <c r="H242" s="287"/>
      <c r="I242" s="225"/>
      <c r="J242" s="226">
        <f>ROUND(I242*H242,2)</f>
        <v>0</v>
      </c>
      <c r="K242" s="222" t="s">
        <v>135</v>
      </c>
      <c r="L242" s="44"/>
      <c r="M242" s="227" t="s">
        <v>1</v>
      </c>
      <c r="N242" s="228" t="s">
        <v>48</v>
      </c>
      <c r="O242" s="87"/>
      <c r="P242" s="229">
        <f>O242*H242</f>
        <v>0</v>
      </c>
      <c r="Q242" s="229">
        <v>0</v>
      </c>
      <c r="R242" s="229">
        <f>Q242*H242</f>
        <v>0</v>
      </c>
      <c r="S242" s="229">
        <v>0</v>
      </c>
      <c r="T242" s="230">
        <f>S242*H242</f>
        <v>0</v>
      </c>
      <c r="AR242" s="231" t="s">
        <v>180</v>
      </c>
      <c r="AT242" s="231" t="s">
        <v>131</v>
      </c>
      <c r="AU242" s="231" t="s">
        <v>90</v>
      </c>
      <c r="AY242" s="17" t="s">
        <v>128</v>
      </c>
      <c r="BE242" s="232">
        <f>IF(N242="základní",J242,0)</f>
        <v>0</v>
      </c>
      <c r="BF242" s="232">
        <f>IF(N242="snížená",J242,0)</f>
        <v>0</v>
      </c>
      <c r="BG242" s="232">
        <f>IF(N242="zákl. přenesená",J242,0)</f>
        <v>0</v>
      </c>
      <c r="BH242" s="232">
        <f>IF(N242="sníž. přenesená",J242,0)</f>
        <v>0</v>
      </c>
      <c r="BI242" s="232">
        <f>IF(N242="nulová",J242,0)</f>
        <v>0</v>
      </c>
      <c r="BJ242" s="17" t="s">
        <v>88</v>
      </c>
      <c r="BK242" s="232">
        <f>ROUND(I242*H242,2)</f>
        <v>0</v>
      </c>
      <c r="BL242" s="17" t="s">
        <v>180</v>
      </c>
      <c r="BM242" s="231" t="s">
        <v>406</v>
      </c>
    </row>
    <row r="243" spans="2:63" s="11" customFormat="1" ht="22.8" customHeight="1">
      <c r="B243" s="204"/>
      <c r="C243" s="205"/>
      <c r="D243" s="206" t="s">
        <v>82</v>
      </c>
      <c r="E243" s="218" t="s">
        <v>407</v>
      </c>
      <c r="F243" s="218" t="s">
        <v>408</v>
      </c>
      <c r="G243" s="205"/>
      <c r="H243" s="205"/>
      <c r="I243" s="208"/>
      <c r="J243" s="219">
        <f>BK243</f>
        <v>0</v>
      </c>
      <c r="K243" s="205"/>
      <c r="L243" s="210"/>
      <c r="M243" s="211"/>
      <c r="N243" s="212"/>
      <c r="O243" s="212"/>
      <c r="P243" s="213">
        <f>SUM(P244:P254)</f>
        <v>0</v>
      </c>
      <c r="Q243" s="212"/>
      <c r="R243" s="213">
        <f>SUM(R244:R254)</f>
        <v>0.00113</v>
      </c>
      <c r="S243" s="212"/>
      <c r="T243" s="214">
        <f>SUM(T244:T254)</f>
        <v>0</v>
      </c>
      <c r="AR243" s="215" t="s">
        <v>90</v>
      </c>
      <c r="AT243" s="216" t="s">
        <v>82</v>
      </c>
      <c r="AU243" s="216" t="s">
        <v>88</v>
      </c>
      <c r="AY243" s="215" t="s">
        <v>128</v>
      </c>
      <c r="BK243" s="217">
        <f>SUM(BK244:BK254)</f>
        <v>0</v>
      </c>
    </row>
    <row r="244" spans="2:65" s="1" customFormat="1" ht="16.5" customHeight="1">
      <c r="B244" s="39"/>
      <c r="C244" s="220" t="s">
        <v>409</v>
      </c>
      <c r="D244" s="220" t="s">
        <v>131</v>
      </c>
      <c r="E244" s="221" t="s">
        <v>410</v>
      </c>
      <c r="F244" s="222" t="s">
        <v>411</v>
      </c>
      <c r="G244" s="223" t="s">
        <v>385</v>
      </c>
      <c r="H244" s="224">
        <v>1</v>
      </c>
      <c r="I244" s="225"/>
      <c r="J244" s="226">
        <f>ROUND(I244*H244,2)</f>
        <v>0</v>
      </c>
      <c r="K244" s="222" t="s">
        <v>1</v>
      </c>
      <c r="L244" s="44"/>
      <c r="M244" s="227" t="s">
        <v>1</v>
      </c>
      <c r="N244" s="228" t="s">
        <v>48</v>
      </c>
      <c r="O244" s="87"/>
      <c r="P244" s="229">
        <f>O244*H244</f>
        <v>0</v>
      </c>
      <c r="Q244" s="229">
        <v>0</v>
      </c>
      <c r="R244" s="229">
        <f>Q244*H244</f>
        <v>0</v>
      </c>
      <c r="S244" s="229">
        <v>0</v>
      </c>
      <c r="T244" s="230">
        <f>S244*H244</f>
        <v>0</v>
      </c>
      <c r="AR244" s="231" t="s">
        <v>180</v>
      </c>
      <c r="AT244" s="231" t="s">
        <v>131</v>
      </c>
      <c r="AU244" s="231" t="s">
        <v>90</v>
      </c>
      <c r="AY244" s="17" t="s">
        <v>128</v>
      </c>
      <c r="BE244" s="232">
        <f>IF(N244="základní",J244,0)</f>
        <v>0</v>
      </c>
      <c r="BF244" s="232">
        <f>IF(N244="snížená",J244,0)</f>
        <v>0</v>
      </c>
      <c r="BG244" s="232">
        <f>IF(N244="zákl. přenesená",J244,0)</f>
        <v>0</v>
      </c>
      <c r="BH244" s="232">
        <f>IF(N244="sníž. přenesená",J244,0)</f>
        <v>0</v>
      </c>
      <c r="BI244" s="232">
        <f>IF(N244="nulová",J244,0)</f>
        <v>0</v>
      </c>
      <c r="BJ244" s="17" t="s">
        <v>88</v>
      </c>
      <c r="BK244" s="232">
        <f>ROUND(I244*H244,2)</f>
        <v>0</v>
      </c>
      <c r="BL244" s="17" t="s">
        <v>180</v>
      </c>
      <c r="BM244" s="231" t="s">
        <v>412</v>
      </c>
    </row>
    <row r="245" spans="2:65" s="1" customFormat="1" ht="24" customHeight="1">
      <c r="B245" s="39"/>
      <c r="C245" s="220" t="s">
        <v>413</v>
      </c>
      <c r="D245" s="220" t="s">
        <v>131</v>
      </c>
      <c r="E245" s="221" t="s">
        <v>414</v>
      </c>
      <c r="F245" s="222" t="s">
        <v>415</v>
      </c>
      <c r="G245" s="223" t="s">
        <v>385</v>
      </c>
      <c r="H245" s="224">
        <v>1</v>
      </c>
      <c r="I245" s="225"/>
      <c r="J245" s="226">
        <f>ROUND(I245*H245,2)</f>
        <v>0</v>
      </c>
      <c r="K245" s="222" t="s">
        <v>1</v>
      </c>
      <c r="L245" s="44"/>
      <c r="M245" s="227" t="s">
        <v>1</v>
      </c>
      <c r="N245" s="228" t="s">
        <v>48</v>
      </c>
      <c r="O245" s="87"/>
      <c r="P245" s="229">
        <f>O245*H245</f>
        <v>0</v>
      </c>
      <c r="Q245" s="229">
        <v>0</v>
      </c>
      <c r="R245" s="229">
        <f>Q245*H245</f>
        <v>0</v>
      </c>
      <c r="S245" s="229">
        <v>0</v>
      </c>
      <c r="T245" s="230">
        <f>S245*H245</f>
        <v>0</v>
      </c>
      <c r="AR245" s="231" t="s">
        <v>180</v>
      </c>
      <c r="AT245" s="231" t="s">
        <v>131</v>
      </c>
      <c r="AU245" s="231" t="s">
        <v>90</v>
      </c>
      <c r="AY245" s="17" t="s">
        <v>128</v>
      </c>
      <c r="BE245" s="232">
        <f>IF(N245="základní",J245,0)</f>
        <v>0</v>
      </c>
      <c r="BF245" s="232">
        <f>IF(N245="snížená",J245,0)</f>
        <v>0</v>
      </c>
      <c r="BG245" s="232">
        <f>IF(N245="zákl. přenesená",J245,0)</f>
        <v>0</v>
      </c>
      <c r="BH245" s="232">
        <f>IF(N245="sníž. přenesená",J245,0)</f>
        <v>0</v>
      </c>
      <c r="BI245" s="232">
        <f>IF(N245="nulová",J245,0)</f>
        <v>0</v>
      </c>
      <c r="BJ245" s="17" t="s">
        <v>88</v>
      </c>
      <c r="BK245" s="232">
        <f>ROUND(I245*H245,2)</f>
        <v>0</v>
      </c>
      <c r="BL245" s="17" t="s">
        <v>180</v>
      </c>
      <c r="BM245" s="231" t="s">
        <v>416</v>
      </c>
    </row>
    <row r="246" spans="2:65" s="1" customFormat="1" ht="16.5" customHeight="1">
      <c r="B246" s="39"/>
      <c r="C246" s="220" t="s">
        <v>417</v>
      </c>
      <c r="D246" s="220" t="s">
        <v>131</v>
      </c>
      <c r="E246" s="221" t="s">
        <v>418</v>
      </c>
      <c r="F246" s="222" t="s">
        <v>419</v>
      </c>
      <c r="G246" s="223" t="s">
        <v>385</v>
      </c>
      <c r="H246" s="224">
        <v>1</v>
      </c>
      <c r="I246" s="225"/>
      <c r="J246" s="226">
        <f>ROUND(I246*H246,2)</f>
        <v>0</v>
      </c>
      <c r="K246" s="222" t="s">
        <v>1</v>
      </c>
      <c r="L246" s="44"/>
      <c r="M246" s="227" t="s">
        <v>1</v>
      </c>
      <c r="N246" s="228" t="s">
        <v>48</v>
      </c>
      <c r="O246" s="87"/>
      <c r="P246" s="229">
        <f>O246*H246</f>
        <v>0</v>
      </c>
      <c r="Q246" s="229">
        <v>0</v>
      </c>
      <c r="R246" s="229">
        <f>Q246*H246</f>
        <v>0</v>
      </c>
      <c r="S246" s="229">
        <v>0</v>
      </c>
      <c r="T246" s="230">
        <f>S246*H246</f>
        <v>0</v>
      </c>
      <c r="AR246" s="231" t="s">
        <v>180</v>
      </c>
      <c r="AT246" s="231" t="s">
        <v>131</v>
      </c>
      <c r="AU246" s="231" t="s">
        <v>90</v>
      </c>
      <c r="AY246" s="17" t="s">
        <v>128</v>
      </c>
      <c r="BE246" s="232">
        <f>IF(N246="základní",J246,0)</f>
        <v>0</v>
      </c>
      <c r="BF246" s="232">
        <f>IF(N246="snížená",J246,0)</f>
        <v>0</v>
      </c>
      <c r="BG246" s="232">
        <f>IF(N246="zákl. přenesená",J246,0)</f>
        <v>0</v>
      </c>
      <c r="BH246" s="232">
        <f>IF(N246="sníž. přenesená",J246,0)</f>
        <v>0</v>
      </c>
      <c r="BI246" s="232">
        <f>IF(N246="nulová",J246,0)</f>
        <v>0</v>
      </c>
      <c r="BJ246" s="17" t="s">
        <v>88</v>
      </c>
      <c r="BK246" s="232">
        <f>ROUND(I246*H246,2)</f>
        <v>0</v>
      </c>
      <c r="BL246" s="17" t="s">
        <v>180</v>
      </c>
      <c r="BM246" s="231" t="s">
        <v>420</v>
      </c>
    </row>
    <row r="247" spans="2:65" s="1" customFormat="1" ht="16.5" customHeight="1">
      <c r="B247" s="39"/>
      <c r="C247" s="220" t="s">
        <v>421</v>
      </c>
      <c r="D247" s="220" t="s">
        <v>131</v>
      </c>
      <c r="E247" s="221" t="s">
        <v>422</v>
      </c>
      <c r="F247" s="222" t="s">
        <v>423</v>
      </c>
      <c r="G247" s="223" t="s">
        <v>385</v>
      </c>
      <c r="H247" s="224">
        <v>1</v>
      </c>
      <c r="I247" s="225"/>
      <c r="J247" s="226">
        <f>ROUND(I247*H247,2)</f>
        <v>0</v>
      </c>
      <c r="K247" s="222" t="s">
        <v>1</v>
      </c>
      <c r="L247" s="44"/>
      <c r="M247" s="227" t="s">
        <v>1</v>
      </c>
      <c r="N247" s="228" t="s">
        <v>48</v>
      </c>
      <c r="O247" s="87"/>
      <c r="P247" s="229">
        <f>O247*H247</f>
        <v>0</v>
      </c>
      <c r="Q247" s="229">
        <v>0</v>
      </c>
      <c r="R247" s="229">
        <f>Q247*H247</f>
        <v>0</v>
      </c>
      <c r="S247" s="229">
        <v>0</v>
      </c>
      <c r="T247" s="230">
        <f>S247*H247</f>
        <v>0</v>
      </c>
      <c r="AR247" s="231" t="s">
        <v>180</v>
      </c>
      <c r="AT247" s="231" t="s">
        <v>131</v>
      </c>
      <c r="AU247" s="231" t="s">
        <v>90</v>
      </c>
      <c r="AY247" s="17" t="s">
        <v>128</v>
      </c>
      <c r="BE247" s="232">
        <f>IF(N247="základní",J247,0)</f>
        <v>0</v>
      </c>
      <c r="BF247" s="232">
        <f>IF(N247="snížená",J247,0)</f>
        <v>0</v>
      </c>
      <c r="BG247" s="232">
        <f>IF(N247="zákl. přenesená",J247,0)</f>
        <v>0</v>
      </c>
      <c r="BH247" s="232">
        <f>IF(N247="sníž. přenesená",J247,0)</f>
        <v>0</v>
      </c>
      <c r="BI247" s="232">
        <f>IF(N247="nulová",J247,0)</f>
        <v>0</v>
      </c>
      <c r="BJ247" s="17" t="s">
        <v>88</v>
      </c>
      <c r="BK247" s="232">
        <f>ROUND(I247*H247,2)</f>
        <v>0</v>
      </c>
      <c r="BL247" s="17" t="s">
        <v>180</v>
      </c>
      <c r="BM247" s="231" t="s">
        <v>424</v>
      </c>
    </row>
    <row r="248" spans="2:65" s="1" customFormat="1" ht="16.5" customHeight="1">
      <c r="B248" s="39"/>
      <c r="C248" s="220" t="s">
        <v>425</v>
      </c>
      <c r="D248" s="220" t="s">
        <v>131</v>
      </c>
      <c r="E248" s="221" t="s">
        <v>426</v>
      </c>
      <c r="F248" s="222" t="s">
        <v>427</v>
      </c>
      <c r="G248" s="223" t="s">
        <v>385</v>
      </c>
      <c r="H248" s="224">
        <v>1</v>
      </c>
      <c r="I248" s="225"/>
      <c r="J248" s="226">
        <f>ROUND(I248*H248,2)</f>
        <v>0</v>
      </c>
      <c r="K248" s="222" t="s">
        <v>1</v>
      </c>
      <c r="L248" s="44"/>
      <c r="M248" s="227" t="s">
        <v>1</v>
      </c>
      <c r="N248" s="228" t="s">
        <v>48</v>
      </c>
      <c r="O248" s="87"/>
      <c r="P248" s="229">
        <f>O248*H248</f>
        <v>0</v>
      </c>
      <c r="Q248" s="229">
        <v>0</v>
      </c>
      <c r="R248" s="229">
        <f>Q248*H248</f>
        <v>0</v>
      </c>
      <c r="S248" s="229">
        <v>0</v>
      </c>
      <c r="T248" s="230">
        <f>S248*H248</f>
        <v>0</v>
      </c>
      <c r="AR248" s="231" t="s">
        <v>180</v>
      </c>
      <c r="AT248" s="231" t="s">
        <v>131</v>
      </c>
      <c r="AU248" s="231" t="s">
        <v>90</v>
      </c>
      <c r="AY248" s="17" t="s">
        <v>128</v>
      </c>
      <c r="BE248" s="232">
        <f>IF(N248="základní",J248,0)</f>
        <v>0</v>
      </c>
      <c r="BF248" s="232">
        <f>IF(N248="snížená",J248,0)</f>
        <v>0</v>
      </c>
      <c r="BG248" s="232">
        <f>IF(N248="zákl. přenesená",J248,0)</f>
        <v>0</v>
      </c>
      <c r="BH248" s="232">
        <f>IF(N248="sníž. přenesená",J248,0)</f>
        <v>0</v>
      </c>
      <c r="BI248" s="232">
        <f>IF(N248="nulová",J248,0)</f>
        <v>0</v>
      </c>
      <c r="BJ248" s="17" t="s">
        <v>88</v>
      </c>
      <c r="BK248" s="232">
        <f>ROUND(I248*H248,2)</f>
        <v>0</v>
      </c>
      <c r="BL248" s="17" t="s">
        <v>180</v>
      </c>
      <c r="BM248" s="231" t="s">
        <v>428</v>
      </c>
    </row>
    <row r="249" spans="2:65" s="1" customFormat="1" ht="16.5" customHeight="1">
      <c r="B249" s="39"/>
      <c r="C249" s="220" t="s">
        <v>429</v>
      </c>
      <c r="D249" s="220" t="s">
        <v>131</v>
      </c>
      <c r="E249" s="221" t="s">
        <v>430</v>
      </c>
      <c r="F249" s="222" t="s">
        <v>431</v>
      </c>
      <c r="G249" s="223" t="s">
        <v>385</v>
      </c>
      <c r="H249" s="224">
        <v>1</v>
      </c>
      <c r="I249" s="225"/>
      <c r="J249" s="226">
        <f>ROUND(I249*H249,2)</f>
        <v>0</v>
      </c>
      <c r="K249" s="222" t="s">
        <v>1</v>
      </c>
      <c r="L249" s="44"/>
      <c r="M249" s="227" t="s">
        <v>1</v>
      </c>
      <c r="N249" s="228" t="s">
        <v>48</v>
      </c>
      <c r="O249" s="87"/>
      <c r="P249" s="229">
        <f>O249*H249</f>
        <v>0</v>
      </c>
      <c r="Q249" s="229">
        <v>0.00113</v>
      </c>
      <c r="R249" s="229">
        <f>Q249*H249</f>
        <v>0.00113</v>
      </c>
      <c r="S249" s="229">
        <v>0</v>
      </c>
      <c r="T249" s="230">
        <f>S249*H249</f>
        <v>0</v>
      </c>
      <c r="AR249" s="231" t="s">
        <v>180</v>
      </c>
      <c r="AT249" s="231" t="s">
        <v>131</v>
      </c>
      <c r="AU249" s="231" t="s">
        <v>90</v>
      </c>
      <c r="AY249" s="17" t="s">
        <v>128</v>
      </c>
      <c r="BE249" s="232">
        <f>IF(N249="základní",J249,0)</f>
        <v>0</v>
      </c>
      <c r="BF249" s="232">
        <f>IF(N249="snížená",J249,0)</f>
        <v>0</v>
      </c>
      <c r="BG249" s="232">
        <f>IF(N249="zákl. přenesená",J249,0)</f>
        <v>0</v>
      </c>
      <c r="BH249" s="232">
        <f>IF(N249="sníž. přenesená",J249,0)</f>
        <v>0</v>
      </c>
      <c r="BI249" s="232">
        <f>IF(N249="nulová",J249,0)</f>
        <v>0</v>
      </c>
      <c r="BJ249" s="17" t="s">
        <v>88</v>
      </c>
      <c r="BK249" s="232">
        <f>ROUND(I249*H249,2)</f>
        <v>0</v>
      </c>
      <c r="BL249" s="17" t="s">
        <v>180</v>
      </c>
      <c r="BM249" s="231" t="s">
        <v>432</v>
      </c>
    </row>
    <row r="250" spans="2:65" s="1" customFormat="1" ht="16.5" customHeight="1">
      <c r="B250" s="39"/>
      <c r="C250" s="220" t="s">
        <v>433</v>
      </c>
      <c r="D250" s="220" t="s">
        <v>131</v>
      </c>
      <c r="E250" s="221" t="s">
        <v>434</v>
      </c>
      <c r="F250" s="222" t="s">
        <v>435</v>
      </c>
      <c r="G250" s="223" t="s">
        <v>436</v>
      </c>
      <c r="H250" s="224">
        <v>1</v>
      </c>
      <c r="I250" s="225"/>
      <c r="J250" s="226">
        <f>ROUND(I250*H250,2)</f>
        <v>0</v>
      </c>
      <c r="K250" s="222" t="s">
        <v>1</v>
      </c>
      <c r="L250" s="44"/>
      <c r="M250" s="227" t="s">
        <v>1</v>
      </c>
      <c r="N250" s="228" t="s">
        <v>48</v>
      </c>
      <c r="O250" s="87"/>
      <c r="P250" s="229">
        <f>O250*H250</f>
        <v>0</v>
      </c>
      <c r="Q250" s="229">
        <v>0</v>
      </c>
      <c r="R250" s="229">
        <f>Q250*H250</f>
        <v>0</v>
      </c>
      <c r="S250" s="229">
        <v>0</v>
      </c>
      <c r="T250" s="230">
        <f>S250*H250</f>
        <v>0</v>
      </c>
      <c r="AR250" s="231" t="s">
        <v>180</v>
      </c>
      <c r="AT250" s="231" t="s">
        <v>131</v>
      </c>
      <c r="AU250" s="231" t="s">
        <v>90</v>
      </c>
      <c r="AY250" s="17" t="s">
        <v>128</v>
      </c>
      <c r="BE250" s="232">
        <f>IF(N250="základní",J250,0)</f>
        <v>0</v>
      </c>
      <c r="BF250" s="232">
        <f>IF(N250="snížená",J250,0)</f>
        <v>0</v>
      </c>
      <c r="BG250" s="232">
        <f>IF(N250="zákl. přenesená",J250,0)</f>
        <v>0</v>
      </c>
      <c r="BH250" s="232">
        <f>IF(N250="sníž. přenesená",J250,0)</f>
        <v>0</v>
      </c>
      <c r="BI250" s="232">
        <f>IF(N250="nulová",J250,0)</f>
        <v>0</v>
      </c>
      <c r="BJ250" s="17" t="s">
        <v>88</v>
      </c>
      <c r="BK250" s="232">
        <f>ROUND(I250*H250,2)</f>
        <v>0</v>
      </c>
      <c r="BL250" s="17" t="s">
        <v>180</v>
      </c>
      <c r="BM250" s="231" t="s">
        <v>437</v>
      </c>
    </row>
    <row r="251" spans="2:65" s="1" customFormat="1" ht="24" customHeight="1">
      <c r="B251" s="39"/>
      <c r="C251" s="220" t="s">
        <v>438</v>
      </c>
      <c r="D251" s="220" t="s">
        <v>131</v>
      </c>
      <c r="E251" s="221" t="s">
        <v>439</v>
      </c>
      <c r="F251" s="222" t="s">
        <v>440</v>
      </c>
      <c r="G251" s="223" t="s">
        <v>385</v>
      </c>
      <c r="H251" s="224">
        <v>1</v>
      </c>
      <c r="I251" s="225"/>
      <c r="J251" s="226">
        <f>ROUND(I251*H251,2)</f>
        <v>0</v>
      </c>
      <c r="K251" s="222" t="s">
        <v>1</v>
      </c>
      <c r="L251" s="44"/>
      <c r="M251" s="227" t="s">
        <v>1</v>
      </c>
      <c r="N251" s="228" t="s">
        <v>48</v>
      </c>
      <c r="O251" s="87"/>
      <c r="P251" s="229">
        <f>O251*H251</f>
        <v>0</v>
      </c>
      <c r="Q251" s="229">
        <v>0</v>
      </c>
      <c r="R251" s="229">
        <f>Q251*H251</f>
        <v>0</v>
      </c>
      <c r="S251" s="229">
        <v>0</v>
      </c>
      <c r="T251" s="230">
        <f>S251*H251</f>
        <v>0</v>
      </c>
      <c r="AR251" s="231" t="s">
        <v>180</v>
      </c>
      <c r="AT251" s="231" t="s">
        <v>131</v>
      </c>
      <c r="AU251" s="231" t="s">
        <v>90</v>
      </c>
      <c r="AY251" s="17" t="s">
        <v>128</v>
      </c>
      <c r="BE251" s="232">
        <f>IF(N251="základní",J251,0)</f>
        <v>0</v>
      </c>
      <c r="BF251" s="232">
        <f>IF(N251="snížená",J251,0)</f>
        <v>0</v>
      </c>
      <c r="BG251" s="232">
        <f>IF(N251="zákl. přenesená",J251,0)</f>
        <v>0</v>
      </c>
      <c r="BH251" s="232">
        <f>IF(N251="sníž. přenesená",J251,0)</f>
        <v>0</v>
      </c>
      <c r="BI251" s="232">
        <f>IF(N251="nulová",J251,0)</f>
        <v>0</v>
      </c>
      <c r="BJ251" s="17" t="s">
        <v>88</v>
      </c>
      <c r="BK251" s="232">
        <f>ROUND(I251*H251,2)</f>
        <v>0</v>
      </c>
      <c r="BL251" s="17" t="s">
        <v>180</v>
      </c>
      <c r="BM251" s="231" t="s">
        <v>441</v>
      </c>
    </row>
    <row r="252" spans="2:65" s="1" customFormat="1" ht="24" customHeight="1">
      <c r="B252" s="39"/>
      <c r="C252" s="220" t="s">
        <v>442</v>
      </c>
      <c r="D252" s="220" t="s">
        <v>131</v>
      </c>
      <c r="E252" s="221" t="s">
        <v>443</v>
      </c>
      <c r="F252" s="222" t="s">
        <v>444</v>
      </c>
      <c r="G252" s="223" t="s">
        <v>385</v>
      </c>
      <c r="H252" s="224">
        <v>1</v>
      </c>
      <c r="I252" s="225"/>
      <c r="J252" s="226">
        <f>ROUND(I252*H252,2)</f>
        <v>0</v>
      </c>
      <c r="K252" s="222" t="s">
        <v>1</v>
      </c>
      <c r="L252" s="44"/>
      <c r="M252" s="227" t="s">
        <v>1</v>
      </c>
      <c r="N252" s="228" t="s">
        <v>48</v>
      </c>
      <c r="O252" s="87"/>
      <c r="P252" s="229">
        <f>O252*H252</f>
        <v>0</v>
      </c>
      <c r="Q252" s="229">
        <v>0</v>
      </c>
      <c r="R252" s="229">
        <f>Q252*H252</f>
        <v>0</v>
      </c>
      <c r="S252" s="229">
        <v>0</v>
      </c>
      <c r="T252" s="230">
        <f>S252*H252</f>
        <v>0</v>
      </c>
      <c r="AR252" s="231" t="s">
        <v>180</v>
      </c>
      <c r="AT252" s="231" t="s">
        <v>131</v>
      </c>
      <c r="AU252" s="231" t="s">
        <v>90</v>
      </c>
      <c r="AY252" s="17" t="s">
        <v>128</v>
      </c>
      <c r="BE252" s="232">
        <f>IF(N252="základní",J252,0)</f>
        <v>0</v>
      </c>
      <c r="BF252" s="232">
        <f>IF(N252="snížená",J252,0)</f>
        <v>0</v>
      </c>
      <c r="BG252" s="232">
        <f>IF(N252="zákl. přenesená",J252,0)</f>
        <v>0</v>
      </c>
      <c r="BH252" s="232">
        <f>IF(N252="sníž. přenesená",J252,0)</f>
        <v>0</v>
      </c>
      <c r="BI252" s="232">
        <f>IF(N252="nulová",J252,0)</f>
        <v>0</v>
      </c>
      <c r="BJ252" s="17" t="s">
        <v>88</v>
      </c>
      <c r="BK252" s="232">
        <f>ROUND(I252*H252,2)</f>
        <v>0</v>
      </c>
      <c r="BL252" s="17" t="s">
        <v>180</v>
      </c>
      <c r="BM252" s="231" t="s">
        <v>445</v>
      </c>
    </row>
    <row r="253" spans="2:65" s="1" customFormat="1" ht="24" customHeight="1">
      <c r="B253" s="39"/>
      <c r="C253" s="220" t="s">
        <v>446</v>
      </c>
      <c r="D253" s="220" t="s">
        <v>131</v>
      </c>
      <c r="E253" s="221" t="s">
        <v>447</v>
      </c>
      <c r="F253" s="222" t="s">
        <v>448</v>
      </c>
      <c r="G253" s="223" t="s">
        <v>385</v>
      </c>
      <c r="H253" s="224">
        <v>1</v>
      </c>
      <c r="I253" s="225"/>
      <c r="J253" s="226">
        <f>ROUND(I253*H253,2)</f>
        <v>0</v>
      </c>
      <c r="K253" s="222" t="s">
        <v>1</v>
      </c>
      <c r="L253" s="44"/>
      <c r="M253" s="227" t="s">
        <v>1</v>
      </c>
      <c r="N253" s="228" t="s">
        <v>48</v>
      </c>
      <c r="O253" s="87"/>
      <c r="P253" s="229">
        <f>O253*H253</f>
        <v>0</v>
      </c>
      <c r="Q253" s="229">
        <v>0</v>
      </c>
      <c r="R253" s="229">
        <f>Q253*H253</f>
        <v>0</v>
      </c>
      <c r="S253" s="229">
        <v>0</v>
      </c>
      <c r="T253" s="230">
        <f>S253*H253</f>
        <v>0</v>
      </c>
      <c r="AR253" s="231" t="s">
        <v>180</v>
      </c>
      <c r="AT253" s="231" t="s">
        <v>131</v>
      </c>
      <c r="AU253" s="231" t="s">
        <v>90</v>
      </c>
      <c r="AY253" s="17" t="s">
        <v>128</v>
      </c>
      <c r="BE253" s="232">
        <f>IF(N253="základní",J253,0)</f>
        <v>0</v>
      </c>
      <c r="BF253" s="232">
        <f>IF(N253="snížená",J253,0)</f>
        <v>0</v>
      </c>
      <c r="BG253" s="232">
        <f>IF(N253="zákl. přenesená",J253,0)</f>
        <v>0</v>
      </c>
      <c r="BH253" s="232">
        <f>IF(N253="sníž. přenesená",J253,0)</f>
        <v>0</v>
      </c>
      <c r="BI253" s="232">
        <f>IF(N253="nulová",J253,0)</f>
        <v>0</v>
      </c>
      <c r="BJ253" s="17" t="s">
        <v>88</v>
      </c>
      <c r="BK253" s="232">
        <f>ROUND(I253*H253,2)</f>
        <v>0</v>
      </c>
      <c r="BL253" s="17" t="s">
        <v>180</v>
      </c>
      <c r="BM253" s="231" t="s">
        <v>449</v>
      </c>
    </row>
    <row r="254" spans="2:65" s="1" customFormat="1" ht="24" customHeight="1">
      <c r="B254" s="39"/>
      <c r="C254" s="220" t="s">
        <v>450</v>
      </c>
      <c r="D254" s="220" t="s">
        <v>131</v>
      </c>
      <c r="E254" s="221" t="s">
        <v>451</v>
      </c>
      <c r="F254" s="222" t="s">
        <v>452</v>
      </c>
      <c r="G254" s="223" t="s">
        <v>385</v>
      </c>
      <c r="H254" s="224">
        <v>1</v>
      </c>
      <c r="I254" s="225"/>
      <c r="J254" s="226">
        <f>ROUND(I254*H254,2)</f>
        <v>0</v>
      </c>
      <c r="K254" s="222" t="s">
        <v>1</v>
      </c>
      <c r="L254" s="44"/>
      <c r="M254" s="227" t="s">
        <v>1</v>
      </c>
      <c r="N254" s="228" t="s">
        <v>48</v>
      </c>
      <c r="O254" s="87"/>
      <c r="P254" s="229">
        <f>O254*H254</f>
        <v>0</v>
      </c>
      <c r="Q254" s="229">
        <v>0</v>
      </c>
      <c r="R254" s="229">
        <f>Q254*H254</f>
        <v>0</v>
      </c>
      <c r="S254" s="229">
        <v>0</v>
      </c>
      <c r="T254" s="230">
        <f>S254*H254</f>
        <v>0</v>
      </c>
      <c r="AR254" s="231" t="s">
        <v>180</v>
      </c>
      <c r="AT254" s="231" t="s">
        <v>131</v>
      </c>
      <c r="AU254" s="231" t="s">
        <v>90</v>
      </c>
      <c r="AY254" s="17" t="s">
        <v>128</v>
      </c>
      <c r="BE254" s="232">
        <f>IF(N254="základní",J254,0)</f>
        <v>0</v>
      </c>
      <c r="BF254" s="232">
        <f>IF(N254="snížená",J254,0)</f>
        <v>0</v>
      </c>
      <c r="BG254" s="232">
        <f>IF(N254="zákl. přenesená",J254,0)</f>
        <v>0</v>
      </c>
      <c r="BH254" s="232">
        <f>IF(N254="sníž. přenesená",J254,0)</f>
        <v>0</v>
      </c>
      <c r="BI254" s="232">
        <f>IF(N254="nulová",J254,0)</f>
        <v>0</v>
      </c>
      <c r="BJ254" s="17" t="s">
        <v>88</v>
      </c>
      <c r="BK254" s="232">
        <f>ROUND(I254*H254,2)</f>
        <v>0</v>
      </c>
      <c r="BL254" s="17" t="s">
        <v>180</v>
      </c>
      <c r="BM254" s="231" t="s">
        <v>453</v>
      </c>
    </row>
    <row r="255" spans="2:63" s="11" customFormat="1" ht="22.8" customHeight="1">
      <c r="B255" s="204"/>
      <c r="C255" s="205"/>
      <c r="D255" s="206" t="s">
        <v>82</v>
      </c>
      <c r="E255" s="218" t="s">
        <v>454</v>
      </c>
      <c r="F255" s="218" t="s">
        <v>455</v>
      </c>
      <c r="G255" s="205"/>
      <c r="H255" s="205"/>
      <c r="I255" s="208"/>
      <c r="J255" s="219">
        <f>BK255</f>
        <v>0</v>
      </c>
      <c r="K255" s="205"/>
      <c r="L255" s="210"/>
      <c r="M255" s="211"/>
      <c r="N255" s="212"/>
      <c r="O255" s="212"/>
      <c r="P255" s="213">
        <f>SUM(P256:P257)</f>
        <v>0</v>
      </c>
      <c r="Q255" s="212"/>
      <c r="R255" s="213">
        <f>SUM(R256:R257)</f>
        <v>0.11488</v>
      </c>
      <c r="S255" s="212"/>
      <c r="T255" s="214">
        <f>SUM(T256:T257)</f>
        <v>0</v>
      </c>
      <c r="AR255" s="215" t="s">
        <v>90</v>
      </c>
      <c r="AT255" s="216" t="s">
        <v>82</v>
      </c>
      <c r="AU255" s="216" t="s">
        <v>88</v>
      </c>
      <c r="AY255" s="215" t="s">
        <v>128</v>
      </c>
      <c r="BK255" s="217">
        <f>SUM(BK256:BK257)</f>
        <v>0</v>
      </c>
    </row>
    <row r="256" spans="2:65" s="1" customFormat="1" ht="24" customHeight="1">
      <c r="B256" s="39"/>
      <c r="C256" s="220" t="s">
        <v>456</v>
      </c>
      <c r="D256" s="220" t="s">
        <v>131</v>
      </c>
      <c r="E256" s="221" t="s">
        <v>457</v>
      </c>
      <c r="F256" s="222" t="s">
        <v>458</v>
      </c>
      <c r="G256" s="223" t="s">
        <v>258</v>
      </c>
      <c r="H256" s="224">
        <v>16</v>
      </c>
      <c r="I256" s="225"/>
      <c r="J256" s="226">
        <f>ROUND(I256*H256,2)</f>
        <v>0</v>
      </c>
      <c r="K256" s="222" t="s">
        <v>135</v>
      </c>
      <c r="L256" s="44"/>
      <c r="M256" s="227" t="s">
        <v>1</v>
      </c>
      <c r="N256" s="228" t="s">
        <v>48</v>
      </c>
      <c r="O256" s="87"/>
      <c r="P256" s="229">
        <f>O256*H256</f>
        <v>0</v>
      </c>
      <c r="Q256" s="229">
        <v>0.00718</v>
      </c>
      <c r="R256" s="229">
        <f>Q256*H256</f>
        <v>0.11488</v>
      </c>
      <c r="S256" s="229">
        <v>0</v>
      </c>
      <c r="T256" s="230">
        <f>S256*H256</f>
        <v>0</v>
      </c>
      <c r="AR256" s="231" t="s">
        <v>180</v>
      </c>
      <c r="AT256" s="231" t="s">
        <v>131</v>
      </c>
      <c r="AU256" s="231" t="s">
        <v>90</v>
      </c>
      <c r="AY256" s="17" t="s">
        <v>128</v>
      </c>
      <c r="BE256" s="232">
        <f>IF(N256="základní",J256,0)</f>
        <v>0</v>
      </c>
      <c r="BF256" s="232">
        <f>IF(N256="snížená",J256,0)</f>
        <v>0</v>
      </c>
      <c r="BG256" s="232">
        <f>IF(N256="zákl. přenesená",J256,0)</f>
        <v>0</v>
      </c>
      <c r="BH256" s="232">
        <f>IF(N256="sníž. přenesená",J256,0)</f>
        <v>0</v>
      </c>
      <c r="BI256" s="232">
        <f>IF(N256="nulová",J256,0)</f>
        <v>0</v>
      </c>
      <c r="BJ256" s="17" t="s">
        <v>88</v>
      </c>
      <c r="BK256" s="232">
        <f>ROUND(I256*H256,2)</f>
        <v>0</v>
      </c>
      <c r="BL256" s="17" t="s">
        <v>180</v>
      </c>
      <c r="BM256" s="231" t="s">
        <v>459</v>
      </c>
    </row>
    <row r="257" spans="2:65" s="1" customFormat="1" ht="24" customHeight="1">
      <c r="B257" s="39"/>
      <c r="C257" s="220" t="s">
        <v>460</v>
      </c>
      <c r="D257" s="220" t="s">
        <v>131</v>
      </c>
      <c r="E257" s="221" t="s">
        <v>461</v>
      </c>
      <c r="F257" s="222" t="s">
        <v>462</v>
      </c>
      <c r="G257" s="223" t="s">
        <v>285</v>
      </c>
      <c r="H257" s="287"/>
      <c r="I257" s="225"/>
      <c r="J257" s="226">
        <f>ROUND(I257*H257,2)</f>
        <v>0</v>
      </c>
      <c r="K257" s="222" t="s">
        <v>135</v>
      </c>
      <c r="L257" s="44"/>
      <c r="M257" s="227" t="s">
        <v>1</v>
      </c>
      <c r="N257" s="228" t="s">
        <v>48</v>
      </c>
      <c r="O257" s="87"/>
      <c r="P257" s="229">
        <f>O257*H257</f>
        <v>0</v>
      </c>
      <c r="Q257" s="229">
        <v>0</v>
      </c>
      <c r="R257" s="229">
        <f>Q257*H257</f>
        <v>0</v>
      </c>
      <c r="S257" s="229">
        <v>0</v>
      </c>
      <c r="T257" s="230">
        <f>S257*H257</f>
        <v>0</v>
      </c>
      <c r="AR257" s="231" t="s">
        <v>180</v>
      </c>
      <c r="AT257" s="231" t="s">
        <v>131</v>
      </c>
      <c r="AU257" s="231" t="s">
        <v>90</v>
      </c>
      <c r="AY257" s="17" t="s">
        <v>128</v>
      </c>
      <c r="BE257" s="232">
        <f>IF(N257="základní",J257,0)</f>
        <v>0</v>
      </c>
      <c r="BF257" s="232">
        <f>IF(N257="snížená",J257,0)</f>
        <v>0</v>
      </c>
      <c r="BG257" s="232">
        <f>IF(N257="zákl. přenesená",J257,0)</f>
        <v>0</v>
      </c>
      <c r="BH257" s="232">
        <f>IF(N257="sníž. přenesená",J257,0)</f>
        <v>0</v>
      </c>
      <c r="BI257" s="232">
        <f>IF(N257="nulová",J257,0)</f>
        <v>0</v>
      </c>
      <c r="BJ257" s="17" t="s">
        <v>88</v>
      </c>
      <c r="BK257" s="232">
        <f>ROUND(I257*H257,2)</f>
        <v>0</v>
      </c>
      <c r="BL257" s="17" t="s">
        <v>180</v>
      </c>
      <c r="BM257" s="231" t="s">
        <v>463</v>
      </c>
    </row>
    <row r="258" spans="2:63" s="11" customFormat="1" ht="22.8" customHeight="1">
      <c r="B258" s="204"/>
      <c r="C258" s="205"/>
      <c r="D258" s="206" t="s">
        <v>82</v>
      </c>
      <c r="E258" s="218" t="s">
        <v>464</v>
      </c>
      <c r="F258" s="218" t="s">
        <v>465</v>
      </c>
      <c r="G258" s="205"/>
      <c r="H258" s="205"/>
      <c r="I258" s="208"/>
      <c r="J258" s="219">
        <f>BK258</f>
        <v>0</v>
      </c>
      <c r="K258" s="205"/>
      <c r="L258" s="210"/>
      <c r="M258" s="211"/>
      <c r="N258" s="212"/>
      <c r="O258" s="212"/>
      <c r="P258" s="213">
        <f>SUM(P259:P262)</f>
        <v>0</v>
      </c>
      <c r="Q258" s="212"/>
      <c r="R258" s="213">
        <f>SUM(R259:R262)</f>
        <v>0.0012000000000000001</v>
      </c>
      <c r="S258" s="212"/>
      <c r="T258" s="214">
        <f>SUM(T259:T262)</f>
        <v>0</v>
      </c>
      <c r="AR258" s="215" t="s">
        <v>90</v>
      </c>
      <c r="AT258" s="216" t="s">
        <v>82</v>
      </c>
      <c r="AU258" s="216" t="s">
        <v>88</v>
      </c>
      <c r="AY258" s="215" t="s">
        <v>128</v>
      </c>
      <c r="BK258" s="217">
        <f>SUM(BK259:BK262)</f>
        <v>0</v>
      </c>
    </row>
    <row r="259" spans="2:65" s="1" customFormat="1" ht="36" customHeight="1">
      <c r="B259" s="39"/>
      <c r="C259" s="220" t="s">
        <v>466</v>
      </c>
      <c r="D259" s="220" t="s">
        <v>131</v>
      </c>
      <c r="E259" s="221" t="s">
        <v>467</v>
      </c>
      <c r="F259" s="222" t="s">
        <v>468</v>
      </c>
      <c r="G259" s="223" t="s">
        <v>258</v>
      </c>
      <c r="H259" s="224">
        <v>1</v>
      </c>
      <c r="I259" s="225"/>
      <c r="J259" s="226">
        <f>ROUND(I259*H259,2)</f>
        <v>0</v>
      </c>
      <c r="K259" s="222" t="s">
        <v>135</v>
      </c>
      <c r="L259" s="44"/>
      <c r="M259" s="227" t="s">
        <v>1</v>
      </c>
      <c r="N259" s="228" t="s">
        <v>48</v>
      </c>
      <c r="O259" s="87"/>
      <c r="P259" s="229">
        <f>O259*H259</f>
        <v>0</v>
      </c>
      <c r="Q259" s="229">
        <v>0.00018</v>
      </c>
      <c r="R259" s="229">
        <f>Q259*H259</f>
        <v>0.00018</v>
      </c>
      <c r="S259" s="229">
        <v>0</v>
      </c>
      <c r="T259" s="230">
        <f>S259*H259</f>
        <v>0</v>
      </c>
      <c r="AR259" s="231" t="s">
        <v>180</v>
      </c>
      <c r="AT259" s="231" t="s">
        <v>131</v>
      </c>
      <c r="AU259" s="231" t="s">
        <v>90</v>
      </c>
      <c r="AY259" s="17" t="s">
        <v>128</v>
      </c>
      <c r="BE259" s="232">
        <f>IF(N259="základní",J259,0)</f>
        <v>0</v>
      </c>
      <c r="BF259" s="232">
        <f>IF(N259="snížená",J259,0)</f>
        <v>0</v>
      </c>
      <c r="BG259" s="232">
        <f>IF(N259="zákl. přenesená",J259,0)</f>
        <v>0</v>
      </c>
      <c r="BH259" s="232">
        <f>IF(N259="sníž. přenesená",J259,0)</f>
        <v>0</v>
      </c>
      <c r="BI259" s="232">
        <f>IF(N259="nulová",J259,0)</f>
        <v>0</v>
      </c>
      <c r="BJ259" s="17" t="s">
        <v>88</v>
      </c>
      <c r="BK259" s="232">
        <f>ROUND(I259*H259,2)</f>
        <v>0</v>
      </c>
      <c r="BL259" s="17" t="s">
        <v>180</v>
      </c>
      <c r="BM259" s="231" t="s">
        <v>469</v>
      </c>
    </row>
    <row r="260" spans="2:65" s="1" customFormat="1" ht="36" customHeight="1">
      <c r="B260" s="39"/>
      <c r="C260" s="220" t="s">
        <v>470</v>
      </c>
      <c r="D260" s="220" t="s">
        <v>131</v>
      </c>
      <c r="E260" s="221" t="s">
        <v>471</v>
      </c>
      <c r="F260" s="222" t="s">
        <v>472</v>
      </c>
      <c r="G260" s="223" t="s">
        <v>258</v>
      </c>
      <c r="H260" s="224">
        <v>4</v>
      </c>
      <c r="I260" s="225"/>
      <c r="J260" s="226">
        <f>ROUND(I260*H260,2)</f>
        <v>0</v>
      </c>
      <c r="K260" s="222" t="s">
        <v>135</v>
      </c>
      <c r="L260" s="44"/>
      <c r="M260" s="227" t="s">
        <v>1</v>
      </c>
      <c r="N260" s="228" t="s">
        <v>48</v>
      </c>
      <c r="O260" s="87"/>
      <c r="P260" s="229">
        <f>O260*H260</f>
        <v>0</v>
      </c>
      <c r="Q260" s="229">
        <v>0.00018</v>
      </c>
      <c r="R260" s="229">
        <f>Q260*H260</f>
        <v>0.00072</v>
      </c>
      <c r="S260" s="229">
        <v>0</v>
      </c>
      <c r="T260" s="230">
        <f>S260*H260</f>
        <v>0</v>
      </c>
      <c r="AR260" s="231" t="s">
        <v>180</v>
      </c>
      <c r="AT260" s="231" t="s">
        <v>131</v>
      </c>
      <c r="AU260" s="231" t="s">
        <v>90</v>
      </c>
      <c r="AY260" s="17" t="s">
        <v>128</v>
      </c>
      <c r="BE260" s="232">
        <f>IF(N260="základní",J260,0)</f>
        <v>0</v>
      </c>
      <c r="BF260" s="232">
        <f>IF(N260="snížená",J260,0)</f>
        <v>0</v>
      </c>
      <c r="BG260" s="232">
        <f>IF(N260="zákl. přenesená",J260,0)</f>
        <v>0</v>
      </c>
      <c r="BH260" s="232">
        <f>IF(N260="sníž. přenesená",J260,0)</f>
        <v>0</v>
      </c>
      <c r="BI260" s="232">
        <f>IF(N260="nulová",J260,0)</f>
        <v>0</v>
      </c>
      <c r="BJ260" s="17" t="s">
        <v>88</v>
      </c>
      <c r="BK260" s="232">
        <f>ROUND(I260*H260,2)</f>
        <v>0</v>
      </c>
      <c r="BL260" s="17" t="s">
        <v>180</v>
      </c>
      <c r="BM260" s="231" t="s">
        <v>473</v>
      </c>
    </row>
    <row r="261" spans="2:65" s="1" customFormat="1" ht="36" customHeight="1">
      <c r="B261" s="39"/>
      <c r="C261" s="220" t="s">
        <v>474</v>
      </c>
      <c r="D261" s="220" t="s">
        <v>131</v>
      </c>
      <c r="E261" s="221" t="s">
        <v>475</v>
      </c>
      <c r="F261" s="222" t="s">
        <v>476</v>
      </c>
      <c r="G261" s="223" t="s">
        <v>258</v>
      </c>
      <c r="H261" s="224">
        <v>1</v>
      </c>
      <c r="I261" s="225"/>
      <c r="J261" s="226">
        <f>ROUND(I261*H261,2)</f>
        <v>0</v>
      </c>
      <c r="K261" s="222" t="s">
        <v>135</v>
      </c>
      <c r="L261" s="44"/>
      <c r="M261" s="227" t="s">
        <v>1</v>
      </c>
      <c r="N261" s="228" t="s">
        <v>48</v>
      </c>
      <c r="O261" s="87"/>
      <c r="P261" s="229">
        <f>O261*H261</f>
        <v>0</v>
      </c>
      <c r="Q261" s="229">
        <v>0.0003</v>
      </c>
      <c r="R261" s="229">
        <f>Q261*H261</f>
        <v>0.0003</v>
      </c>
      <c r="S261" s="229">
        <v>0</v>
      </c>
      <c r="T261" s="230">
        <f>S261*H261</f>
        <v>0</v>
      </c>
      <c r="AR261" s="231" t="s">
        <v>180</v>
      </c>
      <c r="AT261" s="231" t="s">
        <v>131</v>
      </c>
      <c r="AU261" s="231" t="s">
        <v>90</v>
      </c>
      <c r="AY261" s="17" t="s">
        <v>128</v>
      </c>
      <c r="BE261" s="232">
        <f>IF(N261="základní",J261,0)</f>
        <v>0</v>
      </c>
      <c r="BF261" s="232">
        <f>IF(N261="snížená",J261,0)</f>
        <v>0</v>
      </c>
      <c r="BG261" s="232">
        <f>IF(N261="zákl. přenesená",J261,0)</f>
        <v>0</v>
      </c>
      <c r="BH261" s="232">
        <f>IF(N261="sníž. přenesená",J261,0)</f>
        <v>0</v>
      </c>
      <c r="BI261" s="232">
        <f>IF(N261="nulová",J261,0)</f>
        <v>0</v>
      </c>
      <c r="BJ261" s="17" t="s">
        <v>88</v>
      </c>
      <c r="BK261" s="232">
        <f>ROUND(I261*H261,2)</f>
        <v>0</v>
      </c>
      <c r="BL261" s="17" t="s">
        <v>180</v>
      </c>
      <c r="BM261" s="231" t="s">
        <v>477</v>
      </c>
    </row>
    <row r="262" spans="2:65" s="1" customFormat="1" ht="24" customHeight="1">
      <c r="B262" s="39"/>
      <c r="C262" s="220" t="s">
        <v>478</v>
      </c>
      <c r="D262" s="220" t="s">
        <v>131</v>
      </c>
      <c r="E262" s="221" t="s">
        <v>479</v>
      </c>
      <c r="F262" s="222" t="s">
        <v>480</v>
      </c>
      <c r="G262" s="223" t="s">
        <v>285</v>
      </c>
      <c r="H262" s="287"/>
      <c r="I262" s="225"/>
      <c r="J262" s="226">
        <f>ROUND(I262*H262,2)</f>
        <v>0</v>
      </c>
      <c r="K262" s="222" t="s">
        <v>135</v>
      </c>
      <c r="L262" s="44"/>
      <c r="M262" s="227" t="s">
        <v>1</v>
      </c>
      <c r="N262" s="228" t="s">
        <v>48</v>
      </c>
      <c r="O262" s="87"/>
      <c r="P262" s="229">
        <f>O262*H262</f>
        <v>0</v>
      </c>
      <c r="Q262" s="229">
        <v>0</v>
      </c>
      <c r="R262" s="229">
        <f>Q262*H262</f>
        <v>0</v>
      </c>
      <c r="S262" s="229">
        <v>0</v>
      </c>
      <c r="T262" s="230">
        <f>S262*H262</f>
        <v>0</v>
      </c>
      <c r="AR262" s="231" t="s">
        <v>180</v>
      </c>
      <c r="AT262" s="231" t="s">
        <v>131</v>
      </c>
      <c r="AU262" s="231" t="s">
        <v>90</v>
      </c>
      <c r="AY262" s="17" t="s">
        <v>128</v>
      </c>
      <c r="BE262" s="232">
        <f>IF(N262="základní",J262,0)</f>
        <v>0</v>
      </c>
      <c r="BF262" s="232">
        <f>IF(N262="snížená",J262,0)</f>
        <v>0</v>
      </c>
      <c r="BG262" s="232">
        <f>IF(N262="zákl. přenesená",J262,0)</f>
        <v>0</v>
      </c>
      <c r="BH262" s="232">
        <f>IF(N262="sníž. přenesená",J262,0)</f>
        <v>0</v>
      </c>
      <c r="BI262" s="232">
        <f>IF(N262="nulová",J262,0)</f>
        <v>0</v>
      </c>
      <c r="BJ262" s="17" t="s">
        <v>88</v>
      </c>
      <c r="BK262" s="232">
        <f>ROUND(I262*H262,2)</f>
        <v>0</v>
      </c>
      <c r="BL262" s="17" t="s">
        <v>180</v>
      </c>
      <c r="BM262" s="231" t="s">
        <v>481</v>
      </c>
    </row>
    <row r="263" spans="2:63" s="11" customFormat="1" ht="22.8" customHeight="1">
      <c r="B263" s="204"/>
      <c r="C263" s="205"/>
      <c r="D263" s="206" t="s">
        <v>82</v>
      </c>
      <c r="E263" s="218" t="s">
        <v>482</v>
      </c>
      <c r="F263" s="218" t="s">
        <v>483</v>
      </c>
      <c r="G263" s="205"/>
      <c r="H263" s="205"/>
      <c r="I263" s="208"/>
      <c r="J263" s="219">
        <f>BK263</f>
        <v>0</v>
      </c>
      <c r="K263" s="205"/>
      <c r="L263" s="210"/>
      <c r="M263" s="211"/>
      <c r="N263" s="212"/>
      <c r="O263" s="212"/>
      <c r="P263" s="213">
        <f>SUM(P264:P271)</f>
        <v>0</v>
      </c>
      <c r="Q263" s="212"/>
      <c r="R263" s="213">
        <f>SUM(R264:R271)</f>
        <v>0.35219999999999996</v>
      </c>
      <c r="S263" s="212"/>
      <c r="T263" s="214">
        <f>SUM(T264:T271)</f>
        <v>0.18</v>
      </c>
      <c r="AR263" s="215" t="s">
        <v>90</v>
      </c>
      <c r="AT263" s="216" t="s">
        <v>82</v>
      </c>
      <c r="AU263" s="216" t="s">
        <v>88</v>
      </c>
      <c r="AY263" s="215" t="s">
        <v>128</v>
      </c>
      <c r="BK263" s="217">
        <f>SUM(BK264:BK271)</f>
        <v>0</v>
      </c>
    </row>
    <row r="264" spans="2:65" s="1" customFormat="1" ht="16.5" customHeight="1">
      <c r="B264" s="39"/>
      <c r="C264" s="220" t="s">
        <v>484</v>
      </c>
      <c r="D264" s="220" t="s">
        <v>131</v>
      </c>
      <c r="E264" s="221" t="s">
        <v>485</v>
      </c>
      <c r="F264" s="222" t="s">
        <v>486</v>
      </c>
      <c r="G264" s="223" t="s">
        <v>134</v>
      </c>
      <c r="H264" s="224">
        <v>12</v>
      </c>
      <c r="I264" s="225"/>
      <c r="J264" s="226">
        <f>ROUND(I264*H264,2)</f>
        <v>0</v>
      </c>
      <c r="K264" s="222" t="s">
        <v>135</v>
      </c>
      <c r="L264" s="44"/>
      <c r="M264" s="227" t="s">
        <v>1</v>
      </c>
      <c r="N264" s="228" t="s">
        <v>48</v>
      </c>
      <c r="O264" s="87"/>
      <c r="P264" s="229">
        <f>O264*H264</f>
        <v>0</v>
      </c>
      <c r="Q264" s="229">
        <v>0</v>
      </c>
      <c r="R264" s="229">
        <f>Q264*H264</f>
        <v>0</v>
      </c>
      <c r="S264" s="229">
        <v>0.005</v>
      </c>
      <c r="T264" s="230">
        <f>S264*H264</f>
        <v>0.06</v>
      </c>
      <c r="AR264" s="231" t="s">
        <v>180</v>
      </c>
      <c r="AT264" s="231" t="s">
        <v>131</v>
      </c>
      <c r="AU264" s="231" t="s">
        <v>90</v>
      </c>
      <c r="AY264" s="17" t="s">
        <v>128</v>
      </c>
      <c r="BE264" s="232">
        <f>IF(N264="základní",J264,0)</f>
        <v>0</v>
      </c>
      <c r="BF264" s="232">
        <f>IF(N264="snížená",J264,0)</f>
        <v>0</v>
      </c>
      <c r="BG264" s="232">
        <f>IF(N264="zákl. přenesená",J264,0)</f>
        <v>0</v>
      </c>
      <c r="BH264" s="232">
        <f>IF(N264="sníž. přenesená",J264,0)</f>
        <v>0</v>
      </c>
      <c r="BI264" s="232">
        <f>IF(N264="nulová",J264,0)</f>
        <v>0</v>
      </c>
      <c r="BJ264" s="17" t="s">
        <v>88</v>
      </c>
      <c r="BK264" s="232">
        <f>ROUND(I264*H264,2)</f>
        <v>0</v>
      </c>
      <c r="BL264" s="17" t="s">
        <v>180</v>
      </c>
      <c r="BM264" s="231" t="s">
        <v>487</v>
      </c>
    </row>
    <row r="265" spans="2:65" s="1" customFormat="1" ht="16.5" customHeight="1">
      <c r="B265" s="39"/>
      <c r="C265" s="220" t="s">
        <v>488</v>
      </c>
      <c r="D265" s="220" t="s">
        <v>131</v>
      </c>
      <c r="E265" s="221" t="s">
        <v>489</v>
      </c>
      <c r="F265" s="222" t="s">
        <v>490</v>
      </c>
      <c r="G265" s="223" t="s">
        <v>134</v>
      </c>
      <c r="H265" s="224">
        <v>24</v>
      </c>
      <c r="I265" s="225"/>
      <c r="J265" s="226">
        <f>ROUND(I265*H265,2)</f>
        <v>0</v>
      </c>
      <c r="K265" s="222" t="s">
        <v>135</v>
      </c>
      <c r="L265" s="44"/>
      <c r="M265" s="227" t="s">
        <v>1</v>
      </c>
      <c r="N265" s="228" t="s">
        <v>48</v>
      </c>
      <c r="O265" s="87"/>
      <c r="P265" s="229">
        <f>O265*H265</f>
        <v>0</v>
      </c>
      <c r="Q265" s="229">
        <v>0</v>
      </c>
      <c r="R265" s="229">
        <f>Q265*H265</f>
        <v>0</v>
      </c>
      <c r="S265" s="229">
        <v>0.004</v>
      </c>
      <c r="T265" s="230">
        <f>S265*H265</f>
        <v>0.096</v>
      </c>
      <c r="AR265" s="231" t="s">
        <v>180</v>
      </c>
      <c r="AT265" s="231" t="s">
        <v>131</v>
      </c>
      <c r="AU265" s="231" t="s">
        <v>90</v>
      </c>
      <c r="AY265" s="17" t="s">
        <v>128</v>
      </c>
      <c r="BE265" s="232">
        <f>IF(N265="základní",J265,0)</f>
        <v>0</v>
      </c>
      <c r="BF265" s="232">
        <f>IF(N265="snížená",J265,0)</f>
        <v>0</v>
      </c>
      <c r="BG265" s="232">
        <f>IF(N265="zákl. přenesená",J265,0)</f>
        <v>0</v>
      </c>
      <c r="BH265" s="232">
        <f>IF(N265="sníž. přenesená",J265,0)</f>
        <v>0</v>
      </c>
      <c r="BI265" s="232">
        <f>IF(N265="nulová",J265,0)</f>
        <v>0</v>
      </c>
      <c r="BJ265" s="17" t="s">
        <v>88</v>
      </c>
      <c r="BK265" s="232">
        <f>ROUND(I265*H265,2)</f>
        <v>0</v>
      </c>
      <c r="BL265" s="17" t="s">
        <v>180</v>
      </c>
      <c r="BM265" s="231" t="s">
        <v>491</v>
      </c>
    </row>
    <row r="266" spans="2:65" s="1" customFormat="1" ht="16.5" customHeight="1">
      <c r="B266" s="39"/>
      <c r="C266" s="220" t="s">
        <v>492</v>
      </c>
      <c r="D266" s="220" t="s">
        <v>131</v>
      </c>
      <c r="E266" s="221" t="s">
        <v>493</v>
      </c>
      <c r="F266" s="222" t="s">
        <v>494</v>
      </c>
      <c r="G266" s="223" t="s">
        <v>134</v>
      </c>
      <c r="H266" s="224">
        <v>12</v>
      </c>
      <c r="I266" s="225"/>
      <c r="J266" s="226">
        <f>ROUND(I266*H266,2)</f>
        <v>0</v>
      </c>
      <c r="K266" s="222" t="s">
        <v>135</v>
      </c>
      <c r="L266" s="44"/>
      <c r="M266" s="227" t="s">
        <v>1</v>
      </c>
      <c r="N266" s="228" t="s">
        <v>48</v>
      </c>
      <c r="O266" s="87"/>
      <c r="P266" s="229">
        <f>O266*H266</f>
        <v>0</v>
      </c>
      <c r="Q266" s="229">
        <v>0</v>
      </c>
      <c r="R266" s="229">
        <f>Q266*H266</f>
        <v>0</v>
      </c>
      <c r="S266" s="229">
        <v>0.002</v>
      </c>
      <c r="T266" s="230">
        <f>S266*H266</f>
        <v>0.024</v>
      </c>
      <c r="AR266" s="231" t="s">
        <v>180</v>
      </c>
      <c r="AT266" s="231" t="s">
        <v>131</v>
      </c>
      <c r="AU266" s="231" t="s">
        <v>90</v>
      </c>
      <c r="AY266" s="17" t="s">
        <v>128</v>
      </c>
      <c r="BE266" s="232">
        <f>IF(N266="základní",J266,0)</f>
        <v>0</v>
      </c>
      <c r="BF266" s="232">
        <f>IF(N266="snížená",J266,0)</f>
        <v>0</v>
      </c>
      <c r="BG266" s="232">
        <f>IF(N266="zákl. přenesená",J266,0)</f>
        <v>0</v>
      </c>
      <c r="BH266" s="232">
        <f>IF(N266="sníž. přenesená",J266,0)</f>
        <v>0</v>
      </c>
      <c r="BI266" s="232">
        <f>IF(N266="nulová",J266,0)</f>
        <v>0</v>
      </c>
      <c r="BJ266" s="17" t="s">
        <v>88</v>
      </c>
      <c r="BK266" s="232">
        <f>ROUND(I266*H266,2)</f>
        <v>0</v>
      </c>
      <c r="BL266" s="17" t="s">
        <v>180</v>
      </c>
      <c r="BM266" s="231" t="s">
        <v>495</v>
      </c>
    </row>
    <row r="267" spans="2:65" s="1" customFormat="1" ht="16.5" customHeight="1">
      <c r="B267" s="39"/>
      <c r="C267" s="220" t="s">
        <v>496</v>
      </c>
      <c r="D267" s="220" t="s">
        <v>131</v>
      </c>
      <c r="E267" s="221" t="s">
        <v>497</v>
      </c>
      <c r="F267" s="222" t="s">
        <v>498</v>
      </c>
      <c r="G267" s="223" t="s">
        <v>134</v>
      </c>
      <c r="H267" s="224">
        <v>12</v>
      </c>
      <c r="I267" s="225"/>
      <c r="J267" s="226">
        <f>ROUND(I267*H267,2)</f>
        <v>0</v>
      </c>
      <c r="K267" s="222" t="s">
        <v>135</v>
      </c>
      <c r="L267" s="44"/>
      <c r="M267" s="227" t="s">
        <v>1</v>
      </c>
      <c r="N267" s="228" t="s">
        <v>48</v>
      </c>
      <c r="O267" s="87"/>
      <c r="P267" s="229">
        <f>O267*H267</f>
        <v>0</v>
      </c>
      <c r="Q267" s="229">
        <v>5E-05</v>
      </c>
      <c r="R267" s="229">
        <f>Q267*H267</f>
        <v>0.0006000000000000001</v>
      </c>
      <c r="S267" s="229">
        <v>0</v>
      </c>
      <c r="T267" s="230">
        <f>S267*H267</f>
        <v>0</v>
      </c>
      <c r="AR267" s="231" t="s">
        <v>180</v>
      </c>
      <c r="AT267" s="231" t="s">
        <v>131</v>
      </c>
      <c r="AU267" s="231" t="s">
        <v>90</v>
      </c>
      <c r="AY267" s="17" t="s">
        <v>128</v>
      </c>
      <c r="BE267" s="232">
        <f>IF(N267="základní",J267,0)</f>
        <v>0</v>
      </c>
      <c r="BF267" s="232">
        <f>IF(N267="snížená",J267,0)</f>
        <v>0</v>
      </c>
      <c r="BG267" s="232">
        <f>IF(N267="zákl. přenesená",J267,0)</f>
        <v>0</v>
      </c>
      <c r="BH267" s="232">
        <f>IF(N267="sníž. přenesená",J267,0)</f>
        <v>0</v>
      </c>
      <c r="BI267" s="232">
        <f>IF(N267="nulová",J267,0)</f>
        <v>0</v>
      </c>
      <c r="BJ267" s="17" t="s">
        <v>88</v>
      </c>
      <c r="BK267" s="232">
        <f>ROUND(I267*H267,2)</f>
        <v>0</v>
      </c>
      <c r="BL267" s="17" t="s">
        <v>180</v>
      </c>
      <c r="BM267" s="231" t="s">
        <v>499</v>
      </c>
    </row>
    <row r="268" spans="2:65" s="1" customFormat="1" ht="24" customHeight="1">
      <c r="B268" s="39"/>
      <c r="C268" s="277" t="s">
        <v>500</v>
      </c>
      <c r="D268" s="277" t="s">
        <v>198</v>
      </c>
      <c r="E268" s="278" t="s">
        <v>501</v>
      </c>
      <c r="F268" s="279" t="s">
        <v>502</v>
      </c>
      <c r="G268" s="280" t="s">
        <v>134</v>
      </c>
      <c r="H268" s="281">
        <v>12</v>
      </c>
      <c r="I268" s="282"/>
      <c r="J268" s="283">
        <f>ROUND(I268*H268,2)</f>
        <v>0</v>
      </c>
      <c r="K268" s="279" t="s">
        <v>1</v>
      </c>
      <c r="L268" s="284"/>
      <c r="M268" s="285" t="s">
        <v>1</v>
      </c>
      <c r="N268" s="286" t="s">
        <v>48</v>
      </c>
      <c r="O268" s="87"/>
      <c r="P268" s="229">
        <f>O268*H268</f>
        <v>0</v>
      </c>
      <c r="Q268" s="229">
        <v>0.0112</v>
      </c>
      <c r="R268" s="229">
        <f>Q268*H268</f>
        <v>0.1344</v>
      </c>
      <c r="S268" s="229">
        <v>0</v>
      </c>
      <c r="T268" s="230">
        <f>S268*H268</f>
        <v>0</v>
      </c>
      <c r="AR268" s="231" t="s">
        <v>201</v>
      </c>
      <c r="AT268" s="231" t="s">
        <v>198</v>
      </c>
      <c r="AU268" s="231" t="s">
        <v>90</v>
      </c>
      <c r="AY268" s="17" t="s">
        <v>128</v>
      </c>
      <c r="BE268" s="232">
        <f>IF(N268="základní",J268,0)</f>
        <v>0</v>
      </c>
      <c r="BF268" s="232">
        <f>IF(N268="snížená",J268,0)</f>
        <v>0</v>
      </c>
      <c r="BG268" s="232">
        <f>IF(N268="zákl. přenesená",J268,0)</f>
        <v>0</v>
      </c>
      <c r="BH268" s="232">
        <f>IF(N268="sníž. přenesená",J268,0)</f>
        <v>0</v>
      </c>
      <c r="BI268" s="232">
        <f>IF(N268="nulová",J268,0)</f>
        <v>0</v>
      </c>
      <c r="BJ268" s="17" t="s">
        <v>88</v>
      </c>
      <c r="BK268" s="232">
        <f>ROUND(I268*H268,2)</f>
        <v>0</v>
      </c>
      <c r="BL268" s="17" t="s">
        <v>180</v>
      </c>
      <c r="BM268" s="231" t="s">
        <v>503</v>
      </c>
    </row>
    <row r="269" spans="2:65" s="1" customFormat="1" ht="16.5" customHeight="1">
      <c r="B269" s="39"/>
      <c r="C269" s="220" t="s">
        <v>231</v>
      </c>
      <c r="D269" s="220" t="s">
        <v>131</v>
      </c>
      <c r="E269" s="221" t="s">
        <v>504</v>
      </c>
      <c r="F269" s="222" t="s">
        <v>505</v>
      </c>
      <c r="G269" s="223" t="s">
        <v>134</v>
      </c>
      <c r="H269" s="224">
        <v>24</v>
      </c>
      <c r="I269" s="225"/>
      <c r="J269" s="226">
        <f>ROUND(I269*H269,2)</f>
        <v>0</v>
      </c>
      <c r="K269" s="222" t="s">
        <v>135</v>
      </c>
      <c r="L269" s="44"/>
      <c r="M269" s="227" t="s">
        <v>1</v>
      </c>
      <c r="N269" s="228" t="s">
        <v>48</v>
      </c>
      <c r="O269" s="87"/>
      <c r="P269" s="229">
        <f>O269*H269</f>
        <v>0</v>
      </c>
      <c r="Q269" s="229">
        <v>5E-05</v>
      </c>
      <c r="R269" s="229">
        <f>Q269*H269</f>
        <v>0.0012000000000000001</v>
      </c>
      <c r="S269" s="229">
        <v>0</v>
      </c>
      <c r="T269" s="230">
        <f>S269*H269</f>
        <v>0</v>
      </c>
      <c r="AR269" s="231" t="s">
        <v>180</v>
      </c>
      <c r="AT269" s="231" t="s">
        <v>131</v>
      </c>
      <c r="AU269" s="231" t="s">
        <v>90</v>
      </c>
      <c r="AY269" s="17" t="s">
        <v>128</v>
      </c>
      <c r="BE269" s="232">
        <f>IF(N269="základní",J269,0)</f>
        <v>0</v>
      </c>
      <c r="BF269" s="232">
        <f>IF(N269="snížená",J269,0)</f>
        <v>0</v>
      </c>
      <c r="BG269" s="232">
        <f>IF(N269="zákl. přenesená",J269,0)</f>
        <v>0</v>
      </c>
      <c r="BH269" s="232">
        <f>IF(N269="sníž. přenesená",J269,0)</f>
        <v>0</v>
      </c>
      <c r="BI269" s="232">
        <f>IF(N269="nulová",J269,0)</f>
        <v>0</v>
      </c>
      <c r="BJ269" s="17" t="s">
        <v>88</v>
      </c>
      <c r="BK269" s="232">
        <f>ROUND(I269*H269,2)</f>
        <v>0</v>
      </c>
      <c r="BL269" s="17" t="s">
        <v>180</v>
      </c>
      <c r="BM269" s="231" t="s">
        <v>506</v>
      </c>
    </row>
    <row r="270" spans="2:65" s="1" customFormat="1" ht="16.5" customHeight="1">
      <c r="B270" s="39"/>
      <c r="C270" s="277" t="s">
        <v>507</v>
      </c>
      <c r="D270" s="277" t="s">
        <v>198</v>
      </c>
      <c r="E270" s="278" t="s">
        <v>508</v>
      </c>
      <c r="F270" s="279" t="s">
        <v>509</v>
      </c>
      <c r="G270" s="280" t="s">
        <v>134</v>
      </c>
      <c r="H270" s="281">
        <v>24</v>
      </c>
      <c r="I270" s="282"/>
      <c r="J270" s="283">
        <f>ROUND(I270*H270,2)</f>
        <v>0</v>
      </c>
      <c r="K270" s="279" t="s">
        <v>1</v>
      </c>
      <c r="L270" s="284"/>
      <c r="M270" s="285" t="s">
        <v>1</v>
      </c>
      <c r="N270" s="286" t="s">
        <v>48</v>
      </c>
      <c r="O270" s="87"/>
      <c r="P270" s="229">
        <f>O270*H270</f>
        <v>0</v>
      </c>
      <c r="Q270" s="229">
        <v>0.009</v>
      </c>
      <c r="R270" s="229">
        <f>Q270*H270</f>
        <v>0.21599999999999997</v>
      </c>
      <c r="S270" s="229">
        <v>0</v>
      </c>
      <c r="T270" s="230">
        <f>S270*H270</f>
        <v>0</v>
      </c>
      <c r="AR270" s="231" t="s">
        <v>201</v>
      </c>
      <c r="AT270" s="231" t="s">
        <v>198</v>
      </c>
      <c r="AU270" s="231" t="s">
        <v>90</v>
      </c>
      <c r="AY270" s="17" t="s">
        <v>128</v>
      </c>
      <c r="BE270" s="232">
        <f>IF(N270="základní",J270,0)</f>
        <v>0</v>
      </c>
      <c r="BF270" s="232">
        <f>IF(N270="snížená",J270,0)</f>
        <v>0</v>
      </c>
      <c r="BG270" s="232">
        <f>IF(N270="zákl. přenesená",J270,0)</f>
        <v>0</v>
      </c>
      <c r="BH270" s="232">
        <f>IF(N270="sníž. přenesená",J270,0)</f>
        <v>0</v>
      </c>
      <c r="BI270" s="232">
        <f>IF(N270="nulová",J270,0)</f>
        <v>0</v>
      </c>
      <c r="BJ270" s="17" t="s">
        <v>88</v>
      </c>
      <c r="BK270" s="232">
        <f>ROUND(I270*H270,2)</f>
        <v>0</v>
      </c>
      <c r="BL270" s="17" t="s">
        <v>180</v>
      </c>
      <c r="BM270" s="231" t="s">
        <v>510</v>
      </c>
    </row>
    <row r="271" spans="2:65" s="1" customFormat="1" ht="24" customHeight="1">
      <c r="B271" s="39"/>
      <c r="C271" s="220" t="s">
        <v>511</v>
      </c>
      <c r="D271" s="220" t="s">
        <v>131</v>
      </c>
      <c r="E271" s="221" t="s">
        <v>512</v>
      </c>
      <c r="F271" s="222" t="s">
        <v>513</v>
      </c>
      <c r="G271" s="223" t="s">
        <v>153</v>
      </c>
      <c r="H271" s="224">
        <v>3</v>
      </c>
      <c r="I271" s="225"/>
      <c r="J271" s="226">
        <f>ROUND(I271*H271,2)</f>
        <v>0</v>
      </c>
      <c r="K271" s="222" t="s">
        <v>135</v>
      </c>
      <c r="L271" s="44"/>
      <c r="M271" s="227" t="s">
        <v>1</v>
      </c>
      <c r="N271" s="228" t="s">
        <v>48</v>
      </c>
      <c r="O271" s="87"/>
      <c r="P271" s="229">
        <f>O271*H271</f>
        <v>0</v>
      </c>
      <c r="Q271" s="229">
        <v>0</v>
      </c>
      <c r="R271" s="229">
        <f>Q271*H271</f>
        <v>0</v>
      </c>
      <c r="S271" s="229">
        <v>0</v>
      </c>
      <c r="T271" s="230">
        <f>S271*H271</f>
        <v>0</v>
      </c>
      <c r="AR271" s="231" t="s">
        <v>180</v>
      </c>
      <c r="AT271" s="231" t="s">
        <v>131</v>
      </c>
      <c r="AU271" s="231" t="s">
        <v>90</v>
      </c>
      <c r="AY271" s="17" t="s">
        <v>128</v>
      </c>
      <c r="BE271" s="232">
        <f>IF(N271="základní",J271,0)</f>
        <v>0</v>
      </c>
      <c r="BF271" s="232">
        <f>IF(N271="snížená",J271,0)</f>
        <v>0</v>
      </c>
      <c r="BG271" s="232">
        <f>IF(N271="zákl. přenesená",J271,0)</f>
        <v>0</v>
      </c>
      <c r="BH271" s="232">
        <f>IF(N271="sníž. přenesená",J271,0)</f>
        <v>0</v>
      </c>
      <c r="BI271" s="232">
        <f>IF(N271="nulová",J271,0)</f>
        <v>0</v>
      </c>
      <c r="BJ271" s="17" t="s">
        <v>88</v>
      </c>
      <c r="BK271" s="232">
        <f>ROUND(I271*H271,2)</f>
        <v>0</v>
      </c>
      <c r="BL271" s="17" t="s">
        <v>180</v>
      </c>
      <c r="BM271" s="231" t="s">
        <v>514</v>
      </c>
    </row>
    <row r="272" spans="2:63" s="11" customFormat="1" ht="25.9" customHeight="1">
      <c r="B272" s="204"/>
      <c r="C272" s="205"/>
      <c r="D272" s="206" t="s">
        <v>82</v>
      </c>
      <c r="E272" s="207" t="s">
        <v>515</v>
      </c>
      <c r="F272" s="207" t="s">
        <v>516</v>
      </c>
      <c r="G272" s="205"/>
      <c r="H272" s="205"/>
      <c r="I272" s="208"/>
      <c r="J272" s="209">
        <f>BK272</f>
        <v>0</v>
      </c>
      <c r="K272" s="205"/>
      <c r="L272" s="210"/>
      <c r="M272" s="211"/>
      <c r="N272" s="212"/>
      <c r="O272" s="212"/>
      <c r="P272" s="213">
        <f>P273+P275+P277+P279+P283</f>
        <v>0</v>
      </c>
      <c r="Q272" s="212"/>
      <c r="R272" s="213">
        <f>R273+R275+R277+R279+R283</f>
        <v>0</v>
      </c>
      <c r="S272" s="212"/>
      <c r="T272" s="214">
        <f>T273+T275+T277+T279+T283</f>
        <v>0</v>
      </c>
      <c r="AR272" s="215" t="s">
        <v>159</v>
      </c>
      <c r="AT272" s="216" t="s">
        <v>82</v>
      </c>
      <c r="AU272" s="216" t="s">
        <v>83</v>
      </c>
      <c r="AY272" s="215" t="s">
        <v>128</v>
      </c>
      <c r="BK272" s="217">
        <f>BK273+BK275+BK277+BK279+BK283</f>
        <v>0</v>
      </c>
    </row>
    <row r="273" spans="2:63" s="11" customFormat="1" ht="22.8" customHeight="1">
      <c r="B273" s="204"/>
      <c r="C273" s="205"/>
      <c r="D273" s="206" t="s">
        <v>82</v>
      </c>
      <c r="E273" s="218" t="s">
        <v>517</v>
      </c>
      <c r="F273" s="218" t="s">
        <v>518</v>
      </c>
      <c r="G273" s="205"/>
      <c r="H273" s="205"/>
      <c r="I273" s="208"/>
      <c r="J273" s="219">
        <f>BK273</f>
        <v>0</v>
      </c>
      <c r="K273" s="205"/>
      <c r="L273" s="210"/>
      <c r="M273" s="211"/>
      <c r="N273" s="212"/>
      <c r="O273" s="212"/>
      <c r="P273" s="213">
        <f>P274</f>
        <v>0</v>
      </c>
      <c r="Q273" s="212"/>
      <c r="R273" s="213">
        <f>R274</f>
        <v>0</v>
      </c>
      <c r="S273" s="212"/>
      <c r="T273" s="214">
        <f>T274</f>
        <v>0</v>
      </c>
      <c r="AR273" s="215" t="s">
        <v>159</v>
      </c>
      <c r="AT273" s="216" t="s">
        <v>82</v>
      </c>
      <c r="AU273" s="216" t="s">
        <v>88</v>
      </c>
      <c r="AY273" s="215" t="s">
        <v>128</v>
      </c>
      <c r="BK273" s="217">
        <f>BK274</f>
        <v>0</v>
      </c>
    </row>
    <row r="274" spans="2:65" s="1" customFormat="1" ht="16.5" customHeight="1">
      <c r="B274" s="39"/>
      <c r="C274" s="220" t="s">
        <v>519</v>
      </c>
      <c r="D274" s="220" t="s">
        <v>131</v>
      </c>
      <c r="E274" s="221" t="s">
        <v>520</v>
      </c>
      <c r="F274" s="222" t="s">
        <v>521</v>
      </c>
      <c r="G274" s="223" t="s">
        <v>385</v>
      </c>
      <c r="H274" s="224">
        <v>1</v>
      </c>
      <c r="I274" s="225"/>
      <c r="J274" s="226">
        <f>ROUND(I274*H274,2)</f>
        <v>0</v>
      </c>
      <c r="K274" s="222" t="s">
        <v>1</v>
      </c>
      <c r="L274" s="44"/>
      <c r="M274" s="227" t="s">
        <v>1</v>
      </c>
      <c r="N274" s="228" t="s">
        <v>48</v>
      </c>
      <c r="O274" s="87"/>
      <c r="P274" s="229">
        <f>O274*H274</f>
        <v>0</v>
      </c>
      <c r="Q274" s="229">
        <v>0</v>
      </c>
      <c r="R274" s="229">
        <f>Q274*H274</f>
        <v>0</v>
      </c>
      <c r="S274" s="229">
        <v>0</v>
      </c>
      <c r="T274" s="230">
        <f>S274*H274</f>
        <v>0</v>
      </c>
      <c r="AR274" s="231" t="s">
        <v>522</v>
      </c>
      <c r="AT274" s="231" t="s">
        <v>131</v>
      </c>
      <c r="AU274" s="231" t="s">
        <v>90</v>
      </c>
      <c r="AY274" s="17" t="s">
        <v>128</v>
      </c>
      <c r="BE274" s="232">
        <f>IF(N274="základní",J274,0)</f>
        <v>0</v>
      </c>
      <c r="BF274" s="232">
        <f>IF(N274="snížená",J274,0)</f>
        <v>0</v>
      </c>
      <c r="BG274" s="232">
        <f>IF(N274="zákl. přenesená",J274,0)</f>
        <v>0</v>
      </c>
      <c r="BH274" s="232">
        <f>IF(N274="sníž. přenesená",J274,0)</f>
        <v>0</v>
      </c>
      <c r="BI274" s="232">
        <f>IF(N274="nulová",J274,0)</f>
        <v>0</v>
      </c>
      <c r="BJ274" s="17" t="s">
        <v>88</v>
      </c>
      <c r="BK274" s="232">
        <f>ROUND(I274*H274,2)</f>
        <v>0</v>
      </c>
      <c r="BL274" s="17" t="s">
        <v>522</v>
      </c>
      <c r="BM274" s="231" t="s">
        <v>523</v>
      </c>
    </row>
    <row r="275" spans="2:63" s="11" customFormat="1" ht="22.8" customHeight="1">
      <c r="B275" s="204"/>
      <c r="C275" s="205"/>
      <c r="D275" s="206" t="s">
        <v>82</v>
      </c>
      <c r="E275" s="218" t="s">
        <v>524</v>
      </c>
      <c r="F275" s="218" t="s">
        <v>525</v>
      </c>
      <c r="G275" s="205"/>
      <c r="H275" s="205"/>
      <c r="I275" s="208"/>
      <c r="J275" s="219">
        <f>BK275</f>
        <v>0</v>
      </c>
      <c r="K275" s="205"/>
      <c r="L275" s="210"/>
      <c r="M275" s="211"/>
      <c r="N275" s="212"/>
      <c r="O275" s="212"/>
      <c r="P275" s="213">
        <f>P276</f>
        <v>0</v>
      </c>
      <c r="Q275" s="212"/>
      <c r="R275" s="213">
        <f>R276</f>
        <v>0</v>
      </c>
      <c r="S275" s="212"/>
      <c r="T275" s="214">
        <f>T276</f>
        <v>0</v>
      </c>
      <c r="AR275" s="215" t="s">
        <v>159</v>
      </c>
      <c r="AT275" s="216" t="s">
        <v>82</v>
      </c>
      <c r="AU275" s="216" t="s">
        <v>88</v>
      </c>
      <c r="AY275" s="215" t="s">
        <v>128</v>
      </c>
      <c r="BK275" s="217">
        <f>BK276</f>
        <v>0</v>
      </c>
    </row>
    <row r="276" spans="2:65" s="1" customFormat="1" ht="16.5" customHeight="1">
      <c r="B276" s="39"/>
      <c r="C276" s="220" t="s">
        <v>526</v>
      </c>
      <c r="D276" s="220" t="s">
        <v>131</v>
      </c>
      <c r="E276" s="221" t="s">
        <v>527</v>
      </c>
      <c r="F276" s="222" t="s">
        <v>525</v>
      </c>
      <c r="G276" s="223" t="s">
        <v>385</v>
      </c>
      <c r="H276" s="224">
        <v>1</v>
      </c>
      <c r="I276" s="225"/>
      <c r="J276" s="226">
        <f>ROUND(I276*H276,2)</f>
        <v>0</v>
      </c>
      <c r="K276" s="222" t="s">
        <v>1</v>
      </c>
      <c r="L276" s="44"/>
      <c r="M276" s="227" t="s">
        <v>1</v>
      </c>
      <c r="N276" s="228" t="s">
        <v>48</v>
      </c>
      <c r="O276" s="87"/>
      <c r="P276" s="229">
        <f>O276*H276</f>
        <v>0</v>
      </c>
      <c r="Q276" s="229">
        <v>0</v>
      </c>
      <c r="R276" s="229">
        <f>Q276*H276</f>
        <v>0</v>
      </c>
      <c r="S276" s="229">
        <v>0</v>
      </c>
      <c r="T276" s="230">
        <f>S276*H276</f>
        <v>0</v>
      </c>
      <c r="AR276" s="231" t="s">
        <v>522</v>
      </c>
      <c r="AT276" s="231" t="s">
        <v>131</v>
      </c>
      <c r="AU276" s="231" t="s">
        <v>90</v>
      </c>
      <c r="AY276" s="17" t="s">
        <v>128</v>
      </c>
      <c r="BE276" s="232">
        <f>IF(N276="základní",J276,0)</f>
        <v>0</v>
      </c>
      <c r="BF276" s="232">
        <f>IF(N276="snížená",J276,0)</f>
        <v>0</v>
      </c>
      <c r="BG276" s="232">
        <f>IF(N276="zákl. přenesená",J276,0)</f>
        <v>0</v>
      </c>
      <c r="BH276" s="232">
        <f>IF(N276="sníž. přenesená",J276,0)</f>
        <v>0</v>
      </c>
      <c r="BI276" s="232">
        <f>IF(N276="nulová",J276,0)</f>
        <v>0</v>
      </c>
      <c r="BJ276" s="17" t="s">
        <v>88</v>
      </c>
      <c r="BK276" s="232">
        <f>ROUND(I276*H276,2)</f>
        <v>0</v>
      </c>
      <c r="BL276" s="17" t="s">
        <v>522</v>
      </c>
      <c r="BM276" s="231" t="s">
        <v>528</v>
      </c>
    </row>
    <row r="277" spans="2:63" s="11" customFormat="1" ht="22.8" customHeight="1">
      <c r="B277" s="204"/>
      <c r="C277" s="205"/>
      <c r="D277" s="206" t="s">
        <v>82</v>
      </c>
      <c r="E277" s="218" t="s">
        <v>529</v>
      </c>
      <c r="F277" s="218" t="s">
        <v>530</v>
      </c>
      <c r="G277" s="205"/>
      <c r="H277" s="205"/>
      <c r="I277" s="208"/>
      <c r="J277" s="219">
        <f>BK277</f>
        <v>0</v>
      </c>
      <c r="K277" s="205"/>
      <c r="L277" s="210"/>
      <c r="M277" s="211"/>
      <c r="N277" s="212"/>
      <c r="O277" s="212"/>
      <c r="P277" s="213">
        <f>P278</f>
        <v>0</v>
      </c>
      <c r="Q277" s="212"/>
      <c r="R277" s="213">
        <f>R278</f>
        <v>0</v>
      </c>
      <c r="S277" s="212"/>
      <c r="T277" s="214">
        <f>T278</f>
        <v>0</v>
      </c>
      <c r="AR277" s="215" t="s">
        <v>159</v>
      </c>
      <c r="AT277" s="216" t="s">
        <v>82</v>
      </c>
      <c r="AU277" s="216" t="s">
        <v>88</v>
      </c>
      <c r="AY277" s="215" t="s">
        <v>128</v>
      </c>
      <c r="BK277" s="217">
        <f>BK278</f>
        <v>0</v>
      </c>
    </row>
    <row r="278" spans="2:65" s="1" customFormat="1" ht="16.5" customHeight="1">
      <c r="B278" s="39"/>
      <c r="C278" s="220" t="s">
        <v>531</v>
      </c>
      <c r="D278" s="220" t="s">
        <v>131</v>
      </c>
      <c r="E278" s="221" t="s">
        <v>532</v>
      </c>
      <c r="F278" s="222" t="s">
        <v>533</v>
      </c>
      <c r="G278" s="223" t="s">
        <v>385</v>
      </c>
      <c r="H278" s="224">
        <v>1</v>
      </c>
      <c r="I278" s="225"/>
      <c r="J278" s="226">
        <f>ROUND(I278*H278,2)</f>
        <v>0</v>
      </c>
      <c r="K278" s="222" t="s">
        <v>1</v>
      </c>
      <c r="L278" s="44"/>
      <c r="M278" s="227" t="s">
        <v>1</v>
      </c>
      <c r="N278" s="228" t="s">
        <v>48</v>
      </c>
      <c r="O278" s="87"/>
      <c r="P278" s="229">
        <f>O278*H278</f>
        <v>0</v>
      </c>
      <c r="Q278" s="229">
        <v>0</v>
      </c>
      <c r="R278" s="229">
        <f>Q278*H278</f>
        <v>0</v>
      </c>
      <c r="S278" s="229">
        <v>0</v>
      </c>
      <c r="T278" s="230">
        <f>S278*H278</f>
        <v>0</v>
      </c>
      <c r="AR278" s="231" t="s">
        <v>522</v>
      </c>
      <c r="AT278" s="231" t="s">
        <v>131</v>
      </c>
      <c r="AU278" s="231" t="s">
        <v>90</v>
      </c>
      <c r="AY278" s="17" t="s">
        <v>128</v>
      </c>
      <c r="BE278" s="232">
        <f>IF(N278="základní",J278,0)</f>
        <v>0</v>
      </c>
      <c r="BF278" s="232">
        <f>IF(N278="snížená",J278,0)</f>
        <v>0</v>
      </c>
      <c r="BG278" s="232">
        <f>IF(N278="zákl. přenesená",J278,0)</f>
        <v>0</v>
      </c>
      <c r="BH278" s="232">
        <f>IF(N278="sníž. přenesená",J278,0)</f>
        <v>0</v>
      </c>
      <c r="BI278" s="232">
        <f>IF(N278="nulová",J278,0)</f>
        <v>0</v>
      </c>
      <c r="BJ278" s="17" t="s">
        <v>88</v>
      </c>
      <c r="BK278" s="232">
        <f>ROUND(I278*H278,2)</f>
        <v>0</v>
      </c>
      <c r="BL278" s="17" t="s">
        <v>522</v>
      </c>
      <c r="BM278" s="231" t="s">
        <v>534</v>
      </c>
    </row>
    <row r="279" spans="2:63" s="11" customFormat="1" ht="22.8" customHeight="1">
      <c r="B279" s="204"/>
      <c r="C279" s="205"/>
      <c r="D279" s="206" t="s">
        <v>82</v>
      </c>
      <c r="E279" s="218" t="s">
        <v>535</v>
      </c>
      <c r="F279" s="218" t="s">
        <v>536</v>
      </c>
      <c r="G279" s="205"/>
      <c r="H279" s="205"/>
      <c r="I279" s="208"/>
      <c r="J279" s="219">
        <f>BK279</f>
        <v>0</v>
      </c>
      <c r="K279" s="205"/>
      <c r="L279" s="210"/>
      <c r="M279" s="211"/>
      <c r="N279" s="212"/>
      <c r="O279" s="212"/>
      <c r="P279" s="213">
        <f>SUM(P280:P282)</f>
        <v>0</v>
      </c>
      <c r="Q279" s="212"/>
      <c r="R279" s="213">
        <f>SUM(R280:R282)</f>
        <v>0</v>
      </c>
      <c r="S279" s="212"/>
      <c r="T279" s="214">
        <f>SUM(T280:T282)</f>
        <v>0</v>
      </c>
      <c r="AR279" s="215" t="s">
        <v>159</v>
      </c>
      <c r="AT279" s="216" t="s">
        <v>82</v>
      </c>
      <c r="AU279" s="216" t="s">
        <v>88</v>
      </c>
      <c r="AY279" s="215" t="s">
        <v>128</v>
      </c>
      <c r="BK279" s="217">
        <f>SUM(BK280:BK282)</f>
        <v>0</v>
      </c>
    </row>
    <row r="280" spans="2:65" s="1" customFormat="1" ht="16.5" customHeight="1">
      <c r="B280" s="39"/>
      <c r="C280" s="220" t="s">
        <v>537</v>
      </c>
      <c r="D280" s="220" t="s">
        <v>131</v>
      </c>
      <c r="E280" s="221" t="s">
        <v>538</v>
      </c>
      <c r="F280" s="222" t="s">
        <v>539</v>
      </c>
      <c r="G280" s="223" t="s">
        <v>134</v>
      </c>
      <c r="H280" s="224">
        <v>282.3</v>
      </c>
      <c r="I280" s="225"/>
      <c r="J280" s="226">
        <f>ROUND(I280*H280,2)</f>
        <v>0</v>
      </c>
      <c r="K280" s="222" t="s">
        <v>135</v>
      </c>
      <c r="L280" s="44"/>
      <c r="M280" s="227" t="s">
        <v>1</v>
      </c>
      <c r="N280" s="228" t="s">
        <v>48</v>
      </c>
      <c r="O280" s="87"/>
      <c r="P280" s="229">
        <f>O280*H280</f>
        <v>0</v>
      </c>
      <c r="Q280" s="229">
        <v>0</v>
      </c>
      <c r="R280" s="229">
        <f>Q280*H280</f>
        <v>0</v>
      </c>
      <c r="S280" s="229">
        <v>0</v>
      </c>
      <c r="T280" s="230">
        <f>S280*H280</f>
        <v>0</v>
      </c>
      <c r="AR280" s="231" t="s">
        <v>522</v>
      </c>
      <c r="AT280" s="231" t="s">
        <v>131</v>
      </c>
      <c r="AU280" s="231" t="s">
        <v>90</v>
      </c>
      <c r="AY280" s="17" t="s">
        <v>128</v>
      </c>
      <c r="BE280" s="232">
        <f>IF(N280="základní",J280,0)</f>
        <v>0</v>
      </c>
      <c r="BF280" s="232">
        <f>IF(N280="snížená",J280,0)</f>
        <v>0</v>
      </c>
      <c r="BG280" s="232">
        <f>IF(N280="zákl. přenesená",J280,0)</f>
        <v>0</v>
      </c>
      <c r="BH280" s="232">
        <f>IF(N280="sníž. přenesená",J280,0)</f>
        <v>0</v>
      </c>
      <c r="BI280" s="232">
        <f>IF(N280="nulová",J280,0)</f>
        <v>0</v>
      </c>
      <c r="BJ280" s="17" t="s">
        <v>88</v>
      </c>
      <c r="BK280" s="232">
        <f>ROUND(I280*H280,2)</f>
        <v>0</v>
      </c>
      <c r="BL280" s="17" t="s">
        <v>522</v>
      </c>
      <c r="BM280" s="231" t="s">
        <v>540</v>
      </c>
    </row>
    <row r="281" spans="2:51" s="13" customFormat="1" ht="12">
      <c r="B281" s="244"/>
      <c r="C281" s="245"/>
      <c r="D281" s="235" t="s">
        <v>138</v>
      </c>
      <c r="E281" s="246" t="s">
        <v>1</v>
      </c>
      <c r="F281" s="247" t="s">
        <v>541</v>
      </c>
      <c r="G281" s="245"/>
      <c r="H281" s="248">
        <v>282.3</v>
      </c>
      <c r="I281" s="249"/>
      <c r="J281" s="245"/>
      <c r="K281" s="245"/>
      <c r="L281" s="250"/>
      <c r="M281" s="251"/>
      <c r="N281" s="252"/>
      <c r="O281" s="252"/>
      <c r="P281" s="252"/>
      <c r="Q281" s="252"/>
      <c r="R281" s="252"/>
      <c r="S281" s="252"/>
      <c r="T281" s="253"/>
      <c r="AT281" s="254" t="s">
        <v>138</v>
      </c>
      <c r="AU281" s="254" t="s">
        <v>90</v>
      </c>
      <c r="AV281" s="13" t="s">
        <v>90</v>
      </c>
      <c r="AW281" s="13" t="s">
        <v>38</v>
      </c>
      <c r="AX281" s="13" t="s">
        <v>83</v>
      </c>
      <c r="AY281" s="254" t="s">
        <v>128</v>
      </c>
    </row>
    <row r="282" spans="2:51" s="15" customFormat="1" ht="12">
      <c r="B282" s="266"/>
      <c r="C282" s="267"/>
      <c r="D282" s="235" t="s">
        <v>138</v>
      </c>
      <c r="E282" s="268" t="s">
        <v>1</v>
      </c>
      <c r="F282" s="269" t="s">
        <v>145</v>
      </c>
      <c r="G282" s="267"/>
      <c r="H282" s="270">
        <v>282.3</v>
      </c>
      <c r="I282" s="271"/>
      <c r="J282" s="267"/>
      <c r="K282" s="267"/>
      <c r="L282" s="272"/>
      <c r="M282" s="273"/>
      <c r="N282" s="274"/>
      <c r="O282" s="274"/>
      <c r="P282" s="274"/>
      <c r="Q282" s="274"/>
      <c r="R282" s="274"/>
      <c r="S282" s="274"/>
      <c r="T282" s="275"/>
      <c r="AT282" s="276" t="s">
        <v>138</v>
      </c>
      <c r="AU282" s="276" t="s">
        <v>90</v>
      </c>
      <c r="AV282" s="15" t="s">
        <v>136</v>
      </c>
      <c r="AW282" s="15" t="s">
        <v>38</v>
      </c>
      <c r="AX282" s="15" t="s">
        <v>88</v>
      </c>
      <c r="AY282" s="276" t="s">
        <v>128</v>
      </c>
    </row>
    <row r="283" spans="2:63" s="11" customFormat="1" ht="22.8" customHeight="1">
      <c r="B283" s="204"/>
      <c r="C283" s="205"/>
      <c r="D283" s="206" t="s">
        <v>82</v>
      </c>
      <c r="E283" s="218" t="s">
        <v>542</v>
      </c>
      <c r="F283" s="218" t="s">
        <v>543</v>
      </c>
      <c r="G283" s="205"/>
      <c r="H283" s="205"/>
      <c r="I283" s="208"/>
      <c r="J283" s="219">
        <f>BK283</f>
        <v>0</v>
      </c>
      <c r="K283" s="205"/>
      <c r="L283" s="210"/>
      <c r="M283" s="211"/>
      <c r="N283" s="212"/>
      <c r="O283" s="212"/>
      <c r="P283" s="213">
        <f>P284</f>
        <v>0</v>
      </c>
      <c r="Q283" s="212"/>
      <c r="R283" s="213">
        <f>R284</f>
        <v>0</v>
      </c>
      <c r="S283" s="212"/>
      <c r="T283" s="214">
        <f>T284</f>
        <v>0</v>
      </c>
      <c r="AR283" s="215" t="s">
        <v>159</v>
      </c>
      <c r="AT283" s="216" t="s">
        <v>82</v>
      </c>
      <c r="AU283" s="216" t="s">
        <v>88</v>
      </c>
      <c r="AY283" s="215" t="s">
        <v>128</v>
      </c>
      <c r="BK283" s="217">
        <f>BK284</f>
        <v>0</v>
      </c>
    </row>
    <row r="284" spans="2:65" s="1" customFormat="1" ht="16.5" customHeight="1">
      <c r="B284" s="39"/>
      <c r="C284" s="220" t="s">
        <v>544</v>
      </c>
      <c r="D284" s="220" t="s">
        <v>131</v>
      </c>
      <c r="E284" s="221" t="s">
        <v>545</v>
      </c>
      <c r="F284" s="222" t="s">
        <v>543</v>
      </c>
      <c r="G284" s="223" t="s">
        <v>385</v>
      </c>
      <c r="H284" s="224">
        <v>1</v>
      </c>
      <c r="I284" s="225"/>
      <c r="J284" s="226">
        <f>ROUND(I284*H284,2)</f>
        <v>0</v>
      </c>
      <c r="K284" s="222" t="s">
        <v>1</v>
      </c>
      <c r="L284" s="44"/>
      <c r="M284" s="288" t="s">
        <v>1</v>
      </c>
      <c r="N284" s="289" t="s">
        <v>48</v>
      </c>
      <c r="O284" s="290"/>
      <c r="P284" s="291">
        <f>O284*H284</f>
        <v>0</v>
      </c>
      <c r="Q284" s="291">
        <v>0</v>
      </c>
      <c r="R284" s="291">
        <f>Q284*H284</f>
        <v>0</v>
      </c>
      <c r="S284" s="291">
        <v>0</v>
      </c>
      <c r="T284" s="292">
        <f>S284*H284</f>
        <v>0</v>
      </c>
      <c r="AR284" s="231" t="s">
        <v>522</v>
      </c>
      <c r="AT284" s="231" t="s">
        <v>131</v>
      </c>
      <c r="AU284" s="231" t="s">
        <v>90</v>
      </c>
      <c r="AY284" s="17" t="s">
        <v>128</v>
      </c>
      <c r="BE284" s="232">
        <f>IF(N284="základní",J284,0)</f>
        <v>0</v>
      </c>
      <c r="BF284" s="232">
        <f>IF(N284="snížená",J284,0)</f>
        <v>0</v>
      </c>
      <c r="BG284" s="232">
        <f>IF(N284="zákl. přenesená",J284,0)</f>
        <v>0</v>
      </c>
      <c r="BH284" s="232">
        <f>IF(N284="sníž. přenesená",J284,0)</f>
        <v>0</v>
      </c>
      <c r="BI284" s="232">
        <f>IF(N284="nulová",J284,0)</f>
        <v>0</v>
      </c>
      <c r="BJ284" s="17" t="s">
        <v>88</v>
      </c>
      <c r="BK284" s="232">
        <f>ROUND(I284*H284,2)</f>
        <v>0</v>
      </c>
      <c r="BL284" s="17" t="s">
        <v>522</v>
      </c>
      <c r="BM284" s="231" t="s">
        <v>546</v>
      </c>
    </row>
    <row r="285" spans="2:12" s="1" customFormat="1" ht="6.95" customHeight="1">
      <c r="B285" s="62"/>
      <c r="C285" s="63"/>
      <c r="D285" s="63"/>
      <c r="E285" s="63"/>
      <c r="F285" s="63"/>
      <c r="G285" s="63"/>
      <c r="H285" s="63"/>
      <c r="I285" s="171"/>
      <c r="J285" s="63"/>
      <c r="K285" s="63"/>
      <c r="L285" s="44"/>
    </row>
  </sheetData>
  <sheetProtection password="CC35" sheet="1" objects="1" scenarios="1" formatColumns="0" formatRows="0" autoFilter="0"/>
  <autoFilter ref="C126:K284"/>
  <mergeCells count="6">
    <mergeCell ref="E7:H7"/>
    <mergeCell ref="E16:H16"/>
    <mergeCell ref="E25:H25"/>
    <mergeCell ref="E84:H84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OEM-PC\OEM</dc:creator>
  <cp:keywords/>
  <dc:description/>
  <cp:lastModifiedBy>OEM-PC\OEM</cp:lastModifiedBy>
  <dcterms:created xsi:type="dcterms:W3CDTF">2019-06-19T12:01:33Z</dcterms:created>
  <dcterms:modified xsi:type="dcterms:W3CDTF">2019-06-19T12:01:35Z</dcterms:modified>
  <cp:category/>
  <cp:version/>
  <cp:contentType/>
  <cp:contentStatus/>
</cp:coreProperties>
</file>